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0730" windowHeight="11760"/>
  </bookViews>
  <sheets>
    <sheet name="Biểu 11 (CT)" sheetId="1" r:id="rId1"/>
  </sheets>
  <externalReferences>
    <externalReference r:id="rId2"/>
  </externalReferences>
  <definedNames>
    <definedName name="\0051">#REF!</definedName>
    <definedName name="\0061">#REF!</definedName>
    <definedName name="\0061a">#REF!</definedName>
    <definedName name="\0062a">#REF!</definedName>
    <definedName name="\0062b">#REF!</definedName>
    <definedName name="\0062c">#REF!</definedName>
    <definedName name="\0063">#REF!</definedName>
    <definedName name="\0063a">#REF!</definedName>
    <definedName name="\0064">#REF!</definedName>
    <definedName name="\0081">#REF!</definedName>
    <definedName name="\0082">#REF!</definedName>
    <definedName name="\010">#REF!</definedName>
    <definedName name="\4001a">#REF!</definedName>
    <definedName name="\4001b">#REF!</definedName>
    <definedName name="\4002a">#REF!</definedName>
    <definedName name="\4002b">#REF!</definedName>
    <definedName name="\4003a">#REF!</definedName>
    <definedName name="\4003b">#REF!</definedName>
    <definedName name="\4004">#REF!</definedName>
    <definedName name="\4005">#REF!</definedName>
    <definedName name="\4006">#REF!</definedName>
    <definedName name="\4007">#REF!</definedName>
    <definedName name="\4013">#REF!</definedName>
    <definedName name="\4041">#REF!</definedName>
    <definedName name="\4042">#REF!</definedName>
    <definedName name="\4043">#REF!</definedName>
    <definedName name="\4044">#REF!</definedName>
    <definedName name="\4051">#REF!</definedName>
    <definedName name="\4052">#REF!</definedName>
    <definedName name="\4053">#REF!</definedName>
    <definedName name="\4054">#REF!</definedName>
    <definedName name="\4055">#REF!</definedName>
    <definedName name="\4056">#REF!</definedName>
    <definedName name="\4057">#REF!</definedName>
    <definedName name="\4061">#REF!</definedName>
    <definedName name="\4062">#REF!</definedName>
    <definedName name="\4063">#REF!</definedName>
    <definedName name="\4064">#REF!</definedName>
    <definedName name="\4065">#REF!</definedName>
    <definedName name="\4066">#REF!</definedName>
    <definedName name="\4071">#REF!</definedName>
    <definedName name="\4072">#REF!</definedName>
    <definedName name="\4073">#REF!</definedName>
    <definedName name="\4074">#REF!</definedName>
    <definedName name="\4075">#REF!</definedName>
    <definedName name="\4076">#REF!</definedName>
    <definedName name="\5001">#REF!</definedName>
    <definedName name="\50010a">#REF!</definedName>
    <definedName name="\50010b">#REF!</definedName>
    <definedName name="\50011a">#REF!</definedName>
    <definedName name="\50011b">#REF!</definedName>
    <definedName name="\50011c">#REF!</definedName>
    <definedName name="\5002">#REF!</definedName>
    <definedName name="\5003a">#REF!</definedName>
    <definedName name="\5003b">#REF!</definedName>
    <definedName name="\5004a">#REF!</definedName>
    <definedName name="\5004b">#REF!</definedName>
    <definedName name="\5004c">#REF!</definedName>
    <definedName name="\5004d">#REF!</definedName>
    <definedName name="\5004e">#REF!</definedName>
    <definedName name="\5004f">#REF!</definedName>
    <definedName name="\5004g">#REF!</definedName>
    <definedName name="\5005a">#REF!</definedName>
    <definedName name="\5005b">#REF!</definedName>
    <definedName name="\5005c">#REF!</definedName>
    <definedName name="\5006">#REF!</definedName>
    <definedName name="\5007">#REF!</definedName>
    <definedName name="\5008a">#REF!</definedName>
    <definedName name="\5008b">#REF!</definedName>
    <definedName name="\5009">#REF!</definedName>
    <definedName name="\5021">#REF!</definedName>
    <definedName name="\5022">#REF!</definedName>
    <definedName name="\5023">#REF!</definedName>
    <definedName name="\5041">#REF!</definedName>
    <definedName name="\5045">#REF!</definedName>
    <definedName name="\505">#REF!</definedName>
    <definedName name="\506">#REF!</definedName>
    <definedName name="\5081">#REF!</definedName>
    <definedName name="\5082">#REF!</definedName>
    <definedName name="\6001a">#REF!</definedName>
    <definedName name="\6001b">#REF!</definedName>
    <definedName name="\6001c">#REF!</definedName>
    <definedName name="\6002">#REF!</definedName>
    <definedName name="\6003">#REF!</definedName>
    <definedName name="\6004">#REF!</definedName>
    <definedName name="\6012">#REF!</definedName>
    <definedName name="\6021">#REF!</definedName>
    <definedName name="\6051">#REF!</definedName>
    <definedName name="\6052">#REF!</definedName>
    <definedName name="\6053">#REF!</definedName>
    <definedName name="\6055">#REF!</definedName>
    <definedName name="\6061">#REF!</definedName>
    <definedName name="\6101">#REF!</definedName>
    <definedName name="\6102">#REF!</definedName>
    <definedName name="\6121">#REF!</definedName>
    <definedName name="\6122">#REF!</definedName>
    <definedName name="\6123">#REF!</definedName>
    <definedName name="\6125">#REF!</definedName>
    <definedName name="\T">#REF!</definedName>
    <definedName name="_">#N/A</definedName>
    <definedName name="___________a1" localSheetId="0" hidden="1">{"'Sheet1'!$L$16"}</definedName>
    <definedName name="___________a1" hidden="1">{"'Sheet1'!$L$16"}</definedName>
    <definedName name="___________btM300">#REF!</definedName>
    <definedName name="___________cao1">#REF!</definedName>
    <definedName name="___________cao2">#REF!</definedName>
    <definedName name="___________cao3">#REF!</definedName>
    <definedName name="___________cao4">#REF!</definedName>
    <definedName name="___________cao5">#REF!</definedName>
    <definedName name="___________cao6">#REF!</definedName>
    <definedName name="___________CON1">#REF!</definedName>
    <definedName name="___________CON2">#REF!</definedName>
    <definedName name="___________dai1">#REF!</definedName>
    <definedName name="___________dai2">#REF!</definedName>
    <definedName name="___________dai3">#REF!</definedName>
    <definedName name="___________dai4">#REF!</definedName>
    <definedName name="___________dai5">#REF!</definedName>
    <definedName name="___________dai6">#REF!</definedName>
    <definedName name="___________dan1">#REF!</definedName>
    <definedName name="___________dan2">#REF!</definedName>
    <definedName name="___________ddn400">#REF!</definedName>
    <definedName name="___________ddn600">#REF!</definedName>
    <definedName name="___________gon4">#REF!</definedName>
    <definedName name="___________lap1">#REF!</definedName>
    <definedName name="___________lap2">#REF!</definedName>
    <definedName name="___________MAC12">#REF!</definedName>
    <definedName name="___________MAC46">#REF!</definedName>
    <definedName name="___________NCL100">#REF!</definedName>
    <definedName name="___________NCL200">#REF!</definedName>
    <definedName name="___________NCL250">#REF!</definedName>
    <definedName name="___________nin190">#REF!</definedName>
    <definedName name="___________PA3" localSheetId="0" hidden="1">{"'Sheet1'!$L$16"}</definedName>
    <definedName name="___________PA3" hidden="1">{"'Sheet1'!$L$16"}</definedName>
    <definedName name="___________phi10">#REF!</definedName>
    <definedName name="___________phi12">#REF!</definedName>
    <definedName name="___________phi14">#REF!</definedName>
    <definedName name="___________phi16">#REF!</definedName>
    <definedName name="___________phi18">#REF!</definedName>
    <definedName name="___________phi20">#REF!</definedName>
    <definedName name="___________phi22">#REF!</definedName>
    <definedName name="___________phi25">#REF!</definedName>
    <definedName name="___________phi28">#REF!</definedName>
    <definedName name="___________phi6">#REF!</definedName>
    <definedName name="___________phi8">#REF!</definedName>
    <definedName name="___________sc1">#REF!</definedName>
    <definedName name="___________SC2">#REF!</definedName>
    <definedName name="___________sc3">#REF!</definedName>
    <definedName name="___________slg1">#REF!</definedName>
    <definedName name="___________slg2">#REF!</definedName>
    <definedName name="___________slg3">#REF!</definedName>
    <definedName name="___________slg4">#REF!</definedName>
    <definedName name="___________slg5">#REF!</definedName>
    <definedName name="___________slg6">#REF!</definedName>
    <definedName name="___________SN3">#REF!</definedName>
    <definedName name="___________TL1">#REF!</definedName>
    <definedName name="___________TL2">#REF!</definedName>
    <definedName name="___________TL3">#REF!</definedName>
    <definedName name="___________TLA120">#REF!</definedName>
    <definedName name="___________TLA35">#REF!</definedName>
    <definedName name="___________TLA50">#REF!</definedName>
    <definedName name="___________TLA70">#REF!</definedName>
    <definedName name="___________TLA95">#REF!</definedName>
    <definedName name="___________VL100">#REF!</definedName>
    <definedName name="___________VL250">#REF!</definedName>
    <definedName name="__________boi1">#REF!</definedName>
    <definedName name="__________boi2">#REF!</definedName>
    <definedName name="__________boi3">#REF!</definedName>
    <definedName name="__________boi4">#REF!</definedName>
    <definedName name="__________btm10">#REF!</definedName>
    <definedName name="__________BTM250">#REF!</definedName>
    <definedName name="__________h1" localSheetId="0" hidden="1">{"'Sheet1'!$L$16"}</definedName>
    <definedName name="__________h1" hidden="1">{"'Sheet1'!$L$16"}</definedName>
    <definedName name="__________hom2">#REF!</definedName>
    <definedName name="__________KM188">#REF!</definedName>
    <definedName name="__________km189">#REF!</definedName>
    <definedName name="__________km190">#REF!</definedName>
    <definedName name="__________km191">#REF!</definedName>
    <definedName name="__________km192">#REF!</definedName>
    <definedName name="__________km193">#REF!</definedName>
    <definedName name="__________km194">#REF!</definedName>
    <definedName name="__________km195">#REF!</definedName>
    <definedName name="__________km197">#REF!</definedName>
    <definedName name="__________km198">#REF!</definedName>
    <definedName name="__________NET2">#REF!</definedName>
    <definedName name="__________sua20">#REF!</definedName>
    <definedName name="__________sua30">#REF!</definedName>
    <definedName name="__________TB1">#REF!</definedName>
    <definedName name="__________TH1">#REF!</definedName>
    <definedName name="__________TH2">#REF!</definedName>
    <definedName name="__________TH3">#REF!</definedName>
    <definedName name="__________TK155">#REF!</definedName>
    <definedName name="__________TK422">#REF!</definedName>
    <definedName name="_________a1" localSheetId="0" hidden="1">{"'Sheet1'!$L$16"}</definedName>
    <definedName name="_________a1" hidden="1">{"'Sheet1'!$L$16"}</definedName>
    <definedName name="_________boi1">#REF!</definedName>
    <definedName name="_________boi2">#REF!</definedName>
    <definedName name="_________boi3">#REF!</definedName>
    <definedName name="_________boi4">#REF!</definedName>
    <definedName name="_________btm10">#REF!</definedName>
    <definedName name="_________BTM250">#REF!</definedName>
    <definedName name="_________btM300">#REF!</definedName>
    <definedName name="_________cao1">#REF!</definedName>
    <definedName name="_________cao2">#REF!</definedName>
    <definedName name="_________cao3">#REF!</definedName>
    <definedName name="_________cao4">#REF!</definedName>
    <definedName name="_________cao5">#REF!</definedName>
    <definedName name="_________cao6">#REF!</definedName>
    <definedName name="_________CON1">#REF!</definedName>
    <definedName name="_________CON2">#REF!</definedName>
    <definedName name="_________dai1">#REF!</definedName>
    <definedName name="_________dai2">#REF!</definedName>
    <definedName name="_________dai3">#REF!</definedName>
    <definedName name="_________dai4">#REF!</definedName>
    <definedName name="_________dai5">#REF!</definedName>
    <definedName name="_________dai6">#REF!</definedName>
    <definedName name="_________dan1">#REF!</definedName>
    <definedName name="_________dan2">#REF!</definedName>
    <definedName name="_________ddn400">#REF!</definedName>
    <definedName name="_________ddn600">#REF!</definedName>
    <definedName name="_________gon4">#REF!</definedName>
    <definedName name="_________h1" localSheetId="0" hidden="1">{"'Sheet1'!$L$16"}</definedName>
    <definedName name="_________h1" hidden="1">{"'Sheet1'!$L$16"}</definedName>
    <definedName name="_________hom2">#REF!</definedName>
    <definedName name="_________KM188">#REF!</definedName>
    <definedName name="_________km189">#REF!</definedName>
    <definedName name="_________km190">#REF!</definedName>
    <definedName name="_________km191">#REF!</definedName>
    <definedName name="_________km192">#REF!</definedName>
    <definedName name="_________km193">#REF!</definedName>
    <definedName name="_________km194">#REF!</definedName>
    <definedName name="_________km195">#REF!</definedName>
    <definedName name="_________km196">#REF!</definedName>
    <definedName name="_________km197">#REF!</definedName>
    <definedName name="_________km198">#REF!</definedName>
    <definedName name="_________lap1">#REF!</definedName>
    <definedName name="_________lap2">#REF!</definedName>
    <definedName name="_________MAC12">#REF!</definedName>
    <definedName name="_________MAC46">#REF!</definedName>
    <definedName name="_________NCL100">#REF!</definedName>
    <definedName name="_________NCL200">#REF!</definedName>
    <definedName name="_________NCL250">#REF!</definedName>
    <definedName name="_________NET2">#REF!</definedName>
    <definedName name="_________nin190">#REF!</definedName>
    <definedName name="_________PA3" localSheetId="0" hidden="1">{"'Sheet1'!$L$16"}</definedName>
    <definedName name="_________PA3" hidden="1">{"'Sheet1'!$L$16"}</definedName>
    <definedName name="_________phi10">#REF!</definedName>
    <definedName name="_________phi12">#REF!</definedName>
    <definedName name="_________phi14">#REF!</definedName>
    <definedName name="_________phi16">#REF!</definedName>
    <definedName name="_________phi18">#REF!</definedName>
    <definedName name="_________phi20">#REF!</definedName>
    <definedName name="_________phi22">#REF!</definedName>
    <definedName name="_________phi25">#REF!</definedName>
    <definedName name="_________phi28">#REF!</definedName>
    <definedName name="_________phi6">#REF!</definedName>
    <definedName name="_________phi8">#REF!</definedName>
    <definedName name="_________sat10">#REF!</definedName>
    <definedName name="_________sat14">#REF!</definedName>
    <definedName name="_________sat16">#REF!</definedName>
    <definedName name="_________sat20">#REF!</definedName>
    <definedName name="_________sat8">#REF!</definedName>
    <definedName name="_________sc1">#REF!</definedName>
    <definedName name="_________SC2">#REF!</definedName>
    <definedName name="_________sc3">#REF!</definedName>
    <definedName name="_________slg1">#REF!</definedName>
    <definedName name="_________slg2">#REF!</definedName>
    <definedName name="_________slg3">#REF!</definedName>
    <definedName name="_________slg4">#REF!</definedName>
    <definedName name="_________slg5">#REF!</definedName>
    <definedName name="_________slg6">#REF!</definedName>
    <definedName name="_________SN3">#REF!</definedName>
    <definedName name="_________sua20">#REF!</definedName>
    <definedName name="_________sua30">#REF!</definedName>
    <definedName name="_________TB1">#REF!</definedName>
    <definedName name="_________TH1">#REF!</definedName>
    <definedName name="_________TH2">#REF!</definedName>
    <definedName name="_________TH3">#REF!</definedName>
    <definedName name="_________TK155">#REF!</definedName>
    <definedName name="_________TK422">#REF!</definedName>
    <definedName name="_________TL1">#REF!</definedName>
    <definedName name="_________TL2">#REF!</definedName>
    <definedName name="_________TL3">#REF!</definedName>
    <definedName name="_________TLA120">#REF!</definedName>
    <definedName name="_________TLA35">#REF!</definedName>
    <definedName name="_________TLA50">#REF!</definedName>
    <definedName name="_________TLA70">#REF!</definedName>
    <definedName name="_________TLA95">#REF!</definedName>
    <definedName name="_________VL100">#REF!</definedName>
    <definedName name="_________VL250">#REF!</definedName>
    <definedName name="________a1" localSheetId="0" hidden="1">{"'Sheet1'!$L$16"}</definedName>
    <definedName name="________a1" hidden="1">{"'Sheet1'!$L$16"}</definedName>
    <definedName name="________boi1">#REF!</definedName>
    <definedName name="________boi2">#REF!</definedName>
    <definedName name="________boi3">#REF!</definedName>
    <definedName name="________boi4">#REF!</definedName>
    <definedName name="________btm10">#REF!</definedName>
    <definedName name="________BTM250">#REF!</definedName>
    <definedName name="________btM300">#REF!</definedName>
    <definedName name="________cao1">#REF!</definedName>
    <definedName name="________cao2">#REF!</definedName>
    <definedName name="________cao3">#REF!</definedName>
    <definedName name="________cao4">#REF!</definedName>
    <definedName name="________cao5">#REF!</definedName>
    <definedName name="________cao6">#REF!</definedName>
    <definedName name="________CON1">#REF!</definedName>
    <definedName name="________CON2">#REF!</definedName>
    <definedName name="________dai1">#REF!</definedName>
    <definedName name="________dai2">#REF!</definedName>
    <definedName name="________dai3">#REF!</definedName>
    <definedName name="________dai4">#REF!</definedName>
    <definedName name="________dai5">#REF!</definedName>
    <definedName name="________dai6">#REF!</definedName>
    <definedName name="________dan1">#REF!</definedName>
    <definedName name="________dan2">#REF!</definedName>
    <definedName name="________ddn400">#REF!</definedName>
    <definedName name="________ddn600">#REF!</definedName>
    <definedName name="________gon4">#REF!</definedName>
    <definedName name="________h1" localSheetId="0" hidden="1">{"'Sheet1'!$L$16"}</definedName>
    <definedName name="________h1" hidden="1">{"'Sheet1'!$L$16"}</definedName>
    <definedName name="________hom2">#REF!</definedName>
    <definedName name="________KM188">#REF!</definedName>
    <definedName name="________km189">#REF!</definedName>
    <definedName name="________km190">#REF!</definedName>
    <definedName name="________km191">#REF!</definedName>
    <definedName name="________km192">#REF!</definedName>
    <definedName name="________km193">#REF!</definedName>
    <definedName name="________km194">#REF!</definedName>
    <definedName name="________km195">#REF!</definedName>
    <definedName name="________km196">#REF!</definedName>
    <definedName name="________km197">#REF!</definedName>
    <definedName name="________km198">#REF!</definedName>
    <definedName name="________lap1">#REF!</definedName>
    <definedName name="________lap2">#REF!</definedName>
    <definedName name="________MAC12">#REF!</definedName>
    <definedName name="________MAC46">#REF!</definedName>
    <definedName name="________NCL100">#REF!</definedName>
    <definedName name="________NCL200">#REF!</definedName>
    <definedName name="________NCL250">#REF!</definedName>
    <definedName name="________NET2">#REF!</definedName>
    <definedName name="________nin190">#REF!</definedName>
    <definedName name="________PA3" localSheetId="0" hidden="1">{"'Sheet1'!$L$16"}</definedName>
    <definedName name="________PA3" hidden="1">{"'Sheet1'!$L$16"}</definedName>
    <definedName name="________phi10">#REF!</definedName>
    <definedName name="________phi12">#REF!</definedName>
    <definedName name="________phi14">#REF!</definedName>
    <definedName name="________phi16">#REF!</definedName>
    <definedName name="________phi18">#REF!</definedName>
    <definedName name="________phi20">#REF!</definedName>
    <definedName name="________phi22">#REF!</definedName>
    <definedName name="________phi25">#REF!</definedName>
    <definedName name="________phi28">#REF!</definedName>
    <definedName name="________phi6">#REF!</definedName>
    <definedName name="________phi8">#REF!</definedName>
    <definedName name="________sat10">#REF!</definedName>
    <definedName name="________sat14">#REF!</definedName>
    <definedName name="________sat16">#REF!</definedName>
    <definedName name="________sat20">#REF!</definedName>
    <definedName name="________sat8">#REF!</definedName>
    <definedName name="________sc1">#REF!</definedName>
    <definedName name="________SC2">#REF!</definedName>
    <definedName name="________sc3">#REF!</definedName>
    <definedName name="________slg1">#REF!</definedName>
    <definedName name="________slg2">#REF!</definedName>
    <definedName name="________slg3">#REF!</definedName>
    <definedName name="________slg4">#REF!</definedName>
    <definedName name="________slg5">#REF!</definedName>
    <definedName name="________slg6">#REF!</definedName>
    <definedName name="________SN3">#REF!</definedName>
    <definedName name="________sua20">#REF!</definedName>
    <definedName name="________sua30">#REF!</definedName>
    <definedName name="________TB1">#REF!</definedName>
    <definedName name="________TH1">#REF!</definedName>
    <definedName name="________TH2">#REF!</definedName>
    <definedName name="________TH3">#REF!</definedName>
    <definedName name="________TK155">#REF!</definedName>
    <definedName name="________TK422">#REF!</definedName>
    <definedName name="________TL1">#REF!</definedName>
    <definedName name="________TL2">#REF!</definedName>
    <definedName name="________TL3">#REF!</definedName>
    <definedName name="________TLA120">#REF!</definedName>
    <definedName name="________TLA35">#REF!</definedName>
    <definedName name="________TLA50">#REF!</definedName>
    <definedName name="________TLA70">#REF!</definedName>
    <definedName name="________TLA95">#REF!</definedName>
    <definedName name="________VL100">#REF!</definedName>
    <definedName name="________VL250">#REF!</definedName>
    <definedName name="_______a1" localSheetId="0" hidden="1">{"'Sheet1'!$L$16"}</definedName>
    <definedName name="_______a1" hidden="1">{"'Sheet1'!$L$16"}</definedName>
    <definedName name="_______boi1">#REF!</definedName>
    <definedName name="_______boi2">#REF!</definedName>
    <definedName name="_______boi3">#REF!</definedName>
    <definedName name="_______boi4">#REF!</definedName>
    <definedName name="_______btm10">#REF!</definedName>
    <definedName name="_______btm100">#REF!</definedName>
    <definedName name="_______BTM250">#REF!</definedName>
    <definedName name="_______btM300">#REF!</definedName>
    <definedName name="_______cao1">#REF!</definedName>
    <definedName name="_______cao2">#REF!</definedName>
    <definedName name="_______cao3">#REF!</definedName>
    <definedName name="_______cao4">#REF!</definedName>
    <definedName name="_______cao5">#REF!</definedName>
    <definedName name="_______cao6">#REF!</definedName>
    <definedName name="_______CON1">#REF!</definedName>
    <definedName name="_______CON2">#REF!</definedName>
    <definedName name="_______dai1">#REF!</definedName>
    <definedName name="_______dai2">#REF!</definedName>
    <definedName name="_______dai3">#REF!</definedName>
    <definedName name="_______dai4">#REF!</definedName>
    <definedName name="_______dai5">#REF!</definedName>
    <definedName name="_______dai6">#REF!</definedName>
    <definedName name="_______dan1">#REF!</definedName>
    <definedName name="_______dan2">#REF!</definedName>
    <definedName name="_______ddn400">#REF!</definedName>
    <definedName name="_______ddn600">#REF!</definedName>
    <definedName name="_______gon4">#REF!</definedName>
    <definedName name="_______h1" localSheetId="0" hidden="1">{"'Sheet1'!$L$16"}</definedName>
    <definedName name="_______h1" hidden="1">{"'Sheet1'!$L$16"}</definedName>
    <definedName name="_______hom2">#REF!</definedName>
    <definedName name="_______hu6" hidden="1">{"'Sheet1'!$L$16"}</definedName>
    <definedName name="_______KM188">#REF!</definedName>
    <definedName name="_______km189">#REF!</definedName>
    <definedName name="_______km190">#REF!</definedName>
    <definedName name="_______km191">#REF!</definedName>
    <definedName name="_______km192">#REF!</definedName>
    <definedName name="_______km193">#REF!</definedName>
    <definedName name="_______km194">#REF!</definedName>
    <definedName name="_______km195">#REF!</definedName>
    <definedName name="_______km196">#REF!</definedName>
    <definedName name="_______km197">#REF!</definedName>
    <definedName name="_______km198">#REF!</definedName>
    <definedName name="_______lap1">#REF!</definedName>
    <definedName name="_______lap2">#REF!</definedName>
    <definedName name="_______MAC12">#REF!</definedName>
    <definedName name="_______MAC46">#REF!</definedName>
    <definedName name="_______NCL100">#REF!</definedName>
    <definedName name="_______NCL200">#REF!</definedName>
    <definedName name="_______NCL250">#REF!</definedName>
    <definedName name="_______NET2">#REF!</definedName>
    <definedName name="_______nin190">#REF!</definedName>
    <definedName name="_______PA3" localSheetId="0" hidden="1">{"'Sheet1'!$L$16"}</definedName>
    <definedName name="_______PA3" hidden="1">{"'Sheet1'!$L$16"}</definedName>
    <definedName name="_______phi10">#REF!</definedName>
    <definedName name="_______phi12">#REF!</definedName>
    <definedName name="_______phi14">#REF!</definedName>
    <definedName name="_______phi16">#REF!</definedName>
    <definedName name="_______phi18">#REF!</definedName>
    <definedName name="_______phi20">#REF!</definedName>
    <definedName name="_______phi22">#REF!</definedName>
    <definedName name="_______phi25">#REF!</definedName>
    <definedName name="_______phi28">#REF!</definedName>
    <definedName name="_______phi6">#REF!</definedName>
    <definedName name="_______phi8">#REF!</definedName>
    <definedName name="_______sc1">#REF!</definedName>
    <definedName name="_______SC2">#REF!</definedName>
    <definedName name="_______sc3">#REF!</definedName>
    <definedName name="_______slg1">#REF!</definedName>
    <definedName name="_______slg2">#REF!</definedName>
    <definedName name="_______slg3">#REF!</definedName>
    <definedName name="_______slg4">#REF!</definedName>
    <definedName name="_______slg5">#REF!</definedName>
    <definedName name="_______slg6">#REF!</definedName>
    <definedName name="_______SN3">#REF!</definedName>
    <definedName name="_______Sta2">561.952</definedName>
    <definedName name="_______Sta3">712.202</definedName>
    <definedName name="_______Sta4">762.202</definedName>
    <definedName name="_______sua20">#REF!</definedName>
    <definedName name="_______sua30">#REF!</definedName>
    <definedName name="_______TB1">#REF!</definedName>
    <definedName name="_______TH1">#REF!</definedName>
    <definedName name="_______TH2">#REF!</definedName>
    <definedName name="_______TH3">#REF!</definedName>
    <definedName name="_______TK155">#REF!</definedName>
    <definedName name="_______TK422">#REF!</definedName>
    <definedName name="_______TL1">#REF!</definedName>
    <definedName name="_______TL2">#REF!</definedName>
    <definedName name="_______TL3">#REF!</definedName>
    <definedName name="_______TLA120">#REF!</definedName>
    <definedName name="_______TLA35">#REF!</definedName>
    <definedName name="_______TLA50">#REF!</definedName>
    <definedName name="_______TLA70">#REF!</definedName>
    <definedName name="_______TLA95">#REF!</definedName>
    <definedName name="_______VL100">#REF!</definedName>
    <definedName name="_______VL250">#REF!</definedName>
    <definedName name="_______xl150">#REF!</definedName>
    <definedName name="______a1" localSheetId="0" hidden="1">{"'Sheet1'!$L$16"}</definedName>
    <definedName name="______a1" hidden="1">{"'Sheet1'!$L$16"}</definedName>
    <definedName name="______boi1">#REF!</definedName>
    <definedName name="______boi2">#REF!</definedName>
    <definedName name="______boi3">#REF!</definedName>
    <definedName name="______boi4">#REF!</definedName>
    <definedName name="______btm10">#REF!</definedName>
    <definedName name="______btm100">#REF!</definedName>
    <definedName name="______BTM250">#REF!</definedName>
    <definedName name="______btM300">#REF!</definedName>
    <definedName name="______cao1">#REF!</definedName>
    <definedName name="______cao2">#REF!</definedName>
    <definedName name="______cao3">#REF!</definedName>
    <definedName name="______cao4">#REF!</definedName>
    <definedName name="______cao5">#REF!</definedName>
    <definedName name="______cao6">#REF!</definedName>
    <definedName name="______CON1">#REF!</definedName>
    <definedName name="______CON2">#REF!</definedName>
    <definedName name="______dai1">#REF!</definedName>
    <definedName name="______dai2">#REF!</definedName>
    <definedName name="______dai3">#REF!</definedName>
    <definedName name="______dai4">#REF!</definedName>
    <definedName name="______dai5">#REF!</definedName>
    <definedName name="______dai6">#REF!</definedName>
    <definedName name="______dan1">#REF!</definedName>
    <definedName name="______dan2">#REF!</definedName>
    <definedName name="______dao1">#REF!</definedName>
    <definedName name="______dbu1">#REF!</definedName>
    <definedName name="______dbu2">#REF!</definedName>
    <definedName name="______ddn400">#REF!</definedName>
    <definedName name="______ddn600">#REF!</definedName>
    <definedName name="______gon4">#REF!</definedName>
    <definedName name="______h1" localSheetId="0" hidden="1">{"'Sheet1'!$L$16"}</definedName>
    <definedName name="______h1" hidden="1">{"'Sheet1'!$L$16"}</definedName>
    <definedName name="______h10" localSheetId="0" hidden="1">{#N/A,#N/A,FALSE,"Chi tiÆt"}</definedName>
    <definedName name="______h10" hidden="1">{#N/A,#N/A,FALSE,"Chi tiÆt"}</definedName>
    <definedName name="______h2" localSheetId="0" hidden="1">{"'Sheet1'!$L$16"}</definedName>
    <definedName name="______h2" hidden="1">{"'Sheet1'!$L$16"}</definedName>
    <definedName name="______h3" localSheetId="0" hidden="1">{"'Sheet1'!$L$16"}</definedName>
    <definedName name="______h3" hidden="1">{"'Sheet1'!$L$16"}</definedName>
    <definedName name="______h5" localSheetId="0" hidden="1">{"'Sheet1'!$L$16"}</definedName>
    <definedName name="______h5" hidden="1">{"'Sheet1'!$L$16"}</definedName>
    <definedName name="______h6" localSheetId="0" hidden="1">{"'Sheet1'!$L$16"}</definedName>
    <definedName name="______h6" hidden="1">{"'Sheet1'!$L$16"}</definedName>
    <definedName name="______h7" localSheetId="0" hidden="1">{"'Sheet1'!$L$16"}</definedName>
    <definedName name="______h7" hidden="1">{"'Sheet1'!$L$16"}</definedName>
    <definedName name="______h8" localSheetId="0" hidden="1">{"'Sheet1'!$L$16"}</definedName>
    <definedName name="______h8" hidden="1">{"'Sheet1'!$L$16"}</definedName>
    <definedName name="______h9" localSheetId="0" hidden="1">{"'Sheet1'!$L$16"}</definedName>
    <definedName name="______h9" hidden="1">{"'Sheet1'!$L$16"}</definedName>
    <definedName name="______hom2">#REF!</definedName>
    <definedName name="______hu6" hidden="1">{"'Sheet1'!$L$16"}</definedName>
    <definedName name="______KH08" localSheetId="0" hidden="1">{#N/A,#N/A,FALSE,"Chi tiÆt"}</definedName>
    <definedName name="______KH08" hidden="1">{#N/A,#N/A,FALSE,"Chi tiÆt"}</definedName>
    <definedName name="______kl1">#REF!</definedName>
    <definedName name="______KM188">#REF!</definedName>
    <definedName name="______km189">#REF!</definedName>
    <definedName name="______km190">#REF!</definedName>
    <definedName name="______km191">#REF!</definedName>
    <definedName name="______km192">#REF!</definedName>
    <definedName name="______km193">#REF!</definedName>
    <definedName name="______km194">#REF!</definedName>
    <definedName name="______km195">#REF!</definedName>
    <definedName name="______km196">#REF!</definedName>
    <definedName name="______km197">#REF!</definedName>
    <definedName name="______km198">#REF!</definedName>
    <definedName name="______lap1">#REF!</definedName>
    <definedName name="______lap2">#REF!</definedName>
    <definedName name="______MAC12">#REF!</definedName>
    <definedName name="______MAC46">#REF!</definedName>
    <definedName name="______NCL100">#REF!</definedName>
    <definedName name="______NCL200">#REF!</definedName>
    <definedName name="______NCL250">#REF!</definedName>
    <definedName name="______NET2">#REF!</definedName>
    <definedName name="______nin190">#REF!</definedName>
    <definedName name="______NSO2" localSheetId="0" hidden="1">{"'Sheet1'!$L$16"}</definedName>
    <definedName name="______NSO2" hidden="1">{"'Sheet1'!$L$16"}</definedName>
    <definedName name="______PA3" localSheetId="0" hidden="1">{"'Sheet1'!$L$16"}</definedName>
    <definedName name="______PA3" hidden="1">{"'Sheet1'!$L$16"}</definedName>
    <definedName name="______phi10">#REF!</definedName>
    <definedName name="______phi12">#REF!</definedName>
    <definedName name="______phi14">#REF!</definedName>
    <definedName name="______phi16">#REF!</definedName>
    <definedName name="______phi18">#REF!</definedName>
    <definedName name="______phi20">#REF!</definedName>
    <definedName name="______phi22">#REF!</definedName>
    <definedName name="______phi25">#REF!</definedName>
    <definedName name="______phi28">#REF!</definedName>
    <definedName name="______phi6">#REF!</definedName>
    <definedName name="______phi8">#REF!</definedName>
    <definedName name="______PL1242">#REF!</definedName>
    <definedName name="______sat10">#REF!</definedName>
    <definedName name="______sat14">#REF!</definedName>
    <definedName name="______sat16">#REF!</definedName>
    <definedName name="______sat20">#REF!</definedName>
    <definedName name="______sat8">#REF!</definedName>
    <definedName name="______sc1">#REF!</definedName>
    <definedName name="______SC2">#REF!</definedName>
    <definedName name="______sc3">#REF!</definedName>
    <definedName name="______slg1">#REF!</definedName>
    <definedName name="______slg2">#REF!</definedName>
    <definedName name="______slg3">#REF!</definedName>
    <definedName name="______slg4">#REF!</definedName>
    <definedName name="______slg5">#REF!</definedName>
    <definedName name="______slg6">#REF!</definedName>
    <definedName name="______SN3">#REF!</definedName>
    <definedName name="______Sta2">561.952</definedName>
    <definedName name="______Sta3">712.202</definedName>
    <definedName name="______Sta4">762.202</definedName>
    <definedName name="______sua20">#REF!</definedName>
    <definedName name="______sua30">#REF!</definedName>
    <definedName name="______TB1">#REF!</definedName>
    <definedName name="______TH1">#REF!</definedName>
    <definedName name="______TH2">#REF!</definedName>
    <definedName name="______TH3">#REF!</definedName>
    <definedName name="______TK155">#REF!</definedName>
    <definedName name="______TK422">#REF!</definedName>
    <definedName name="______TL1">#REF!</definedName>
    <definedName name="______TL2">#REF!</definedName>
    <definedName name="______TL3">#REF!</definedName>
    <definedName name="______TLA120">#REF!</definedName>
    <definedName name="______TLA35">#REF!</definedName>
    <definedName name="______TLA50">#REF!</definedName>
    <definedName name="______TLA70">#REF!</definedName>
    <definedName name="______TLA95">#REF!</definedName>
    <definedName name="______vc1">#REF!</definedName>
    <definedName name="______vc2">#REF!</definedName>
    <definedName name="______vc3">#REF!</definedName>
    <definedName name="______VL100">#REF!</definedName>
    <definedName name="______vl2" localSheetId="0" hidden="1">{"'Sheet1'!$L$16"}</definedName>
    <definedName name="______vl2" hidden="1">{"'Sheet1'!$L$16"}</definedName>
    <definedName name="______VL250">#REF!</definedName>
    <definedName name="______xl150">#REF!</definedName>
    <definedName name="_____a1" localSheetId="0" hidden="1">{"'Sheet1'!$L$16"}</definedName>
    <definedName name="_____a1" hidden="1">{"'Sheet1'!$L$16"}</definedName>
    <definedName name="_____a129" localSheetId="0" hidden="1">{"Offgrid",#N/A,FALSE,"OFFGRID";"Region",#N/A,FALSE,"REGION";"Offgrid -2",#N/A,FALSE,"OFFGRID";"WTP",#N/A,FALSE,"WTP";"WTP -2",#N/A,FALSE,"WTP";"Project",#N/A,FALSE,"PROJECT";"Summary -2",#N/A,FALSE,"SUMMARY"}</definedName>
    <definedName name="_____a129" hidden="1">{"Offgrid",#N/A,FALSE,"OFFGRID";"Region",#N/A,FALSE,"REGION";"Offgrid -2",#N/A,FALSE,"OFFGRID";"WTP",#N/A,FALSE,"WTP";"WTP -2",#N/A,FALSE,"WTP";"Project",#N/A,FALSE,"PROJECT";"Summary -2",#N/A,FALSE,"SUMMARY"}</definedName>
    <definedName name="_____a130" localSheetId="0" hidden="1">{"Offgrid",#N/A,FALSE,"OFFGRID";"Region",#N/A,FALSE,"REGION";"Offgrid -2",#N/A,FALSE,"OFFGRID";"WTP",#N/A,FALSE,"WTP";"WTP -2",#N/A,FALSE,"WTP";"Project",#N/A,FALSE,"PROJECT";"Summary -2",#N/A,FALSE,"SUMMARY"}</definedName>
    <definedName name="_____a130" hidden="1">{"Offgrid",#N/A,FALSE,"OFFGRID";"Region",#N/A,FALSE,"REGION";"Offgrid -2",#N/A,FALSE,"OFFGRID";"WTP",#N/A,FALSE,"WTP";"WTP -2",#N/A,FALSE,"WTP";"Project",#N/A,FALSE,"PROJECT";"Summary -2",#N/A,FALSE,"SUMMARY"}</definedName>
    <definedName name="_____atn1">#REF!</definedName>
    <definedName name="_____atn10">#REF!</definedName>
    <definedName name="_____atn2">#REF!</definedName>
    <definedName name="_____atn3">#REF!</definedName>
    <definedName name="_____atn4">#REF!</definedName>
    <definedName name="_____atn5">#REF!</definedName>
    <definedName name="_____atn6">#REF!</definedName>
    <definedName name="_____atn7">#REF!</definedName>
    <definedName name="_____atn8">#REF!</definedName>
    <definedName name="_____atn9">#REF!</definedName>
    <definedName name="_____ban1">#REF!</definedName>
    <definedName name="_____ban2" localSheetId="0" hidden="1">{"'Sheet1'!$L$16"}</definedName>
    <definedName name="_____ban2" hidden="1">{"'Sheet1'!$L$16"}</definedName>
    <definedName name="_____bat1">#REF!</definedName>
    <definedName name="_____Bia1">#REF!</definedName>
    <definedName name="_____Bia2">#REF!</definedName>
    <definedName name="_____boi1">#REF!</definedName>
    <definedName name="_____boi2">#REF!</definedName>
    <definedName name="_____boi3">#REF!</definedName>
    <definedName name="_____boi4">#REF!</definedName>
    <definedName name="_____btc20">#REF!</definedName>
    <definedName name="_____btc30">#REF!</definedName>
    <definedName name="_____btc35">#REF!</definedName>
    <definedName name="_____btm10">#REF!</definedName>
    <definedName name="_____btm150">#REF!</definedName>
    <definedName name="_____BTM250">#REF!</definedName>
    <definedName name="_____btM300">#REF!</definedName>
    <definedName name="_____BTM50">#REF!</definedName>
    <definedName name="_____cao1">#REF!</definedName>
    <definedName name="_____cao2">#REF!</definedName>
    <definedName name="_____cao3">#REF!</definedName>
    <definedName name="_____cao4">#REF!</definedName>
    <definedName name="_____cao5">#REF!</definedName>
    <definedName name="_____cao6">#REF!</definedName>
    <definedName name="_____cat5">#REF!</definedName>
    <definedName name="_____CON1">#REF!</definedName>
    <definedName name="_____CON2">#REF!</definedName>
    <definedName name="_____cpd1">#REF!</definedName>
    <definedName name="_____cpd2">#REF!</definedName>
    <definedName name="_____cs805">#REF!</definedName>
    <definedName name="_____CVC1">#REF!</definedName>
    <definedName name="_____dai1">#REF!</definedName>
    <definedName name="_____dai2">#REF!</definedName>
    <definedName name="_____dai3">#REF!</definedName>
    <definedName name="_____dai4">#REF!</definedName>
    <definedName name="_____dai5">#REF!</definedName>
    <definedName name="_____dai6">#REF!</definedName>
    <definedName name="_____dam18">#REF!</definedName>
    <definedName name="_____dan1">#REF!</definedName>
    <definedName name="_____dan2">#REF!</definedName>
    <definedName name="_____ddn400">#REF!</definedName>
    <definedName name="_____ddn600">#REF!</definedName>
    <definedName name="_____deo1">#REF!</definedName>
    <definedName name="_____deo10">#REF!</definedName>
    <definedName name="_____deo2">#REF!</definedName>
    <definedName name="_____deo3">#REF!</definedName>
    <definedName name="_____deo4">#REF!</definedName>
    <definedName name="_____deo5">#REF!</definedName>
    <definedName name="_____deo6">#REF!</definedName>
    <definedName name="_____deo7">#REF!</definedName>
    <definedName name="_____deo8">#REF!</definedName>
    <definedName name="_____deo9">#REF!</definedName>
    <definedName name="_____E99999">#REF!</definedName>
    <definedName name="_____ech2">#REF!</definedName>
    <definedName name="_____FIL2">#REF!</definedName>
    <definedName name="_____gis150">#REF!</definedName>
    <definedName name="_____gon4">#REF!</definedName>
    <definedName name="_____h1" localSheetId="0" hidden="1">{"'Sheet1'!$L$16"}</definedName>
    <definedName name="_____h1" hidden="1">{"'Sheet1'!$L$16"}</definedName>
    <definedName name="_____h10" localSheetId="0" hidden="1">{#N/A,#N/A,FALSE,"Chi tiÆt"}</definedName>
    <definedName name="_____h10" hidden="1">{#N/A,#N/A,FALSE,"Chi tiÆt"}</definedName>
    <definedName name="_____h2" localSheetId="0" hidden="1">{"'Sheet1'!$L$16"}</definedName>
    <definedName name="_____h2" hidden="1">{"'Sheet1'!$L$16"}</definedName>
    <definedName name="_____h3" localSheetId="0" hidden="1">{"'Sheet1'!$L$16"}</definedName>
    <definedName name="_____h3" hidden="1">{"'Sheet1'!$L$16"}</definedName>
    <definedName name="_____h5" localSheetId="0" hidden="1">{"'Sheet1'!$L$16"}</definedName>
    <definedName name="_____h5" hidden="1">{"'Sheet1'!$L$16"}</definedName>
    <definedName name="_____H500866">#REF!</definedName>
    <definedName name="_____h6" localSheetId="0" hidden="1">{"'Sheet1'!$L$16"}</definedName>
    <definedName name="_____h6" hidden="1">{"'Sheet1'!$L$16"}</definedName>
    <definedName name="_____h7" localSheetId="0" hidden="1">{"'Sheet1'!$L$16"}</definedName>
    <definedName name="_____h7" hidden="1">{"'Sheet1'!$L$16"}</definedName>
    <definedName name="_____h8" localSheetId="0" hidden="1">{"'Sheet1'!$L$16"}</definedName>
    <definedName name="_____h8" hidden="1">{"'Sheet1'!$L$16"}</definedName>
    <definedName name="_____h9" localSheetId="0" hidden="1">{"'Sheet1'!$L$16"}</definedName>
    <definedName name="_____h9" hidden="1">{"'Sheet1'!$L$16"}</definedName>
    <definedName name="_____han23">#REF!</definedName>
    <definedName name="_____hau1">#REF!</definedName>
    <definedName name="_____hau12">#REF!</definedName>
    <definedName name="_____hau2">#REF!</definedName>
    <definedName name="_____hom2">#REF!</definedName>
    <definedName name="_____hsm2">1.1289</definedName>
    <definedName name="_____hso2">#REF!</definedName>
    <definedName name="_____hu1" localSheetId="0" hidden="1">{"'Sheet1'!$L$16"}</definedName>
    <definedName name="_____hu1" hidden="1">{"'Sheet1'!$L$16"}</definedName>
    <definedName name="_____hu2" localSheetId="0" hidden="1">{"'Sheet1'!$L$16"}</definedName>
    <definedName name="_____hu2" hidden="1">{"'Sheet1'!$L$16"}</definedName>
    <definedName name="_____hu5" localSheetId="0" hidden="1">{"'Sheet1'!$L$16"}</definedName>
    <definedName name="_____hu5" hidden="1">{"'Sheet1'!$L$16"}</definedName>
    <definedName name="_____hu6" localSheetId="0" hidden="1">{"'Sheet1'!$L$16"}</definedName>
    <definedName name="_____hu6" hidden="1">{"'Sheet1'!$L$16"}</definedName>
    <definedName name="_____hvk1">#REF!</definedName>
    <definedName name="_____hvk2">#REF!</definedName>
    <definedName name="_____hvk3">#REF!</definedName>
    <definedName name="_____isc1">0.035</definedName>
    <definedName name="_____isc2">0.02</definedName>
    <definedName name="_____isc3">0.054</definedName>
    <definedName name="_____JK4">#REF!</definedName>
    <definedName name="_____KL2">#REF!</definedName>
    <definedName name="_____KL3">#REF!</definedName>
    <definedName name="_____KL4">#REF!</definedName>
    <definedName name="_____KL5">#REF!</definedName>
    <definedName name="_____KL6">#REF!</definedName>
    <definedName name="_____KL7">#REF!</definedName>
    <definedName name="_____KM188">#REF!</definedName>
    <definedName name="_____km189">#REF!</definedName>
    <definedName name="_____km190">#REF!</definedName>
    <definedName name="_____km191">#REF!</definedName>
    <definedName name="_____km192">#REF!</definedName>
    <definedName name="_____km193">#REF!</definedName>
    <definedName name="_____km194">#REF!</definedName>
    <definedName name="_____km195">#REF!</definedName>
    <definedName name="_____km196">#REF!</definedName>
    <definedName name="_____km197">#REF!</definedName>
    <definedName name="_____km198">#REF!</definedName>
    <definedName name="_____kn12">#REF!</definedName>
    <definedName name="_____Lan1" localSheetId="0" hidden="1">{"'Sheet1'!$L$16"}</definedName>
    <definedName name="_____Lan1" hidden="1">{"'Sheet1'!$L$16"}</definedName>
    <definedName name="_____lap1">#REF!</definedName>
    <definedName name="_____lap2">#REF!</definedName>
    <definedName name="_____lop16">#REF!</definedName>
    <definedName name="_____lop25">#REF!</definedName>
    <definedName name="_____lop9">#REF!</definedName>
    <definedName name="_____lu85">#REF!</definedName>
    <definedName name="_____M36" localSheetId="0" hidden="1">{"'Sheet1'!$L$16"}</definedName>
    <definedName name="_____M36" hidden="1">{"'Sheet1'!$L$16"}</definedName>
    <definedName name="_____ma1">#REF!</definedName>
    <definedName name="_____ma10">#REF!</definedName>
    <definedName name="_____ma2">#REF!</definedName>
    <definedName name="_____ma3">#REF!</definedName>
    <definedName name="_____ma4">#REF!</definedName>
    <definedName name="_____ma5">#REF!</definedName>
    <definedName name="_____ma6">#REF!</definedName>
    <definedName name="_____ma7">#REF!</definedName>
    <definedName name="_____ma8">#REF!</definedName>
    <definedName name="_____ma9">#REF!</definedName>
    <definedName name="_____MAC12">#REF!</definedName>
    <definedName name="_____MAC46">#REF!</definedName>
    <definedName name="_____may2">#REF!</definedName>
    <definedName name="_____may3">#REF!</definedName>
    <definedName name="_____MDL1">#REF!</definedName>
    <definedName name="_____Mgh2">#REF!</definedName>
    <definedName name="_____mh1">#REF!</definedName>
    <definedName name="_____Mh2">#REF!</definedName>
    <definedName name="_____mh3">#REF!</definedName>
    <definedName name="_____mh4">#REF!</definedName>
    <definedName name="_____mix6">#REF!</definedName>
    <definedName name="_____msl100">#REF!</definedName>
    <definedName name="_____msl200">#REF!</definedName>
    <definedName name="_____msl250">#REF!</definedName>
    <definedName name="_____msl300">#REF!</definedName>
    <definedName name="_____msl400">#REF!</definedName>
    <definedName name="_____msl800">#REF!</definedName>
    <definedName name="_____mt2">#REF!</definedName>
    <definedName name="_____mt3">#REF!</definedName>
    <definedName name="_____mt4">#REF!</definedName>
    <definedName name="_____mt5">#REF!</definedName>
    <definedName name="_____mt6">#REF!</definedName>
    <definedName name="_____mt7">#REF!</definedName>
    <definedName name="_____mt8">#REF!</definedName>
    <definedName name="_____mui100">#REF!</definedName>
    <definedName name="_____mui105">#REF!</definedName>
    <definedName name="_____mui108">#REF!</definedName>
    <definedName name="_____mui130">#REF!</definedName>
    <definedName name="_____mui140">#REF!</definedName>
    <definedName name="_____mui160">#REF!</definedName>
    <definedName name="_____mui180">#REF!</definedName>
    <definedName name="_____mui250">#REF!</definedName>
    <definedName name="_____mui271">#REF!</definedName>
    <definedName name="_____mui320">#REF!</definedName>
    <definedName name="_____mui45">#REF!</definedName>
    <definedName name="_____mui50">#REF!</definedName>
    <definedName name="_____mui54">#REF!</definedName>
    <definedName name="_____mui65">#REF!</definedName>
    <definedName name="_____mui75">#REF!</definedName>
    <definedName name="_____mui80">#REF!</definedName>
    <definedName name="_____mx1">#REF!</definedName>
    <definedName name="_____mx2">#REF!</definedName>
    <definedName name="_____mx3">#REF!</definedName>
    <definedName name="_____mx4">#REF!</definedName>
    <definedName name="_____nc1">#REF!</definedName>
    <definedName name="_____nc10">#REF!</definedName>
    <definedName name="_____NC100">#REF!</definedName>
    <definedName name="_____nc151">#REF!</definedName>
    <definedName name="_____nc6">#REF!</definedName>
    <definedName name="_____nc7">#REF!</definedName>
    <definedName name="_____nc8">#REF!</definedName>
    <definedName name="_____nc9">#REF!</definedName>
    <definedName name="_____NCL100">#REF!</definedName>
    <definedName name="_____NCL200">#REF!</definedName>
    <definedName name="_____NCL250">#REF!</definedName>
    <definedName name="_____ncm200">#REF!</definedName>
    <definedName name="_____nct2">#REF!</definedName>
    <definedName name="_____nct3">#REF!</definedName>
    <definedName name="_____nct4">#REF!</definedName>
    <definedName name="_____nct5">#REF!</definedName>
    <definedName name="_____nct6">#REF!</definedName>
    <definedName name="_____nct7">#REF!</definedName>
    <definedName name="_____nct8">#REF!</definedName>
    <definedName name="_____NET2">#REF!</definedName>
    <definedName name="_____nin190">#REF!</definedName>
    <definedName name="_____NSO2" localSheetId="0" hidden="1">{"'Sheet1'!$L$16"}</definedName>
    <definedName name="_____NSO2" hidden="1">{"'Sheet1'!$L$16"}</definedName>
    <definedName name="_____off1">#REF!</definedName>
    <definedName name="_____oto12">#REF!</definedName>
    <definedName name="_____oto5">#REF!</definedName>
    <definedName name="_____oto7">#REF!</definedName>
    <definedName name="_____PA3" localSheetId="0" hidden="1">{"'Sheet1'!$L$16"}</definedName>
    <definedName name="_____PA3" hidden="1">{"'Sheet1'!$L$16"}</definedName>
    <definedName name="_____pb30">#REF!</definedName>
    <definedName name="_____pb80">#REF!</definedName>
    <definedName name="_____Ph30">#REF!</definedName>
    <definedName name="_____phi10">#REF!</definedName>
    <definedName name="_____phi1000">#REF!</definedName>
    <definedName name="_____phi12">#REF!</definedName>
    <definedName name="_____phi14">#REF!</definedName>
    <definedName name="_____phi1500">#REF!</definedName>
    <definedName name="_____phi16">#REF!</definedName>
    <definedName name="_____phi18">#REF!</definedName>
    <definedName name="_____phi20">#REF!</definedName>
    <definedName name="_____phi2000">#REF!</definedName>
    <definedName name="_____phi22">#REF!</definedName>
    <definedName name="_____phi25">#REF!</definedName>
    <definedName name="_____phi28">#REF!</definedName>
    <definedName name="_____phi50">#REF!</definedName>
    <definedName name="_____phi6">#REF!</definedName>
    <definedName name="_____phi750">#REF!</definedName>
    <definedName name="_____phi8">#REF!</definedName>
    <definedName name="_____PL1">#REF!</definedName>
    <definedName name="_____PL1242">#REF!</definedName>
    <definedName name="_____PL2">#REF!</definedName>
    <definedName name="_____Pl5">#REF!</definedName>
    <definedName name="_____PXB80">#REF!</definedName>
    <definedName name="_____qa7">#REF!</definedName>
    <definedName name="_____qh1">#REF!</definedName>
    <definedName name="_____qh2">#REF!</definedName>
    <definedName name="_____qh3">#REF!</definedName>
    <definedName name="_____qH30">#REF!</definedName>
    <definedName name="_____qh4">#REF!</definedName>
    <definedName name="_____qt1">#REF!</definedName>
    <definedName name="_____qt2">#REF!</definedName>
    <definedName name="_____qx1">#REF!</definedName>
    <definedName name="_____qx2">#REF!</definedName>
    <definedName name="_____qx3">#REF!</definedName>
    <definedName name="_____qx4">#REF!</definedName>
    <definedName name="_____qXB80">#REF!</definedName>
    <definedName name="_____RF3">#REF!</definedName>
    <definedName name="_____RHH1">#REF!</definedName>
    <definedName name="_____RHH10">#REF!</definedName>
    <definedName name="_____RHP1">#REF!</definedName>
    <definedName name="_____RHP10">#REF!</definedName>
    <definedName name="_____RI1">#REF!</definedName>
    <definedName name="_____RI10">#REF!</definedName>
    <definedName name="_____RII1">#REF!</definedName>
    <definedName name="_____RII10">#REF!</definedName>
    <definedName name="_____RIP1">#REF!</definedName>
    <definedName name="_____RIP10">#REF!</definedName>
    <definedName name="_____rp95">#REF!</definedName>
    <definedName name="_____rt1">#REF!</definedName>
    <definedName name="_____san108">#REF!</definedName>
    <definedName name="_____sat10">#REF!</definedName>
    <definedName name="_____sat14">#REF!</definedName>
    <definedName name="_____sat16">#REF!</definedName>
    <definedName name="_____sat20">#REF!</definedName>
    <definedName name="_____sat8">#REF!</definedName>
    <definedName name="_____sc1">#REF!</definedName>
    <definedName name="_____SC2">#REF!</definedName>
    <definedName name="_____sc3">#REF!</definedName>
    <definedName name="_____Sdd24">#REF!</definedName>
    <definedName name="_____Sdd33">#REF!</definedName>
    <definedName name="_____Sdh24">#REF!</definedName>
    <definedName name="_____Sdh33">#REF!</definedName>
    <definedName name="_____sl2">#REF!</definedName>
    <definedName name="_____slg1">#REF!</definedName>
    <definedName name="_____slg2">#REF!</definedName>
    <definedName name="_____slg3">#REF!</definedName>
    <definedName name="_____slg4">#REF!</definedName>
    <definedName name="_____slg5">#REF!</definedName>
    <definedName name="_____slg6">#REF!</definedName>
    <definedName name="_____SN3">#REF!</definedName>
    <definedName name="_____so1517">#REF!</definedName>
    <definedName name="_____so1717">#REF!</definedName>
    <definedName name="_____SOC10">0.3456</definedName>
    <definedName name="_____SOC8">0.2827</definedName>
    <definedName name="_____Sta1">531.877</definedName>
    <definedName name="_____Sta2">561.952</definedName>
    <definedName name="_____Sta3">712.202</definedName>
    <definedName name="_____Sta4">762.202</definedName>
    <definedName name="_____Stb24">#REF!</definedName>
    <definedName name="_____Stb33">#REF!</definedName>
    <definedName name="_____sua20">#REF!</definedName>
    <definedName name="_____sua30">#REF!</definedName>
    <definedName name="_____ta1">#REF!</definedName>
    <definedName name="_____ta2">#REF!</definedName>
    <definedName name="_____ta3">#REF!</definedName>
    <definedName name="_____ta4">#REF!</definedName>
    <definedName name="_____ta5">#REF!</definedName>
    <definedName name="_____ta6">#REF!</definedName>
    <definedName name="_____TB1">#REF!</definedName>
    <definedName name="_____tb2">#REF!</definedName>
    <definedName name="_____tb3">#REF!</definedName>
    <definedName name="_____tb4">#REF!</definedName>
    <definedName name="_____tc1">#REF!</definedName>
    <definedName name="_____td1">#REF!</definedName>
    <definedName name="_____te1">#REF!</definedName>
    <definedName name="_____te2">#REF!</definedName>
    <definedName name="_____TG1">#REF!</definedName>
    <definedName name="_____TG2">#REF!</definedName>
    <definedName name="_____tg427">#REF!</definedName>
    <definedName name="_____TH1">#REF!</definedName>
    <definedName name="_____TH2">#REF!</definedName>
    <definedName name="_____TH20">#REF!</definedName>
    <definedName name="_____TH3">#REF!</definedName>
    <definedName name="_____TK155">#REF!</definedName>
    <definedName name="_____TK422">#REF!</definedName>
    <definedName name="_____TL1">#REF!</definedName>
    <definedName name="_____TL2">#REF!</definedName>
    <definedName name="_____TL3">#REF!</definedName>
    <definedName name="_____TLA120">#REF!</definedName>
    <definedName name="_____TLA35">#REF!</definedName>
    <definedName name="_____TLA50">#REF!</definedName>
    <definedName name="_____TLA70">#REF!</definedName>
    <definedName name="_____TLA95">#REF!</definedName>
    <definedName name="_____tld2">#REF!</definedName>
    <definedName name="_____tlp3">#REF!</definedName>
    <definedName name="_____tp2">#REF!</definedName>
    <definedName name="_____tra100">#REF!</definedName>
    <definedName name="_____tra102">#REF!</definedName>
    <definedName name="_____tra104">#REF!</definedName>
    <definedName name="_____tra106">#REF!</definedName>
    <definedName name="_____tra108">#REF!</definedName>
    <definedName name="_____tra110">#REF!</definedName>
    <definedName name="_____tra112">#REF!</definedName>
    <definedName name="_____tra114">#REF!</definedName>
    <definedName name="_____tra116">#REF!</definedName>
    <definedName name="_____tra118">#REF!</definedName>
    <definedName name="_____tra120">#REF!</definedName>
    <definedName name="_____tra122">#REF!</definedName>
    <definedName name="_____tra124">#REF!</definedName>
    <definedName name="_____tra126">#REF!</definedName>
    <definedName name="_____tra128">#REF!</definedName>
    <definedName name="_____tra130">#REF!</definedName>
    <definedName name="_____tra132">#REF!</definedName>
    <definedName name="_____tra134">#REF!</definedName>
    <definedName name="_____tra136">#REF!</definedName>
    <definedName name="_____tra138">#REF!</definedName>
    <definedName name="_____tra140">#REF!</definedName>
    <definedName name="_____tra2005">#REF!</definedName>
    <definedName name="_____tra70">#REF!</definedName>
    <definedName name="_____tra72">#REF!</definedName>
    <definedName name="_____tra74">#REF!</definedName>
    <definedName name="_____tra76">#REF!</definedName>
    <definedName name="_____tra78">#REF!</definedName>
    <definedName name="_____tra79">#REF!</definedName>
    <definedName name="_____tra80">#REF!</definedName>
    <definedName name="_____tra82">#REF!</definedName>
    <definedName name="_____tra84">#REF!</definedName>
    <definedName name="_____tra86">#REF!</definedName>
    <definedName name="_____tra88">#REF!</definedName>
    <definedName name="_____tra90">#REF!</definedName>
    <definedName name="_____tra92">#REF!</definedName>
    <definedName name="_____tra94">#REF!</definedName>
    <definedName name="_____tra96">#REF!</definedName>
    <definedName name="_____tra98">#REF!</definedName>
    <definedName name="_____Tru21" localSheetId="0" hidden="1">{"'Sheet1'!$L$16"}</definedName>
    <definedName name="_____Tru21" hidden="1">{"'Sheet1'!$L$16"}</definedName>
    <definedName name="_____TS2">#REF!</definedName>
    <definedName name="_____tt3" localSheetId="0" hidden="1">{"'Sheet1'!$L$16"}</definedName>
    <definedName name="_____tt3" hidden="1">{"'Sheet1'!$L$16"}</definedName>
    <definedName name="_____tz593">#REF!</definedName>
    <definedName name="_____ui108">#REF!</definedName>
    <definedName name="_____ui180">#REF!</definedName>
    <definedName name="_____UT2">#REF!</definedName>
    <definedName name="_____Vh2">#REF!</definedName>
    <definedName name="_____VL1">#REF!</definedName>
    <definedName name="_____vl10">#REF!</definedName>
    <definedName name="_____VL100">#REF!</definedName>
    <definedName name="_____VL150">#REF!</definedName>
    <definedName name="_____vl2" localSheetId="0" hidden="1">{"'Sheet1'!$L$16"}</definedName>
    <definedName name="_____vl2" hidden="1">{"'Sheet1'!$L$16"}</definedName>
    <definedName name="_____VL250">#REF!</definedName>
    <definedName name="_____vl3">#REF!</definedName>
    <definedName name="_____vl4">#REF!</definedName>
    <definedName name="_____vl5">#REF!</definedName>
    <definedName name="_____VL50">#REF!</definedName>
    <definedName name="_____vl6">#REF!</definedName>
    <definedName name="_____vl7">#REF!</definedName>
    <definedName name="_____vl8">#REF!</definedName>
    <definedName name="_____vl9">#REF!</definedName>
    <definedName name="_____vlt2">#REF!</definedName>
    <definedName name="_____vlt3">#REF!</definedName>
    <definedName name="_____vlt4">#REF!</definedName>
    <definedName name="_____vlt5">#REF!</definedName>
    <definedName name="_____vlt6">#REF!</definedName>
    <definedName name="_____vlt7">#REF!</definedName>
    <definedName name="_____vlt8">#REF!</definedName>
    <definedName name="_____xb80">#REF!</definedName>
    <definedName name="_____xl150">#REF!</definedName>
    <definedName name="_____xm3">#REF!</definedName>
    <definedName name="_____xm4">#REF!</definedName>
    <definedName name="_____xm5">#REF!</definedName>
    <definedName name="____a1" localSheetId="0" hidden="1">{"'Sheet1'!$L$16"}</definedName>
    <definedName name="____a1" hidden="1">{"'Sheet1'!$L$16"}</definedName>
    <definedName name="____atn1">#REF!</definedName>
    <definedName name="____atn10">#REF!</definedName>
    <definedName name="____atn2">#REF!</definedName>
    <definedName name="____atn3">#REF!</definedName>
    <definedName name="____atn4">#REF!</definedName>
    <definedName name="____atn5">#REF!</definedName>
    <definedName name="____atn6">#REF!</definedName>
    <definedName name="____atn7">#REF!</definedName>
    <definedName name="____atn8">#REF!</definedName>
    <definedName name="____atn9">#REF!</definedName>
    <definedName name="____b100000">#REF!</definedName>
    <definedName name="____B86000">#REF!</definedName>
    <definedName name="____bac3">12413</definedName>
    <definedName name="____bac4">13529</definedName>
    <definedName name="____bac5">15483</definedName>
    <definedName name="____ban1">#REF!</definedName>
    <definedName name="____ban2" localSheetId="0" hidden="1">{"'Sheet1'!$L$16"}</definedName>
    <definedName name="____ban2" hidden="1">{"'Sheet1'!$L$16"}</definedName>
    <definedName name="____bat1">#REF!</definedName>
    <definedName name="____boi1">#REF!</definedName>
    <definedName name="____boi2">#REF!</definedName>
    <definedName name="____boi3">#REF!</definedName>
    <definedName name="____boi4">#REF!</definedName>
    <definedName name="____btc20">#REF!</definedName>
    <definedName name="____btc30">#REF!</definedName>
    <definedName name="____btc35">#REF!</definedName>
    <definedName name="____btm10">#REF!</definedName>
    <definedName name="____btm100">#REF!</definedName>
    <definedName name="____btm150">#REF!</definedName>
    <definedName name="____btM200">#REF!</definedName>
    <definedName name="____BTM250">#REF!</definedName>
    <definedName name="____btM300">#REF!</definedName>
    <definedName name="____BTM50">#REF!</definedName>
    <definedName name="____bua25">#REF!</definedName>
    <definedName name="____Can2">#REF!</definedName>
    <definedName name="____cao1">#REF!</definedName>
    <definedName name="____cao2">#REF!</definedName>
    <definedName name="____cao3">#REF!</definedName>
    <definedName name="____cao4">#REF!</definedName>
    <definedName name="____cao5">#REF!</definedName>
    <definedName name="____cao6">#REF!</definedName>
    <definedName name="____cat2">#REF!</definedName>
    <definedName name="____cat3">#REF!</definedName>
    <definedName name="____cat4">#REF!</definedName>
    <definedName name="____cat5">#REF!</definedName>
    <definedName name="____cau10">#REF!</definedName>
    <definedName name="____cau16">#REF!</definedName>
    <definedName name="____cau25">#REF!</definedName>
    <definedName name="____cau40">#REF!</definedName>
    <definedName name="____cau5">#REF!</definedName>
    <definedName name="____cau50">#REF!</definedName>
    <definedName name="____ckn12">#REF!</definedName>
    <definedName name="____CON1">#REF!</definedName>
    <definedName name="____CON2">#REF!</definedName>
    <definedName name="____cpd1">#REF!</definedName>
    <definedName name="____cpd2">#REF!</definedName>
    <definedName name="____CVC1">#REF!</definedName>
    <definedName name="____dai1">#REF!</definedName>
    <definedName name="____dai2">#REF!</definedName>
    <definedName name="____dai3">#REF!</definedName>
    <definedName name="____dai4">#REF!</definedName>
    <definedName name="____dai5">#REF!</definedName>
    <definedName name="____dai6">#REF!</definedName>
    <definedName name="____dam18">#REF!</definedName>
    <definedName name="____dan1">#REF!</definedName>
    <definedName name="____dan2">#REF!</definedName>
    <definedName name="____dao1">#REF!</definedName>
    <definedName name="____dbu1">#REF!</definedName>
    <definedName name="____dbu2">#REF!</definedName>
    <definedName name="____ddn400">#REF!</definedName>
    <definedName name="____ddn600">#REF!</definedName>
    <definedName name="____deo1">#REF!</definedName>
    <definedName name="____deo10">#REF!</definedName>
    <definedName name="____deo2">#REF!</definedName>
    <definedName name="____deo3">#REF!</definedName>
    <definedName name="____deo4">#REF!</definedName>
    <definedName name="____deo5">#REF!</definedName>
    <definedName name="____deo6">#REF!</definedName>
    <definedName name="____deo7">#REF!</definedName>
    <definedName name="____deo8">#REF!</definedName>
    <definedName name="____deo9">#REF!</definedName>
    <definedName name="____E99999">#REF!</definedName>
    <definedName name="____ech2">#REF!</definedName>
    <definedName name="____FIL2">#REF!</definedName>
    <definedName name="____gis150">#REF!</definedName>
    <definedName name="____gon4">#REF!</definedName>
    <definedName name="____h1" localSheetId="0" hidden="1">{"'Sheet1'!$L$16"}</definedName>
    <definedName name="____h1" hidden="1">{"'Sheet1'!$L$16"}</definedName>
    <definedName name="____h10" localSheetId="0" hidden="1">{#N/A,#N/A,FALSE,"Chi tiÆt"}</definedName>
    <definedName name="____h10" hidden="1">{#N/A,#N/A,FALSE,"Chi tiÆt"}</definedName>
    <definedName name="____h2" localSheetId="0" hidden="1">{"'Sheet1'!$L$16"}</definedName>
    <definedName name="____h2" hidden="1">{"'Sheet1'!$L$16"}</definedName>
    <definedName name="____h3" localSheetId="0" hidden="1">{"'Sheet1'!$L$16"}</definedName>
    <definedName name="____h3" hidden="1">{"'Sheet1'!$L$16"}</definedName>
    <definedName name="____h5" localSheetId="0" hidden="1">{"'Sheet1'!$L$16"}</definedName>
    <definedName name="____h5" hidden="1">{"'Sheet1'!$L$16"}</definedName>
    <definedName name="____H500866">#REF!</definedName>
    <definedName name="____h6" localSheetId="0" hidden="1">{"'Sheet1'!$L$16"}</definedName>
    <definedName name="____h6" hidden="1">{"'Sheet1'!$L$16"}</definedName>
    <definedName name="____h7" localSheetId="0" hidden="1">{"'Sheet1'!$L$16"}</definedName>
    <definedName name="____h7" hidden="1">{"'Sheet1'!$L$16"}</definedName>
    <definedName name="____h8" localSheetId="0" hidden="1">{"'Sheet1'!$L$16"}</definedName>
    <definedName name="____h8" hidden="1">{"'Sheet1'!$L$16"}</definedName>
    <definedName name="____h9" localSheetId="0" hidden="1">{"'Sheet1'!$L$16"}</definedName>
    <definedName name="____h9" hidden="1">{"'Sheet1'!$L$16"}</definedName>
    <definedName name="____han23">#REF!</definedName>
    <definedName name="____hau1">#REF!</definedName>
    <definedName name="____hau12">#REF!</definedName>
    <definedName name="____hau2">#REF!</definedName>
    <definedName name="____hom2">#REF!</definedName>
    <definedName name="____hsm2">1.1289</definedName>
    <definedName name="____hso2">#REF!</definedName>
    <definedName name="____hu1" localSheetId="0" hidden="1">{"'Sheet1'!$L$16"}</definedName>
    <definedName name="____hu1" hidden="1">{"'Sheet1'!$L$16"}</definedName>
    <definedName name="____hu2" localSheetId="0" hidden="1">{"'Sheet1'!$L$16"}</definedName>
    <definedName name="____hu2" hidden="1">{"'Sheet1'!$L$16"}</definedName>
    <definedName name="____hu5" localSheetId="0" hidden="1">{"'Sheet1'!$L$16"}</definedName>
    <definedName name="____hu5" hidden="1">{"'Sheet1'!$L$16"}</definedName>
    <definedName name="____hu6" localSheetId="0" hidden="1">{"'Sheet1'!$L$16"}</definedName>
    <definedName name="____hu6" hidden="1">{"'Sheet1'!$L$16"}</definedName>
    <definedName name="____hvk1">#REF!</definedName>
    <definedName name="____hvk2">#REF!</definedName>
    <definedName name="____hvk3">#REF!</definedName>
    <definedName name="____isc1">0.035</definedName>
    <definedName name="____isc2">0.02</definedName>
    <definedName name="____isc3">0.054</definedName>
    <definedName name="____JK4">#REF!</definedName>
    <definedName name="____KH08" localSheetId="0" hidden="1">{#N/A,#N/A,FALSE,"Chi tiÆt"}</definedName>
    <definedName name="____KH08" hidden="1">{#N/A,#N/A,FALSE,"Chi tiÆt"}</definedName>
    <definedName name="____kl1">#REF!</definedName>
    <definedName name="____KL2">#REF!</definedName>
    <definedName name="____KL3">#REF!</definedName>
    <definedName name="____KL4">#REF!</definedName>
    <definedName name="____KL5">#REF!</definedName>
    <definedName name="____KL6">#REF!</definedName>
    <definedName name="____KL7">#REF!</definedName>
    <definedName name="____KM188">#REF!</definedName>
    <definedName name="____km189">#REF!</definedName>
    <definedName name="____km190">#REF!</definedName>
    <definedName name="____km191">#REF!</definedName>
    <definedName name="____km192">#REF!</definedName>
    <definedName name="____km193">#REF!</definedName>
    <definedName name="____km194">#REF!</definedName>
    <definedName name="____km195">#REF!</definedName>
    <definedName name="____km196">#REF!</definedName>
    <definedName name="____km197">#REF!</definedName>
    <definedName name="____km198">#REF!</definedName>
    <definedName name="____kn12">#REF!</definedName>
    <definedName name="____lap1">#REF!</definedName>
    <definedName name="____lap2">#REF!</definedName>
    <definedName name="____lop16">#REF!</definedName>
    <definedName name="____lop25">#REF!</definedName>
    <definedName name="____lop9">#REF!</definedName>
    <definedName name="____lu85">#REF!</definedName>
    <definedName name="____M36" localSheetId="0" hidden="1">{"'Sheet1'!$L$16"}</definedName>
    <definedName name="____M36" hidden="1">{"'Sheet1'!$L$16"}</definedName>
    <definedName name="____ma1">#REF!</definedName>
    <definedName name="____ma10">#REF!</definedName>
    <definedName name="____ma2">#REF!</definedName>
    <definedName name="____ma3">#REF!</definedName>
    <definedName name="____ma4">#REF!</definedName>
    <definedName name="____ma5">#REF!</definedName>
    <definedName name="____ma6">#REF!</definedName>
    <definedName name="____ma7">#REF!</definedName>
    <definedName name="____ma8">#REF!</definedName>
    <definedName name="____ma9">#REF!</definedName>
    <definedName name="____MAC12">#REF!</definedName>
    <definedName name="____MAC46">#REF!</definedName>
    <definedName name="____may2">#REF!</definedName>
    <definedName name="____may3">#REF!</definedName>
    <definedName name="____MDL1">#REF!</definedName>
    <definedName name="____Mgh2">#REF!</definedName>
    <definedName name="____mh1">#REF!</definedName>
    <definedName name="____Mh2">#REF!</definedName>
    <definedName name="____mh3">#REF!</definedName>
    <definedName name="____mh4">#REF!</definedName>
    <definedName name="____mix6">#REF!</definedName>
    <definedName name="____msl100">#REF!</definedName>
    <definedName name="____msl200">#REF!</definedName>
    <definedName name="____msl250">#REF!</definedName>
    <definedName name="____msl300">#REF!</definedName>
    <definedName name="____msl400">#REF!</definedName>
    <definedName name="____msl800">#REF!</definedName>
    <definedName name="____mt2">#REF!</definedName>
    <definedName name="____mt3">#REF!</definedName>
    <definedName name="____mt4">#REF!</definedName>
    <definedName name="____mt5">#REF!</definedName>
    <definedName name="____mt6">#REF!</definedName>
    <definedName name="____mt7">#REF!</definedName>
    <definedName name="____mt8">#REF!</definedName>
    <definedName name="____mui100">#REF!</definedName>
    <definedName name="____mui105">#REF!</definedName>
    <definedName name="____mui108">#REF!</definedName>
    <definedName name="____mui130">#REF!</definedName>
    <definedName name="____mui140">#REF!</definedName>
    <definedName name="____mui160">#REF!</definedName>
    <definedName name="____mui180">#REF!</definedName>
    <definedName name="____mui250">#REF!</definedName>
    <definedName name="____mui271">#REF!</definedName>
    <definedName name="____mui320">#REF!</definedName>
    <definedName name="____mui45">#REF!</definedName>
    <definedName name="____mui50">#REF!</definedName>
    <definedName name="____mui54">#REF!</definedName>
    <definedName name="____mui65">#REF!</definedName>
    <definedName name="____mui75">#REF!</definedName>
    <definedName name="____mui80">#REF!</definedName>
    <definedName name="____mx1">#REF!</definedName>
    <definedName name="____mx2">#REF!</definedName>
    <definedName name="____mx3">#REF!</definedName>
    <definedName name="____mx4">#REF!</definedName>
    <definedName name="____nc1">#REF!</definedName>
    <definedName name="____nc10">#REF!</definedName>
    <definedName name="____nc151">#REF!</definedName>
    <definedName name="____nc6">#REF!</definedName>
    <definedName name="____nc7">#REF!</definedName>
    <definedName name="____nc8">#REF!</definedName>
    <definedName name="____nc9">#REF!</definedName>
    <definedName name="____NCL100">#REF!</definedName>
    <definedName name="____NCL200">#REF!</definedName>
    <definedName name="____NCL250">#REF!</definedName>
    <definedName name="____nct2">#REF!</definedName>
    <definedName name="____nct3">#REF!</definedName>
    <definedName name="____nct4">#REF!</definedName>
    <definedName name="____nct5">#REF!</definedName>
    <definedName name="____nct6">#REF!</definedName>
    <definedName name="____nct7">#REF!</definedName>
    <definedName name="____nct8">#REF!</definedName>
    <definedName name="____NET2">#REF!</definedName>
    <definedName name="____nin190">#REF!</definedName>
    <definedName name="____NSO2" localSheetId="0" hidden="1">{"'Sheet1'!$L$16"}</definedName>
    <definedName name="____NSO2" hidden="1">{"'Sheet1'!$L$16"}</definedName>
    <definedName name="____off1">#REF!</definedName>
    <definedName name="____oto12">#REF!</definedName>
    <definedName name="____oto5">#REF!</definedName>
    <definedName name="____oto7">#REF!</definedName>
    <definedName name="____PA3" localSheetId="0" hidden="1">{"'Sheet1'!$L$16"}</definedName>
    <definedName name="____PA3" hidden="1">{"'Sheet1'!$L$16"}</definedName>
    <definedName name="____pb30">#REF!</definedName>
    <definedName name="____pb80">#REF!</definedName>
    <definedName name="____Ph30">#REF!</definedName>
    <definedName name="____phi10">#REF!</definedName>
    <definedName name="____phi1000">#REF!</definedName>
    <definedName name="____phi12">#REF!</definedName>
    <definedName name="____phi14">#REF!</definedName>
    <definedName name="____phi1500">#REF!</definedName>
    <definedName name="____phi16">#REF!</definedName>
    <definedName name="____phi18">#REF!</definedName>
    <definedName name="____phi20">#REF!</definedName>
    <definedName name="____phi2000">#REF!</definedName>
    <definedName name="____phi22">#REF!</definedName>
    <definedName name="____phi25">#REF!</definedName>
    <definedName name="____phi28">#REF!</definedName>
    <definedName name="____phi50">#REF!</definedName>
    <definedName name="____phi6">#REF!</definedName>
    <definedName name="____phi750">#REF!</definedName>
    <definedName name="____phi8">#REF!</definedName>
    <definedName name="____phu2" localSheetId="0" hidden="1">{"'Sheet1'!$L$16"}</definedName>
    <definedName name="____phu2" hidden="1">{"'Sheet1'!$L$16"}</definedName>
    <definedName name="____PL1">#REF!</definedName>
    <definedName name="____PL1242">#REF!</definedName>
    <definedName name="____PL2">#REF!</definedName>
    <definedName name="____Pl5">#REF!</definedName>
    <definedName name="____PXB80">#REF!</definedName>
    <definedName name="____qa7">#REF!</definedName>
    <definedName name="____qh1">#REF!</definedName>
    <definedName name="____qh2">#REF!</definedName>
    <definedName name="____qh3">#REF!</definedName>
    <definedName name="____qH30">#REF!</definedName>
    <definedName name="____qh4">#REF!</definedName>
    <definedName name="____qt1">#REF!</definedName>
    <definedName name="____qt2">#REF!</definedName>
    <definedName name="____qx1">#REF!</definedName>
    <definedName name="____qx2">#REF!</definedName>
    <definedName name="____qx3">#REF!</definedName>
    <definedName name="____qx4">#REF!</definedName>
    <definedName name="____qXB80">#REF!</definedName>
    <definedName name="____RF3">#REF!</definedName>
    <definedName name="____rp95">#REF!</definedName>
    <definedName name="____rt1">#REF!</definedName>
    <definedName name="____san108">#REF!</definedName>
    <definedName name="____sat10">#REF!</definedName>
    <definedName name="____sat12">#REF!</definedName>
    <definedName name="____sat14">#REF!</definedName>
    <definedName name="____sat16">#REF!</definedName>
    <definedName name="____sat20">#REF!</definedName>
    <definedName name="____Sat27">#REF!</definedName>
    <definedName name="____sat8">#REF!</definedName>
    <definedName name="____sc1">#REF!</definedName>
    <definedName name="____SC2">#REF!</definedName>
    <definedName name="____sc3">#REF!</definedName>
    <definedName name="____Sdd24">#REF!</definedName>
    <definedName name="____Sdd33">#REF!</definedName>
    <definedName name="____Sdh24">#REF!</definedName>
    <definedName name="____Sdh33">#REF!</definedName>
    <definedName name="____sl2">#REF!</definedName>
    <definedName name="____slg1">#REF!</definedName>
    <definedName name="____slg2">#REF!</definedName>
    <definedName name="____slg3">#REF!</definedName>
    <definedName name="____slg4">#REF!</definedName>
    <definedName name="____slg5">#REF!</definedName>
    <definedName name="____slg6">#REF!</definedName>
    <definedName name="____SN3">#REF!</definedName>
    <definedName name="____so1517">#REF!</definedName>
    <definedName name="____so1717">#REF!</definedName>
    <definedName name="____SOC10">0.3456</definedName>
    <definedName name="____SOC8">0.2827</definedName>
    <definedName name="____Sta1">531.877</definedName>
    <definedName name="____Sta2">561.952</definedName>
    <definedName name="____Sta3">712.202</definedName>
    <definedName name="____Sta4">762.202</definedName>
    <definedName name="____Stb24">#REF!</definedName>
    <definedName name="____Stb33">#REF!</definedName>
    <definedName name="____sua20">#REF!</definedName>
    <definedName name="____sua30">#REF!</definedName>
    <definedName name="____ta1">#REF!</definedName>
    <definedName name="____ta2">#REF!</definedName>
    <definedName name="____ta3">#REF!</definedName>
    <definedName name="____ta4">#REF!</definedName>
    <definedName name="____ta5">#REF!</definedName>
    <definedName name="____ta6">#REF!</definedName>
    <definedName name="____TB1">#REF!</definedName>
    <definedName name="____tb2">#REF!</definedName>
    <definedName name="____tb3">#REF!</definedName>
    <definedName name="____tb4">#REF!</definedName>
    <definedName name="____tc1">#REF!</definedName>
    <definedName name="____td1">#REF!</definedName>
    <definedName name="____te1">#REF!</definedName>
    <definedName name="____te2">#REF!</definedName>
    <definedName name="____TG1">#REF!</definedName>
    <definedName name="____TG2">#REF!</definedName>
    <definedName name="____tg427">#REF!</definedName>
    <definedName name="____TH1">#REF!</definedName>
    <definedName name="____TH2">#REF!</definedName>
    <definedName name="____TH20">#REF!</definedName>
    <definedName name="____TH3">#REF!</definedName>
    <definedName name="____TK155">#REF!</definedName>
    <definedName name="____TK422">#REF!</definedName>
    <definedName name="____TL1">#REF!</definedName>
    <definedName name="____TL2">#REF!</definedName>
    <definedName name="____TL3">#REF!</definedName>
    <definedName name="____TLA120">#REF!</definedName>
    <definedName name="____TLA35">#REF!</definedName>
    <definedName name="____TLA50">#REF!</definedName>
    <definedName name="____TLA70">#REF!</definedName>
    <definedName name="____TLA95">#REF!</definedName>
    <definedName name="____tld2">#REF!</definedName>
    <definedName name="____tlp3">#REF!</definedName>
    <definedName name="____tp2">#REF!</definedName>
    <definedName name="____tra100">#REF!</definedName>
    <definedName name="____tra102">#REF!</definedName>
    <definedName name="____tra104">#REF!</definedName>
    <definedName name="____tra106">#REF!</definedName>
    <definedName name="____tra108">#REF!</definedName>
    <definedName name="____tra110">#REF!</definedName>
    <definedName name="____tra112">#REF!</definedName>
    <definedName name="____tra114">#REF!</definedName>
    <definedName name="____tra116">#REF!</definedName>
    <definedName name="____tra118">#REF!</definedName>
    <definedName name="____tra120">#REF!</definedName>
    <definedName name="____tra122">#REF!</definedName>
    <definedName name="____tra124">#REF!</definedName>
    <definedName name="____tra126">#REF!</definedName>
    <definedName name="____tra128">#REF!</definedName>
    <definedName name="____tra130">#REF!</definedName>
    <definedName name="____tra132">#REF!</definedName>
    <definedName name="____tra134">#REF!</definedName>
    <definedName name="____tra136">#REF!</definedName>
    <definedName name="____tra138">#REF!</definedName>
    <definedName name="____tra140">#REF!</definedName>
    <definedName name="____tra2005">#REF!</definedName>
    <definedName name="____tra70">#REF!</definedName>
    <definedName name="____tra72">#REF!</definedName>
    <definedName name="____tra74">#REF!</definedName>
    <definedName name="____tra76">#REF!</definedName>
    <definedName name="____tra78">#REF!</definedName>
    <definedName name="____tra79">#REF!</definedName>
    <definedName name="____tra80">#REF!</definedName>
    <definedName name="____tra82">#REF!</definedName>
    <definedName name="____tra84">#REF!</definedName>
    <definedName name="____tra86">#REF!</definedName>
    <definedName name="____tra88">#REF!</definedName>
    <definedName name="____tra90">#REF!</definedName>
    <definedName name="____tra92">#REF!</definedName>
    <definedName name="____tra94">#REF!</definedName>
    <definedName name="____tra96">#REF!</definedName>
    <definedName name="____tra98">#REF!</definedName>
    <definedName name="____Tru21" localSheetId="0" hidden="1">{"'Sheet1'!$L$16"}</definedName>
    <definedName name="____Tru21" hidden="1">{"'Sheet1'!$L$16"}</definedName>
    <definedName name="____TS2">#REF!</definedName>
    <definedName name="____tz593">#REF!</definedName>
    <definedName name="____ui108">#REF!</definedName>
    <definedName name="____ui180">#REF!</definedName>
    <definedName name="____UT2">#REF!</definedName>
    <definedName name="____vc1">#REF!</definedName>
    <definedName name="____vc2">#REF!</definedName>
    <definedName name="____vc3">#REF!</definedName>
    <definedName name="____Vh2">#REF!</definedName>
    <definedName name="____VL1">#REF!</definedName>
    <definedName name="____vl10">#REF!</definedName>
    <definedName name="____VL100">#REF!</definedName>
    <definedName name="____vl2" localSheetId="0" hidden="1">{"'Sheet1'!$L$16"}</definedName>
    <definedName name="____vl2" hidden="1">{"'Sheet1'!$L$16"}</definedName>
    <definedName name="____VL200">#REF!</definedName>
    <definedName name="____VL250">#REF!</definedName>
    <definedName name="____vl3">#REF!</definedName>
    <definedName name="____vl4">#REF!</definedName>
    <definedName name="____vl5">#REF!</definedName>
    <definedName name="____vl6">#REF!</definedName>
    <definedName name="____vl7">#REF!</definedName>
    <definedName name="____vl8">#REF!</definedName>
    <definedName name="____vl9">#REF!</definedName>
    <definedName name="____vlt2">#REF!</definedName>
    <definedName name="____vlt3">#REF!</definedName>
    <definedName name="____vlt4">#REF!</definedName>
    <definedName name="____vlt5">#REF!</definedName>
    <definedName name="____vlt6">#REF!</definedName>
    <definedName name="____vlt7">#REF!</definedName>
    <definedName name="____vlt8">#REF!</definedName>
    <definedName name="____xb80">#REF!</definedName>
    <definedName name="____xl150">#REF!</definedName>
    <definedName name="____xm3">#REF!</definedName>
    <definedName name="____xm4">#REF!</definedName>
    <definedName name="____xm5">#REF!</definedName>
    <definedName name="___a1" localSheetId="0" hidden="1">{"'Sheet1'!$L$16"}</definedName>
    <definedName name="___a1" hidden="1">{"'Sheet1'!$L$16"}</definedName>
    <definedName name="___a129" localSheetId="0" hidden="1">{"Offgrid",#N/A,FALSE,"OFFGRID";"Region",#N/A,FALSE,"REGION";"Offgrid -2",#N/A,FALSE,"OFFGRID";"WTP",#N/A,FALSE,"WTP";"WTP -2",#N/A,FALSE,"WTP";"Project",#N/A,FALSE,"PROJECT";"Summary -2",#N/A,FALSE,"SUMMARY"}</definedName>
    <definedName name="___a129" hidden="1">{"Offgrid",#N/A,FALSE,"OFFGRID";"Region",#N/A,FALSE,"REGION";"Offgrid -2",#N/A,FALSE,"OFFGRID";"WTP",#N/A,FALSE,"WTP";"WTP -2",#N/A,FALSE,"WTP";"Project",#N/A,FALSE,"PROJECT";"Summary -2",#N/A,FALSE,"SUMMARY"}</definedName>
    <definedName name="___a130" localSheetId="0"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atn1">#REF!</definedName>
    <definedName name="___atn10">#REF!</definedName>
    <definedName name="___atn2">#REF!</definedName>
    <definedName name="___atn3">#REF!</definedName>
    <definedName name="___atn4">#REF!</definedName>
    <definedName name="___atn5">#REF!</definedName>
    <definedName name="___atn6">#REF!</definedName>
    <definedName name="___atn7">#REF!</definedName>
    <definedName name="___atn8">#REF!</definedName>
    <definedName name="___atn9">#REF!</definedName>
    <definedName name="___b100000">#REF!</definedName>
    <definedName name="___B86000">#REF!</definedName>
    <definedName name="___bac3">12413</definedName>
    <definedName name="___bac4">13529</definedName>
    <definedName name="___bac5">15483</definedName>
    <definedName name="___ban1">#REF!</definedName>
    <definedName name="___ban2" localSheetId="0" hidden="1">{"'Sheet1'!$L$16"}</definedName>
    <definedName name="___ban2" hidden="1">{"'Sheet1'!$L$16"}</definedName>
    <definedName name="___bat1">#REF!</definedName>
    <definedName name="___Bia1">#REF!</definedName>
    <definedName name="___Bia2">#REF!</definedName>
    <definedName name="___boi1">#REF!</definedName>
    <definedName name="___boi2">#REF!</definedName>
    <definedName name="___boi3">#REF!</definedName>
    <definedName name="___boi4">#REF!</definedName>
    <definedName name="___btc20">#REF!</definedName>
    <definedName name="___btc30">#REF!</definedName>
    <definedName name="___btc35">#REF!</definedName>
    <definedName name="___btm10">#REF!</definedName>
    <definedName name="___btm100">#REF!</definedName>
    <definedName name="___btm150">#REF!</definedName>
    <definedName name="___btM200">#REF!</definedName>
    <definedName name="___BTM250">#REF!</definedName>
    <definedName name="___btM300">#REF!</definedName>
    <definedName name="___BTM50">#REF!</definedName>
    <definedName name="___bua25">#REF!</definedName>
    <definedName name="___Can2">#REF!</definedName>
    <definedName name="___cao1">#REF!</definedName>
    <definedName name="___cao2">#REF!</definedName>
    <definedName name="___cao3">#REF!</definedName>
    <definedName name="___cao4">#REF!</definedName>
    <definedName name="___cao5">#REF!</definedName>
    <definedName name="___cao6">#REF!</definedName>
    <definedName name="___cat2">#REF!</definedName>
    <definedName name="___cat3">#REF!</definedName>
    <definedName name="___cat4">#REF!</definedName>
    <definedName name="___cat5">#REF!</definedName>
    <definedName name="___cau10">#REF!</definedName>
    <definedName name="___cau16">#REF!</definedName>
    <definedName name="___cau25">#REF!</definedName>
    <definedName name="___cau40">#REF!</definedName>
    <definedName name="___cau5">#REF!</definedName>
    <definedName name="___cau50">#REF!</definedName>
    <definedName name="___ckn12">#REF!</definedName>
    <definedName name="___CON1">#REF!</definedName>
    <definedName name="___CON2">#REF!</definedName>
    <definedName name="___cpd1">#REF!</definedName>
    <definedName name="___cpd2">#REF!</definedName>
    <definedName name="___cs805">#REF!</definedName>
    <definedName name="___CVC1">#REF!</definedName>
    <definedName name="___dai1">#REF!</definedName>
    <definedName name="___dai2">#REF!</definedName>
    <definedName name="___dai3">#REF!</definedName>
    <definedName name="___dai4">#REF!</definedName>
    <definedName name="___dai5">#REF!</definedName>
    <definedName name="___dai6">#REF!</definedName>
    <definedName name="___dam18">#REF!</definedName>
    <definedName name="___dan1">#REF!</definedName>
    <definedName name="___dan2">#REF!</definedName>
    <definedName name="___dao1">#REF!</definedName>
    <definedName name="___dbu1">#REF!</definedName>
    <definedName name="___dbu2">#REF!</definedName>
    <definedName name="___ddn400">#REF!</definedName>
    <definedName name="___ddn600">#REF!</definedName>
    <definedName name="___deo1">#REF!</definedName>
    <definedName name="___deo10">#REF!</definedName>
    <definedName name="___deo2">#REF!</definedName>
    <definedName name="___deo3">#REF!</definedName>
    <definedName name="___deo4">#REF!</definedName>
    <definedName name="___deo5">#REF!</definedName>
    <definedName name="___deo6">#REF!</definedName>
    <definedName name="___deo7">#REF!</definedName>
    <definedName name="___deo8">#REF!</definedName>
    <definedName name="___deo9">#REF!</definedName>
    <definedName name="___E99999">#REF!</definedName>
    <definedName name="___ech2">#REF!</definedName>
    <definedName name="___FIL2">#REF!</definedName>
    <definedName name="___gis150">#REF!</definedName>
    <definedName name="___gon4">#REF!</definedName>
    <definedName name="___h1" localSheetId="0" hidden="1">{"'Sheet1'!$L$16"}</definedName>
    <definedName name="___h1" hidden="1">{"'Sheet1'!$L$16"}</definedName>
    <definedName name="___h10" localSheetId="0" hidden="1">{#N/A,#N/A,FALSE,"Chi tiÆt"}</definedName>
    <definedName name="___h10" hidden="1">{#N/A,#N/A,FALSE,"Chi tiÆt"}</definedName>
    <definedName name="___h2" localSheetId="0" hidden="1">{"'Sheet1'!$L$16"}</definedName>
    <definedName name="___h2" hidden="1">{"'Sheet1'!$L$16"}</definedName>
    <definedName name="___h3" localSheetId="0" hidden="1">{"'Sheet1'!$L$16"}</definedName>
    <definedName name="___h3" hidden="1">{"'Sheet1'!$L$16"}</definedName>
    <definedName name="___h5" localSheetId="0" hidden="1">{"'Sheet1'!$L$16"}</definedName>
    <definedName name="___h5" hidden="1">{"'Sheet1'!$L$16"}</definedName>
    <definedName name="___H500866">#REF!</definedName>
    <definedName name="___h6" localSheetId="0" hidden="1">{"'Sheet1'!$L$16"}</definedName>
    <definedName name="___h6" hidden="1">{"'Sheet1'!$L$16"}</definedName>
    <definedName name="___h7" localSheetId="0" hidden="1">{"'Sheet1'!$L$16"}</definedName>
    <definedName name="___h7" hidden="1">{"'Sheet1'!$L$16"}</definedName>
    <definedName name="___h8" localSheetId="0" hidden="1">{"'Sheet1'!$L$16"}</definedName>
    <definedName name="___h8" hidden="1">{"'Sheet1'!$L$16"}</definedName>
    <definedName name="___h9" localSheetId="0" hidden="1">{"'Sheet1'!$L$16"}</definedName>
    <definedName name="___h9" hidden="1">{"'Sheet1'!$L$16"}</definedName>
    <definedName name="___han23">#REF!</definedName>
    <definedName name="___hau1">#REF!</definedName>
    <definedName name="___hau12">#REF!</definedName>
    <definedName name="___hau2">#REF!</definedName>
    <definedName name="___hom2">#REF!</definedName>
    <definedName name="___hsm2">1.1289</definedName>
    <definedName name="___hso2">#REF!</definedName>
    <definedName name="___hu1" localSheetId="0" hidden="1">{"'Sheet1'!$L$16"}</definedName>
    <definedName name="___hu1" hidden="1">{"'Sheet1'!$L$16"}</definedName>
    <definedName name="___hu2" localSheetId="0" hidden="1">{"'Sheet1'!$L$16"}</definedName>
    <definedName name="___hu2" hidden="1">{"'Sheet1'!$L$16"}</definedName>
    <definedName name="___hu5" localSheetId="0" hidden="1">{"'Sheet1'!$L$16"}</definedName>
    <definedName name="___hu5" hidden="1">{"'Sheet1'!$L$16"}</definedName>
    <definedName name="___hu6" localSheetId="0" hidden="1">{"'Sheet1'!$L$16"}</definedName>
    <definedName name="___hu6" hidden="1">{"'Sheet1'!$L$16"}</definedName>
    <definedName name="___huy1" localSheetId="0" hidden="1">{"'Sheet1'!$L$16"}</definedName>
    <definedName name="___huy1" hidden="1">{"'Sheet1'!$L$16"}</definedName>
    <definedName name="___hvk1">#REF!</definedName>
    <definedName name="___hvk2">#REF!</definedName>
    <definedName name="___hvk3">#REF!</definedName>
    <definedName name="___isc1">0.035</definedName>
    <definedName name="___isc2">0.02</definedName>
    <definedName name="___isc3">0.054</definedName>
    <definedName name="___JK4">#REF!</definedName>
    <definedName name="___KH08" localSheetId="0" hidden="1">{#N/A,#N/A,FALSE,"Chi tiÆt"}</definedName>
    <definedName name="___KH08" hidden="1">{#N/A,#N/A,FALSE,"Chi tiÆt"}</definedName>
    <definedName name="___kl1">#REF!</definedName>
    <definedName name="___KL2">#REF!</definedName>
    <definedName name="___KL3">#REF!</definedName>
    <definedName name="___KL4">#REF!</definedName>
    <definedName name="___KL5">#REF!</definedName>
    <definedName name="___KL6">#REF!</definedName>
    <definedName name="___KL7">#REF!</definedName>
    <definedName name="___KM188">#REF!</definedName>
    <definedName name="___km189">#REF!</definedName>
    <definedName name="___km190">#REF!</definedName>
    <definedName name="___km191">#REF!</definedName>
    <definedName name="___km192">#REF!</definedName>
    <definedName name="___km193">#REF!</definedName>
    <definedName name="___km194">#REF!</definedName>
    <definedName name="___km195">#REF!</definedName>
    <definedName name="___km196">#REF!</definedName>
    <definedName name="___km197">#REF!</definedName>
    <definedName name="___km198">#REF!</definedName>
    <definedName name="___kn12">#REF!</definedName>
    <definedName name="___Lan1" localSheetId="0" hidden="1">{"'Sheet1'!$L$16"}</definedName>
    <definedName name="___Lan1" hidden="1">{"'Sheet1'!$L$16"}</definedName>
    <definedName name="___lap1">#REF!</definedName>
    <definedName name="___lap2">#REF!</definedName>
    <definedName name="___lop16">#REF!</definedName>
    <definedName name="___lop25">#REF!</definedName>
    <definedName name="___lop9">#REF!</definedName>
    <definedName name="___lu85">#REF!</definedName>
    <definedName name="___M36" localSheetId="0" hidden="1">{"'Sheet1'!$L$16"}</definedName>
    <definedName name="___M36" hidden="1">{"'Sheet1'!$L$16"}</definedName>
    <definedName name="___ma1">#REF!</definedName>
    <definedName name="___ma10">#REF!</definedName>
    <definedName name="___ma2">#REF!</definedName>
    <definedName name="___ma3">#REF!</definedName>
    <definedName name="___ma4">#REF!</definedName>
    <definedName name="___ma5">#REF!</definedName>
    <definedName name="___ma6">#REF!</definedName>
    <definedName name="___ma7">#REF!</definedName>
    <definedName name="___ma8">#REF!</definedName>
    <definedName name="___ma9">#REF!</definedName>
    <definedName name="___MAC12">#REF!</definedName>
    <definedName name="___MAC46">#REF!</definedName>
    <definedName name="___may2">#REF!</definedName>
    <definedName name="___may3">#REF!</definedName>
    <definedName name="___MDL1">#REF!</definedName>
    <definedName name="___Mgh2">#REF!</definedName>
    <definedName name="___mh1">#REF!</definedName>
    <definedName name="___Mh2">#REF!</definedName>
    <definedName name="___mh3">#REF!</definedName>
    <definedName name="___mh4">#REF!</definedName>
    <definedName name="___mix6">#REF!</definedName>
    <definedName name="___msl100">#REF!</definedName>
    <definedName name="___msl200">#REF!</definedName>
    <definedName name="___msl250">#REF!</definedName>
    <definedName name="___msl300">#REF!</definedName>
    <definedName name="___msl400">#REF!</definedName>
    <definedName name="___msl800">#REF!</definedName>
    <definedName name="___mt2">#REF!</definedName>
    <definedName name="___mt3">#REF!</definedName>
    <definedName name="___mt4">#REF!</definedName>
    <definedName name="___mt5">#REF!</definedName>
    <definedName name="___mt6">#REF!</definedName>
    <definedName name="___mt7">#REF!</definedName>
    <definedName name="___mt8">#REF!</definedName>
    <definedName name="___mui100">#REF!</definedName>
    <definedName name="___mui105">#REF!</definedName>
    <definedName name="___mui108">#REF!</definedName>
    <definedName name="___mui130">#REF!</definedName>
    <definedName name="___mui140">#REF!</definedName>
    <definedName name="___mui160">#REF!</definedName>
    <definedName name="___mui180">#REF!</definedName>
    <definedName name="___mui250">#REF!</definedName>
    <definedName name="___mui271">#REF!</definedName>
    <definedName name="___mui320">#REF!</definedName>
    <definedName name="___mui45">#REF!</definedName>
    <definedName name="___mui50">#REF!</definedName>
    <definedName name="___mui54">#REF!</definedName>
    <definedName name="___mui65">#REF!</definedName>
    <definedName name="___mui75">#REF!</definedName>
    <definedName name="___mui80">#REF!</definedName>
    <definedName name="___mx1">#REF!</definedName>
    <definedName name="___mx2">#REF!</definedName>
    <definedName name="___mx3">#REF!</definedName>
    <definedName name="___mx4">#REF!</definedName>
    <definedName name="___nc1">#REF!</definedName>
    <definedName name="___nc10">#REF!</definedName>
    <definedName name="___NC100">#REF!</definedName>
    <definedName name="___nc151">#REF!</definedName>
    <definedName name="___nc6">#REF!</definedName>
    <definedName name="___nc7">#REF!</definedName>
    <definedName name="___nc8">#REF!</definedName>
    <definedName name="___nc9">#REF!</definedName>
    <definedName name="___NCL100">#REF!</definedName>
    <definedName name="___NCL200">#REF!</definedName>
    <definedName name="___NCL250">#REF!</definedName>
    <definedName name="___ncm200">#REF!</definedName>
    <definedName name="___nct2">#REF!</definedName>
    <definedName name="___nct3">#REF!</definedName>
    <definedName name="___nct4">#REF!</definedName>
    <definedName name="___nct5">#REF!</definedName>
    <definedName name="___nct6">#REF!</definedName>
    <definedName name="___nct7">#REF!</definedName>
    <definedName name="___nct8">#REF!</definedName>
    <definedName name="___NET2">#REF!</definedName>
    <definedName name="___nin190">#REF!</definedName>
    <definedName name="___NSO2" localSheetId="0" hidden="1">{"'Sheet1'!$L$16"}</definedName>
    <definedName name="___NSO2" hidden="1">{"'Sheet1'!$L$16"}</definedName>
    <definedName name="___off1">#REF!</definedName>
    <definedName name="___oto12">#REF!</definedName>
    <definedName name="___oto5">#REF!</definedName>
    <definedName name="___oto7">#REF!</definedName>
    <definedName name="___PA3" localSheetId="0" hidden="1">{"'Sheet1'!$L$16"}</definedName>
    <definedName name="___PA3" hidden="1">{"'Sheet1'!$L$16"}</definedName>
    <definedName name="___pb30">#REF!</definedName>
    <definedName name="___pb80">#REF!</definedName>
    <definedName name="___Ph30">#REF!</definedName>
    <definedName name="___phi10">#REF!</definedName>
    <definedName name="___phi1000">#REF!</definedName>
    <definedName name="___phi12">#REF!</definedName>
    <definedName name="___phi14">#REF!</definedName>
    <definedName name="___phi1500">#REF!</definedName>
    <definedName name="___phi16">#REF!</definedName>
    <definedName name="___phi18">#REF!</definedName>
    <definedName name="___phi20">#REF!</definedName>
    <definedName name="___phi2000">#REF!</definedName>
    <definedName name="___phi22">#REF!</definedName>
    <definedName name="___phi25">#REF!</definedName>
    <definedName name="___phi28">#REF!</definedName>
    <definedName name="___phi50">#REF!</definedName>
    <definedName name="___phi6">#REF!</definedName>
    <definedName name="___phi750">#REF!</definedName>
    <definedName name="___phi8">#REF!</definedName>
    <definedName name="___phu2" localSheetId="0" hidden="1">{"'Sheet1'!$L$16"}</definedName>
    <definedName name="___phu2" hidden="1">{"'Sheet1'!$L$16"}</definedName>
    <definedName name="___PL1">#REF!</definedName>
    <definedName name="___PL1242">#REF!</definedName>
    <definedName name="___PL2">#REF!</definedName>
    <definedName name="___Pl5">#REF!</definedName>
    <definedName name="___PXB80">#REF!</definedName>
    <definedName name="___qa7">#REF!</definedName>
    <definedName name="___qh1">#REF!</definedName>
    <definedName name="___qh2">#REF!</definedName>
    <definedName name="___qh3">#REF!</definedName>
    <definedName name="___qH30">#REF!</definedName>
    <definedName name="___qh4">#REF!</definedName>
    <definedName name="___qt1">#REF!</definedName>
    <definedName name="___qt2">#REF!</definedName>
    <definedName name="___qx1">#REF!</definedName>
    <definedName name="___qx2">#REF!</definedName>
    <definedName name="___qx3">#REF!</definedName>
    <definedName name="___qx4">#REF!</definedName>
    <definedName name="___qXB80">#REF!</definedName>
    <definedName name="___RF3">#REF!</definedName>
    <definedName name="___RHH1">#REF!</definedName>
    <definedName name="___RHH10">#REF!</definedName>
    <definedName name="___RHP1">#REF!</definedName>
    <definedName name="___RHP10">#REF!</definedName>
    <definedName name="___RI1">#REF!</definedName>
    <definedName name="___RI10">#REF!</definedName>
    <definedName name="___RII1">#REF!</definedName>
    <definedName name="___RII10">#REF!</definedName>
    <definedName name="___RIP1">#REF!</definedName>
    <definedName name="___RIP10">#REF!</definedName>
    <definedName name="___rp95">#REF!</definedName>
    <definedName name="___rt1">#REF!</definedName>
    <definedName name="___san108">#REF!</definedName>
    <definedName name="___sat10">#REF!</definedName>
    <definedName name="___sat12">#REF!</definedName>
    <definedName name="___sat14">#REF!</definedName>
    <definedName name="___sat16">#REF!</definedName>
    <definedName name="___sat20">#REF!</definedName>
    <definedName name="___sat8">#REF!</definedName>
    <definedName name="___sc1">#REF!</definedName>
    <definedName name="___SC2">#REF!</definedName>
    <definedName name="___sc3">#REF!</definedName>
    <definedName name="___Sdd24">#REF!</definedName>
    <definedName name="___Sdd33">#REF!</definedName>
    <definedName name="___Sdh24">#REF!</definedName>
    <definedName name="___Sdh33">#REF!</definedName>
    <definedName name="___sl2">#REF!</definedName>
    <definedName name="___slg1">#REF!</definedName>
    <definedName name="___slg2">#REF!</definedName>
    <definedName name="___slg3">#REF!</definedName>
    <definedName name="___slg4">#REF!</definedName>
    <definedName name="___slg5">#REF!</definedName>
    <definedName name="___slg6">#REF!</definedName>
    <definedName name="___SN3">#REF!</definedName>
    <definedName name="___so1517">#REF!</definedName>
    <definedName name="___so1717">#REF!</definedName>
    <definedName name="___SOC10">0.3456</definedName>
    <definedName name="___SOC8">0.2827</definedName>
    <definedName name="___Sta1">531.877</definedName>
    <definedName name="___Sta2">561.952</definedName>
    <definedName name="___Sta3">712.202</definedName>
    <definedName name="___Sta4">762.202</definedName>
    <definedName name="___Stb24">#REF!</definedName>
    <definedName name="___Stb33">#REF!</definedName>
    <definedName name="___sua20">#REF!</definedName>
    <definedName name="___sua30">#REF!</definedName>
    <definedName name="___ta1">#REF!</definedName>
    <definedName name="___ta2">#REF!</definedName>
    <definedName name="___ta3">#REF!</definedName>
    <definedName name="___ta4">#REF!</definedName>
    <definedName name="___ta5">#REF!</definedName>
    <definedName name="___ta6">#REF!</definedName>
    <definedName name="___TB1">#REF!</definedName>
    <definedName name="___tb2">#REF!</definedName>
    <definedName name="___tb3">#REF!</definedName>
    <definedName name="___tb4">#REF!</definedName>
    <definedName name="___tc1">#REF!</definedName>
    <definedName name="___td1">#REF!</definedName>
    <definedName name="___te1">#REF!</definedName>
    <definedName name="___te2">#REF!</definedName>
    <definedName name="___TG1">#REF!</definedName>
    <definedName name="___TG2">#REF!</definedName>
    <definedName name="___tg427">#REF!</definedName>
    <definedName name="___TH1">#REF!</definedName>
    <definedName name="___TH2">#REF!</definedName>
    <definedName name="___TH20">#REF!</definedName>
    <definedName name="___TH3">#REF!</definedName>
    <definedName name="___TK155">#REF!</definedName>
    <definedName name="___TK422">#REF!</definedName>
    <definedName name="___TL1">#REF!</definedName>
    <definedName name="___TL2">#REF!</definedName>
    <definedName name="___TL3">#REF!</definedName>
    <definedName name="___TLA120">#REF!</definedName>
    <definedName name="___TLA35">#REF!</definedName>
    <definedName name="___TLA50">#REF!</definedName>
    <definedName name="___TLA70">#REF!</definedName>
    <definedName name="___TLA95">#REF!</definedName>
    <definedName name="___tld2">#REF!</definedName>
    <definedName name="___tlp3">#REF!</definedName>
    <definedName name="___tp2">#REF!</definedName>
    <definedName name="___tra100">#REF!</definedName>
    <definedName name="___tra102">#REF!</definedName>
    <definedName name="___tra104">#REF!</definedName>
    <definedName name="___tra106">#REF!</definedName>
    <definedName name="___tra108">#REF!</definedName>
    <definedName name="___tra110">#REF!</definedName>
    <definedName name="___tra112">#REF!</definedName>
    <definedName name="___tra114">#REF!</definedName>
    <definedName name="___tra116">#REF!</definedName>
    <definedName name="___tra118">#REF!</definedName>
    <definedName name="___tra120">#REF!</definedName>
    <definedName name="___tra122">#REF!</definedName>
    <definedName name="___tra124">#REF!</definedName>
    <definedName name="___tra126">#REF!</definedName>
    <definedName name="___tra128">#REF!</definedName>
    <definedName name="___tra130">#REF!</definedName>
    <definedName name="___tra132">#REF!</definedName>
    <definedName name="___tra134">#REF!</definedName>
    <definedName name="___tra136">#REF!</definedName>
    <definedName name="___tra138">#REF!</definedName>
    <definedName name="___tra140">#REF!</definedName>
    <definedName name="___tra2005">#REF!</definedName>
    <definedName name="___tra70">#REF!</definedName>
    <definedName name="___tra72">#REF!</definedName>
    <definedName name="___tra74">#REF!</definedName>
    <definedName name="___tra76">#REF!</definedName>
    <definedName name="___tra78">#REF!</definedName>
    <definedName name="___tra79">#REF!</definedName>
    <definedName name="___tra80">#REF!</definedName>
    <definedName name="___tra82">#REF!</definedName>
    <definedName name="___tra84">#REF!</definedName>
    <definedName name="___tra86">#REF!</definedName>
    <definedName name="___tra88">#REF!</definedName>
    <definedName name="___tra90">#REF!</definedName>
    <definedName name="___tra92">#REF!</definedName>
    <definedName name="___tra94">#REF!</definedName>
    <definedName name="___tra96">#REF!</definedName>
    <definedName name="___tra98">#REF!</definedName>
    <definedName name="___Tru21" localSheetId="0" hidden="1">{"'Sheet1'!$L$16"}</definedName>
    <definedName name="___Tru21" hidden="1">{"'Sheet1'!$L$16"}</definedName>
    <definedName name="___TS2">#REF!</definedName>
    <definedName name="___tt3" localSheetId="0" hidden="1">{"'Sheet1'!$L$16"}</definedName>
    <definedName name="___tt3" hidden="1">{"'Sheet1'!$L$16"}</definedName>
    <definedName name="___tz593">#REF!</definedName>
    <definedName name="___ui108">#REF!</definedName>
    <definedName name="___ui180">#REF!</definedName>
    <definedName name="___UT2">#REF!</definedName>
    <definedName name="___vc1">#REF!</definedName>
    <definedName name="___vc2">#REF!</definedName>
    <definedName name="___vc3">#REF!</definedName>
    <definedName name="___Vh2">#REF!</definedName>
    <definedName name="___VL1">#REF!</definedName>
    <definedName name="___vl10">#REF!</definedName>
    <definedName name="___VL100">#REF!</definedName>
    <definedName name="___VL150">#REF!</definedName>
    <definedName name="___vl2" localSheetId="0" hidden="1">{"'Sheet1'!$L$16"}</definedName>
    <definedName name="___vl2" hidden="1">{"'Sheet1'!$L$16"}</definedName>
    <definedName name="___VL200">#REF!</definedName>
    <definedName name="___VL250">#REF!</definedName>
    <definedName name="___vl3">#REF!</definedName>
    <definedName name="___vl4">#REF!</definedName>
    <definedName name="___vl5">#REF!</definedName>
    <definedName name="___VL50">#REF!</definedName>
    <definedName name="___vl6">#REF!</definedName>
    <definedName name="___vl7">#REF!</definedName>
    <definedName name="___vl8">#REF!</definedName>
    <definedName name="___vl9">#REF!</definedName>
    <definedName name="___vlt2">#REF!</definedName>
    <definedName name="___vlt3">#REF!</definedName>
    <definedName name="___vlt4">#REF!</definedName>
    <definedName name="___vlt5">#REF!</definedName>
    <definedName name="___vlt6">#REF!</definedName>
    <definedName name="___vlt7">#REF!</definedName>
    <definedName name="___vlt8">#REF!</definedName>
    <definedName name="___xb80">#REF!</definedName>
    <definedName name="___xl150">#REF!</definedName>
    <definedName name="___xm3">#REF!</definedName>
    <definedName name="___xm4">#REF!</definedName>
    <definedName name="___xm5">#REF!</definedName>
    <definedName name="__a1" localSheetId="0" hidden="1">{"'Sheet1'!$L$16"}</definedName>
    <definedName name="__a1" hidden="1">{"'Sheet1'!$L$16"}</definedName>
    <definedName name="__a129" localSheetId="0" hidden="1">{"Offgrid",#N/A,FALSE,"OFFGRID";"Region",#N/A,FALSE,"REGION";"Offgrid -2",#N/A,FALSE,"OFFGRID";"WTP",#N/A,FALSE,"WTP";"WTP -2",#N/A,FALSE,"WTP";"Project",#N/A,FALSE,"PROJECT";"Summary -2",#N/A,FALSE,"SUMMARY"}</definedName>
    <definedName name="__a129" hidden="1">{"Offgrid",#N/A,FALSE,"OFFGRID";"Region",#N/A,FALSE,"REGION";"Offgrid -2",#N/A,FALSE,"OFFGRID";"WTP",#N/A,FALSE,"WTP";"WTP -2",#N/A,FALSE,"WTP";"Project",#N/A,FALSE,"PROJECT";"Summary -2",#N/A,FALSE,"SUMMARY"}</definedName>
    <definedName name="__a130" localSheetId="0"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tn1">#REF!</definedName>
    <definedName name="__atn10">#REF!</definedName>
    <definedName name="__atn2">#REF!</definedName>
    <definedName name="__atn3">#REF!</definedName>
    <definedName name="__atn4">#REF!</definedName>
    <definedName name="__atn5">#REF!</definedName>
    <definedName name="__atn6">#REF!</definedName>
    <definedName name="__atn7">#REF!</definedName>
    <definedName name="__atn8">#REF!</definedName>
    <definedName name="__atn9">#REF!</definedName>
    <definedName name="__b100000">#REF!</definedName>
    <definedName name="__B86000">#REF!</definedName>
    <definedName name="__bac3">12413</definedName>
    <definedName name="__bac4">13529</definedName>
    <definedName name="__bac5">15483</definedName>
    <definedName name="__ban1">#REF!</definedName>
    <definedName name="__ban2" localSheetId="0" hidden="1">{"'Sheet1'!$L$16"}</definedName>
    <definedName name="__ban2" hidden="1">{"'Sheet1'!$L$16"}</definedName>
    <definedName name="__bat1">#REF!</definedName>
    <definedName name="__Bia1">#REF!</definedName>
    <definedName name="__Bia2">#REF!</definedName>
    <definedName name="__boi1">#REF!</definedName>
    <definedName name="__boi2">#REF!</definedName>
    <definedName name="__boi3">#REF!</definedName>
    <definedName name="__boi4">#REF!</definedName>
    <definedName name="__btc20">#REF!</definedName>
    <definedName name="__btc30">#REF!</definedName>
    <definedName name="__btc35">#REF!</definedName>
    <definedName name="__btm10">#REF!</definedName>
    <definedName name="__btm100">#REF!</definedName>
    <definedName name="__btm150">#REF!</definedName>
    <definedName name="__BTM250">#REF!</definedName>
    <definedName name="__btM300">#REF!</definedName>
    <definedName name="__BTM50">#REF!</definedName>
    <definedName name="__bua25">#REF!</definedName>
    <definedName name="__Can2">#REF!</definedName>
    <definedName name="__cao1">#REF!</definedName>
    <definedName name="__cao2">#REF!</definedName>
    <definedName name="__cao3">#REF!</definedName>
    <definedName name="__cao4">#REF!</definedName>
    <definedName name="__cao5">#REF!</definedName>
    <definedName name="__cao6">#REF!</definedName>
    <definedName name="__cat2">#REF!</definedName>
    <definedName name="__cat3">#REF!</definedName>
    <definedName name="__cat4">#REF!</definedName>
    <definedName name="__cat5">#REF!</definedName>
    <definedName name="__cau10">#REF!</definedName>
    <definedName name="__cau16">#REF!</definedName>
    <definedName name="__cau25">#REF!</definedName>
    <definedName name="__cau40">#REF!</definedName>
    <definedName name="__cau5">#REF!</definedName>
    <definedName name="__cau50">#REF!</definedName>
    <definedName name="__ckn12">#REF!</definedName>
    <definedName name="__CON1">#REF!</definedName>
    <definedName name="__CON2">#REF!</definedName>
    <definedName name="__cpd1">#REF!</definedName>
    <definedName name="__cpd2">#REF!</definedName>
    <definedName name="__cs805">#REF!</definedName>
    <definedName name="__CVC1">#REF!</definedName>
    <definedName name="__dai1">#REF!</definedName>
    <definedName name="__dai2">#REF!</definedName>
    <definedName name="__dai3">#REF!</definedName>
    <definedName name="__dai4">#REF!</definedName>
    <definedName name="__dai5">#REF!</definedName>
    <definedName name="__dai6">#REF!</definedName>
    <definedName name="__dam18">#REF!</definedName>
    <definedName name="__dan1">#REF!</definedName>
    <definedName name="__dan2">#REF!</definedName>
    <definedName name="__dao1">#REF!</definedName>
    <definedName name="__dbu1">#REF!</definedName>
    <definedName name="__dbu2">#REF!</definedName>
    <definedName name="__DDC3">#REF!</definedName>
    <definedName name="__ddn400">#REF!</definedName>
    <definedName name="__ddn600">#REF!</definedName>
    <definedName name="__deo1">#REF!</definedName>
    <definedName name="__deo10">#REF!</definedName>
    <definedName name="__deo2">#REF!</definedName>
    <definedName name="__deo3">#REF!</definedName>
    <definedName name="__deo4">#REF!</definedName>
    <definedName name="__deo5">#REF!</definedName>
    <definedName name="__deo6">#REF!</definedName>
    <definedName name="__deo7">#REF!</definedName>
    <definedName name="__deo8">#REF!</definedName>
    <definedName name="__deo9">#REF!</definedName>
    <definedName name="__E99999">#REF!</definedName>
    <definedName name="__ech2">#REF!</definedName>
    <definedName name="__FIL2">#REF!</definedName>
    <definedName name="__gis150">#REF!</definedName>
    <definedName name="__gon4">#REF!</definedName>
    <definedName name="__h1" localSheetId="0" hidden="1">{"'Sheet1'!$L$16"}</definedName>
    <definedName name="__h1" hidden="1">{"'Sheet1'!$L$16"}</definedName>
    <definedName name="__h10" localSheetId="0" hidden="1">{#N/A,#N/A,FALSE,"Chi tiÆt"}</definedName>
    <definedName name="__h10" hidden="1">{#N/A,#N/A,FALSE,"Chi tiÆt"}</definedName>
    <definedName name="__h2" localSheetId="0" hidden="1">{"'Sheet1'!$L$16"}</definedName>
    <definedName name="__h2" hidden="1">{"'Sheet1'!$L$16"}</definedName>
    <definedName name="__h3" localSheetId="0" hidden="1">{"'Sheet1'!$L$16"}</definedName>
    <definedName name="__h3" hidden="1">{"'Sheet1'!$L$16"}</definedName>
    <definedName name="__h5" localSheetId="0" hidden="1">{"'Sheet1'!$L$16"}</definedName>
    <definedName name="__h5" hidden="1">{"'Sheet1'!$L$16"}</definedName>
    <definedName name="__H500866">#REF!</definedName>
    <definedName name="__h6" localSheetId="0" hidden="1">{"'Sheet1'!$L$16"}</definedName>
    <definedName name="__h6" hidden="1">{"'Sheet1'!$L$16"}</definedName>
    <definedName name="__h7" localSheetId="0" hidden="1">{"'Sheet1'!$L$16"}</definedName>
    <definedName name="__h7" hidden="1">{"'Sheet1'!$L$16"}</definedName>
    <definedName name="__h8" localSheetId="0" hidden="1">{"'Sheet1'!$L$16"}</definedName>
    <definedName name="__h8" hidden="1">{"'Sheet1'!$L$16"}</definedName>
    <definedName name="__h9" localSheetId="0" hidden="1">{"'Sheet1'!$L$16"}</definedName>
    <definedName name="__h9" hidden="1">{"'Sheet1'!$L$16"}</definedName>
    <definedName name="__han23">#REF!</definedName>
    <definedName name="__hau1">#REF!</definedName>
    <definedName name="__hau12">#REF!</definedName>
    <definedName name="__hau2">#REF!</definedName>
    <definedName name="__hom2">#REF!</definedName>
    <definedName name="__hsm2">1.1289</definedName>
    <definedName name="__hso2">#REF!</definedName>
    <definedName name="__hu1" localSheetId="0" hidden="1">{"'Sheet1'!$L$16"}</definedName>
    <definedName name="__hu1" hidden="1">{"'Sheet1'!$L$16"}</definedName>
    <definedName name="__hu2" localSheetId="0" hidden="1">{"'Sheet1'!$L$16"}</definedName>
    <definedName name="__hu2" hidden="1">{"'Sheet1'!$L$16"}</definedName>
    <definedName name="__hu5" localSheetId="0" hidden="1">{"'Sheet1'!$L$16"}</definedName>
    <definedName name="__hu5" hidden="1">{"'Sheet1'!$L$16"}</definedName>
    <definedName name="__hu6" localSheetId="0" hidden="1">{"'Sheet1'!$L$16"}</definedName>
    <definedName name="__hu6" hidden="1">{"'Sheet1'!$L$16"}</definedName>
    <definedName name="__huy1" localSheetId="0" hidden="1">{"'Sheet1'!$L$16"}</definedName>
    <definedName name="__huy1" hidden="1">{"'Sheet1'!$L$16"}</definedName>
    <definedName name="__hvk1">#REF!</definedName>
    <definedName name="__hvk2">#REF!</definedName>
    <definedName name="__hvk3">#REF!</definedName>
    <definedName name="__isc1">0.035</definedName>
    <definedName name="__isc2">0.02</definedName>
    <definedName name="__isc3">0.054</definedName>
    <definedName name="__JK4">#REF!</definedName>
    <definedName name="__KH08" localSheetId="0" hidden="1">{#N/A,#N/A,FALSE,"Chi tiÆt"}</definedName>
    <definedName name="__KH08" hidden="1">{#N/A,#N/A,FALSE,"Chi tiÆt"}</definedName>
    <definedName name="__kl1">#REF!</definedName>
    <definedName name="__KL2">#REF!</definedName>
    <definedName name="__KL3">#REF!</definedName>
    <definedName name="__KL4">#REF!</definedName>
    <definedName name="__KL5">#REF!</definedName>
    <definedName name="__KL6">#REF!</definedName>
    <definedName name="__KL7">#REF!</definedName>
    <definedName name="__KM188">#REF!</definedName>
    <definedName name="__km189">#REF!</definedName>
    <definedName name="__km190">#REF!</definedName>
    <definedName name="__km191">#REF!</definedName>
    <definedName name="__km192">#REF!</definedName>
    <definedName name="__km193">#REF!</definedName>
    <definedName name="__km194">#REF!</definedName>
    <definedName name="__km195">#REF!</definedName>
    <definedName name="__km196">#REF!</definedName>
    <definedName name="__km197">#REF!</definedName>
    <definedName name="__km198">#REF!</definedName>
    <definedName name="__Km36">#REF!</definedName>
    <definedName name="__kn12">#REF!</definedName>
    <definedName name="__Knc36">#REF!</definedName>
    <definedName name="__Knc57">#REF!</definedName>
    <definedName name="__Kvl36">#REF!</definedName>
    <definedName name="__Lan1" localSheetId="0" hidden="1">{"'Sheet1'!$L$16"}</definedName>
    <definedName name="__Lan1" hidden="1">{"'Sheet1'!$L$16"}</definedName>
    <definedName name="__lap1">#REF!</definedName>
    <definedName name="__lap2">#REF!</definedName>
    <definedName name="__lop16">#REF!</definedName>
    <definedName name="__lop25">#REF!</definedName>
    <definedName name="__lop9">#REF!</definedName>
    <definedName name="__lu85">#REF!</definedName>
    <definedName name="__LX100">#REF!</definedName>
    <definedName name="__M36" localSheetId="0" hidden="1">{"'Sheet1'!$L$16"}</definedName>
    <definedName name="__M36" hidden="1">{"'Sheet1'!$L$16"}</definedName>
    <definedName name="__ma1">#REF!</definedName>
    <definedName name="__ma10">#REF!</definedName>
    <definedName name="__ma2">#REF!</definedName>
    <definedName name="__ma3">#REF!</definedName>
    <definedName name="__ma4">#REF!</definedName>
    <definedName name="__ma5">#REF!</definedName>
    <definedName name="__ma6">#REF!</definedName>
    <definedName name="__ma7">#REF!</definedName>
    <definedName name="__ma8">#REF!</definedName>
    <definedName name="__ma9">#REF!</definedName>
    <definedName name="__MAC12">#REF!</definedName>
    <definedName name="__MAC46">#REF!</definedName>
    <definedName name="__may2">#REF!</definedName>
    <definedName name="__may3">#REF!</definedName>
    <definedName name="__MDL1">#REF!</definedName>
    <definedName name="__Mgh2">#REF!</definedName>
    <definedName name="__mh1">#REF!</definedName>
    <definedName name="__Mh2">#REF!</definedName>
    <definedName name="__mh3">#REF!</definedName>
    <definedName name="__mh4">#REF!</definedName>
    <definedName name="__mix6">#REF!</definedName>
    <definedName name="__msl100">#REF!</definedName>
    <definedName name="__msl200">#REF!</definedName>
    <definedName name="__msl250">#REF!</definedName>
    <definedName name="__msl300">#REF!</definedName>
    <definedName name="__msl400">#REF!</definedName>
    <definedName name="__msl800">#REF!</definedName>
    <definedName name="__mt2">#REF!</definedName>
    <definedName name="__mt3">#REF!</definedName>
    <definedName name="__mt4">#REF!</definedName>
    <definedName name="__mt5">#REF!</definedName>
    <definedName name="__mt6">#REF!</definedName>
    <definedName name="__mt7">#REF!</definedName>
    <definedName name="__mt8">#REF!</definedName>
    <definedName name="__mui100">#REF!</definedName>
    <definedName name="__mui105">#REF!</definedName>
    <definedName name="__mui108">#REF!</definedName>
    <definedName name="__mui130">#REF!</definedName>
    <definedName name="__mui140">#REF!</definedName>
    <definedName name="__mui160">#REF!</definedName>
    <definedName name="__mui180">#REF!</definedName>
    <definedName name="__mui250">#REF!</definedName>
    <definedName name="__mui271">#REF!</definedName>
    <definedName name="__mui320">#REF!</definedName>
    <definedName name="__mui45">#REF!</definedName>
    <definedName name="__mui50">#REF!</definedName>
    <definedName name="__mui54">#REF!</definedName>
    <definedName name="__mui65">#REF!</definedName>
    <definedName name="__mui75">#REF!</definedName>
    <definedName name="__mui80">#REF!</definedName>
    <definedName name="__mx1">#REF!</definedName>
    <definedName name="__mx2">#REF!</definedName>
    <definedName name="__mx3">#REF!</definedName>
    <definedName name="__mx4">#REF!</definedName>
    <definedName name="__nc1">#REF!</definedName>
    <definedName name="__nc10">#REF!</definedName>
    <definedName name="__NC100">#REF!</definedName>
    <definedName name="__nc151">#REF!</definedName>
    <definedName name="__nc6">#REF!</definedName>
    <definedName name="__nc7">#REF!</definedName>
    <definedName name="__nc8">#REF!</definedName>
    <definedName name="__nc9">#REF!</definedName>
    <definedName name="__NCL100">#REF!</definedName>
    <definedName name="__NCL200">#REF!</definedName>
    <definedName name="__NCL250">#REF!</definedName>
    <definedName name="__ncm200">#REF!</definedName>
    <definedName name="__nct2">#REF!</definedName>
    <definedName name="__nct3">#REF!</definedName>
    <definedName name="__nct4">#REF!</definedName>
    <definedName name="__nct5">#REF!</definedName>
    <definedName name="__nct6">#REF!</definedName>
    <definedName name="__nct7">#REF!</definedName>
    <definedName name="__nct8">#REF!</definedName>
    <definedName name="__NET2">#REF!</definedName>
    <definedName name="__nin190">#REF!</definedName>
    <definedName name="__NLF01">#REF!</definedName>
    <definedName name="__NLF07">#REF!</definedName>
    <definedName name="__NLF12">#REF!</definedName>
    <definedName name="__NLF60">#REF!</definedName>
    <definedName name="__NSO2" localSheetId="0" hidden="1">{"'Sheet1'!$L$16"}</definedName>
    <definedName name="__NSO2" hidden="1">{"'Sheet1'!$L$16"}</definedName>
    <definedName name="__off1">#REF!</definedName>
    <definedName name="__oto12">#REF!</definedName>
    <definedName name="__oto5">#REF!</definedName>
    <definedName name="__oto7">#REF!</definedName>
    <definedName name="__PA3" localSheetId="0" hidden="1">{"'Sheet1'!$L$16"}</definedName>
    <definedName name="__PA3" hidden="1">{"'Sheet1'!$L$16"}</definedName>
    <definedName name="__pb30">#REF!</definedName>
    <definedName name="__pb80">#REF!</definedName>
    <definedName name="__Ph30">#REF!</definedName>
    <definedName name="__phi10">#REF!</definedName>
    <definedName name="__phi1000">#REF!</definedName>
    <definedName name="__phi12">#REF!</definedName>
    <definedName name="__phi14">#REF!</definedName>
    <definedName name="__phi1500">#REF!</definedName>
    <definedName name="__phi16">#REF!</definedName>
    <definedName name="__phi18">#REF!</definedName>
    <definedName name="__phi20">#REF!</definedName>
    <definedName name="__phi2000">#REF!</definedName>
    <definedName name="__phi22">#REF!</definedName>
    <definedName name="__phi25">#REF!</definedName>
    <definedName name="__phi28">#REF!</definedName>
    <definedName name="__phi50">#REF!</definedName>
    <definedName name="__phi6">#REF!</definedName>
    <definedName name="__phi750">#REF!</definedName>
    <definedName name="__phi8">#REF!</definedName>
    <definedName name="__phu2" localSheetId="0" hidden="1">{"'Sheet1'!$L$16"}</definedName>
    <definedName name="__phu2" hidden="1">{"'Sheet1'!$L$16"}</definedName>
    <definedName name="__PL1">#REF!</definedName>
    <definedName name="__PL1242">#REF!</definedName>
    <definedName name="__PL2">#REF!</definedName>
    <definedName name="__Pl5">#REF!</definedName>
    <definedName name="__PXB80">#REF!</definedName>
    <definedName name="__qa7">#REF!</definedName>
    <definedName name="__qh1">#REF!</definedName>
    <definedName name="__qh2">#REF!</definedName>
    <definedName name="__qh3">#REF!</definedName>
    <definedName name="__qH30">#REF!</definedName>
    <definedName name="__qh4">#REF!</definedName>
    <definedName name="__qt1">#REF!</definedName>
    <definedName name="__qt2">#REF!</definedName>
    <definedName name="__qx1">#REF!</definedName>
    <definedName name="__qx2">#REF!</definedName>
    <definedName name="__qx3">#REF!</definedName>
    <definedName name="__qx4">#REF!</definedName>
    <definedName name="__qXB80">#REF!</definedName>
    <definedName name="__RF3">#REF!</definedName>
    <definedName name="__RHH1">#REF!</definedName>
    <definedName name="__RHH10">#REF!</definedName>
    <definedName name="__RHP1">#REF!</definedName>
    <definedName name="__RHP10">#REF!</definedName>
    <definedName name="__RI1">#REF!</definedName>
    <definedName name="__RI10">#REF!</definedName>
    <definedName name="__RII1">#REF!</definedName>
    <definedName name="__RII10">#REF!</definedName>
    <definedName name="__RIP1">#REF!</definedName>
    <definedName name="__RIP10">#REF!</definedName>
    <definedName name="__rp95">#REF!</definedName>
    <definedName name="__rt1">#REF!</definedName>
    <definedName name="__san108">#REF!</definedName>
    <definedName name="__sat10">#REF!</definedName>
    <definedName name="__sat14">#REF!</definedName>
    <definedName name="__sat16">#REF!</definedName>
    <definedName name="__sat20">#REF!</definedName>
    <definedName name="__Sat27">#REF!</definedName>
    <definedName name="__sat8">#REF!</definedName>
    <definedName name="__sc1">#REF!</definedName>
    <definedName name="__SC2">#REF!</definedName>
    <definedName name="__sc3">#REF!</definedName>
    <definedName name="__Sdd24">#REF!</definedName>
    <definedName name="__Sdd33">#REF!</definedName>
    <definedName name="__Sdh24">#REF!</definedName>
    <definedName name="__Sdh33">#REF!</definedName>
    <definedName name="__sl2">#REF!</definedName>
    <definedName name="__slg1">#REF!</definedName>
    <definedName name="__slg2">#REF!</definedName>
    <definedName name="__slg3">#REF!</definedName>
    <definedName name="__slg4">#REF!</definedName>
    <definedName name="__slg5">#REF!</definedName>
    <definedName name="__slg6">#REF!</definedName>
    <definedName name="__SN3">#REF!</definedName>
    <definedName name="__so1517">#REF!</definedName>
    <definedName name="__so1717">#REF!</definedName>
    <definedName name="__SOC10">0.3456</definedName>
    <definedName name="__SOC8">0.2827</definedName>
    <definedName name="__Sta1">531.877</definedName>
    <definedName name="__Sta2">561.952</definedName>
    <definedName name="__Sta3">712.202</definedName>
    <definedName name="__Sta4">762.202</definedName>
    <definedName name="__Stb24">#REF!</definedName>
    <definedName name="__Stb33">#REF!</definedName>
    <definedName name="__sua20">#REF!</definedName>
    <definedName name="__sua30">#REF!</definedName>
    <definedName name="__ta1">#REF!</definedName>
    <definedName name="__ta2">#REF!</definedName>
    <definedName name="__ta3">#REF!</definedName>
    <definedName name="__ta4">#REF!</definedName>
    <definedName name="__ta5">#REF!</definedName>
    <definedName name="__ta6">#REF!</definedName>
    <definedName name="__TB1">#REF!</definedName>
    <definedName name="__tb2">#REF!</definedName>
    <definedName name="__tb3">#REF!</definedName>
    <definedName name="__tb4">#REF!</definedName>
    <definedName name="__tc1">#REF!</definedName>
    <definedName name="__td1">#REF!</definedName>
    <definedName name="__te1">#REF!</definedName>
    <definedName name="__te2">#REF!</definedName>
    <definedName name="__TG1">#REF!</definedName>
    <definedName name="__TG2">#REF!</definedName>
    <definedName name="__tg427">#REF!</definedName>
    <definedName name="__TH1">#REF!</definedName>
    <definedName name="__TH2">#REF!</definedName>
    <definedName name="__TH20">#REF!</definedName>
    <definedName name="__TH3">#REF!</definedName>
    <definedName name="__TK155">#REF!</definedName>
    <definedName name="__TK422">#REF!</definedName>
    <definedName name="__TL1">#REF!</definedName>
    <definedName name="__TL2">#REF!</definedName>
    <definedName name="__TL3">#REF!</definedName>
    <definedName name="__TLA120">#REF!</definedName>
    <definedName name="__TLA35">#REF!</definedName>
    <definedName name="__TLA50">#REF!</definedName>
    <definedName name="__TLA70">#REF!</definedName>
    <definedName name="__TLA95">#REF!</definedName>
    <definedName name="__tld2">#REF!</definedName>
    <definedName name="__tlp3">#REF!</definedName>
    <definedName name="__tp2">#REF!</definedName>
    <definedName name="__tra100">#REF!</definedName>
    <definedName name="__tra102">#REF!</definedName>
    <definedName name="__tra104">#REF!</definedName>
    <definedName name="__tra106">#REF!</definedName>
    <definedName name="__tra108">#REF!</definedName>
    <definedName name="__tra110">#REF!</definedName>
    <definedName name="__tra112">#REF!</definedName>
    <definedName name="__tra114">#REF!</definedName>
    <definedName name="__tra116">#REF!</definedName>
    <definedName name="__tra118">#REF!</definedName>
    <definedName name="__tra120">#REF!</definedName>
    <definedName name="__tra122">#REF!</definedName>
    <definedName name="__tra124">#REF!</definedName>
    <definedName name="__tra126">#REF!</definedName>
    <definedName name="__tra128">#REF!</definedName>
    <definedName name="__tra130">#REF!</definedName>
    <definedName name="__tra132">#REF!</definedName>
    <definedName name="__tra134">#REF!</definedName>
    <definedName name="__tra136">#REF!</definedName>
    <definedName name="__tra138">#REF!</definedName>
    <definedName name="__tra140">#REF!</definedName>
    <definedName name="__tra2005">#REF!</definedName>
    <definedName name="__tra70">#REF!</definedName>
    <definedName name="__tra72">#REF!</definedName>
    <definedName name="__tra74">#REF!</definedName>
    <definedName name="__tra76">#REF!</definedName>
    <definedName name="__tra78">#REF!</definedName>
    <definedName name="__tra79">#REF!</definedName>
    <definedName name="__tra80">#REF!</definedName>
    <definedName name="__tra82">#REF!</definedName>
    <definedName name="__tra84">#REF!</definedName>
    <definedName name="__tra86">#REF!</definedName>
    <definedName name="__tra88">#REF!</definedName>
    <definedName name="__tra90">#REF!</definedName>
    <definedName name="__tra92">#REF!</definedName>
    <definedName name="__tra94">#REF!</definedName>
    <definedName name="__tra96">#REF!</definedName>
    <definedName name="__tra98">#REF!</definedName>
    <definedName name="__Tru21" localSheetId="0" hidden="1">{"'Sheet1'!$L$16"}</definedName>
    <definedName name="__Tru21" hidden="1">{"'Sheet1'!$L$16"}</definedName>
    <definedName name="__TS2">#REF!</definedName>
    <definedName name="__tt3" localSheetId="0" hidden="1">{"'Sheet1'!$L$16"}</definedName>
    <definedName name="__tt3" hidden="1">{"'Sheet1'!$L$16"}</definedName>
    <definedName name="__tz593">#REF!</definedName>
    <definedName name="__ui108">#REF!</definedName>
    <definedName name="__ui180">#REF!</definedName>
    <definedName name="__UT2">#REF!</definedName>
    <definedName name="__vc1">#REF!</definedName>
    <definedName name="__vc2">#REF!</definedName>
    <definedName name="__vc3">#REF!</definedName>
    <definedName name="__VC400">#REF!</definedName>
    <definedName name="__Vh2">#REF!</definedName>
    <definedName name="__VL1">#REF!</definedName>
    <definedName name="__vl10">#REF!</definedName>
    <definedName name="__VL100">#REF!</definedName>
    <definedName name="__VL150">#REF!</definedName>
    <definedName name="__vl2" localSheetId="0" hidden="1">{"'Sheet1'!$L$16"}</definedName>
    <definedName name="__vl2" hidden="1">{"'Sheet1'!$L$16"}</definedName>
    <definedName name="__VL250">#REF!</definedName>
    <definedName name="__vl3">#REF!</definedName>
    <definedName name="__vl4">#REF!</definedName>
    <definedName name="__vl5">#REF!</definedName>
    <definedName name="__VL50">#REF!</definedName>
    <definedName name="__vl6">#REF!</definedName>
    <definedName name="__vl7">#REF!</definedName>
    <definedName name="__vl8">#REF!</definedName>
    <definedName name="__vl9">#REF!</definedName>
    <definedName name="__vlt2">#REF!</definedName>
    <definedName name="__vlt3">#REF!</definedName>
    <definedName name="__vlt4">#REF!</definedName>
    <definedName name="__vlt5">#REF!</definedName>
    <definedName name="__vlt6">#REF!</definedName>
    <definedName name="__vlt7">#REF!</definedName>
    <definedName name="__vlt8">#REF!</definedName>
    <definedName name="__xb80">#REF!</definedName>
    <definedName name="__xl150">#REF!</definedName>
    <definedName name="__xm3">#REF!</definedName>
    <definedName name="__xm4">#REF!</definedName>
    <definedName name="__xm5">#REF!</definedName>
    <definedName name="_02">#REF!</definedName>
    <definedName name="_1">#REF!</definedName>
    <definedName name="_100_SOÁ_CTÖØ">#REF!</definedName>
    <definedName name="_1000A01">#N/A</definedName>
    <definedName name="_101_SOÁ_LÖÔÏNG">#REF!</definedName>
    <definedName name="_101TRÒ_GIAÙ">#REF!</definedName>
    <definedName name="_103TRÒ_GIAÙ__VAT">#REF!</definedName>
    <definedName name="_104_TEÂN_HAØNG">#REF!</definedName>
    <definedName name="_107_TEÂN_KHAÙCH_HAØ">#REF!</definedName>
    <definedName name="_110_THAØNH_TIEÀN">#REF!</definedName>
    <definedName name="_113_TRÒ_GIAÙ">#REF!</definedName>
    <definedName name="_116_TRÒ_GIAÙ__VAT">#REF!</definedName>
    <definedName name="_126MAÕ_HAØNG">#REF!</definedName>
    <definedName name="_129MAÕ_SOÁ_THUEÁ">#REF!</definedName>
    <definedName name="_132ÑÔN_GIAÙ">#REF!</definedName>
    <definedName name="_135SOÁ_CTÖØ">#REF!</definedName>
    <definedName name="_136SOÁ_LÖÔÏNG">#REF!</definedName>
    <definedName name="_139TEÂN_HAØNG">#REF!</definedName>
    <definedName name="_142TEÂN_KHAÙCH_HAØ">#REF!</definedName>
    <definedName name="_145THAØNH_TIEÀN">#REF!</definedName>
    <definedName name="_148TRÒ_GIAÙ">#REF!</definedName>
    <definedName name="_151TRÒ_GIAÙ__VAT">#REF!</definedName>
    <definedName name="_19___MAÕ_HAØNG">#REF!</definedName>
    <definedName name="_1BA2500">#REF!</definedName>
    <definedName name="_1BA3250">#REF!</definedName>
    <definedName name="_1BA400P">#REF!</definedName>
    <definedName name="_1CAP001">#REF!</definedName>
    <definedName name="_1DAU002">#REF!</definedName>
    <definedName name="_1DDAY03">#REF!</definedName>
    <definedName name="_1DDTT01">#REF!</definedName>
    <definedName name="_1FCO101">#REF!</definedName>
    <definedName name="_1GIA101">#REF!</definedName>
    <definedName name="_1LA1001">#REF!</definedName>
    <definedName name="_1MCCBO2">#REF!</definedName>
    <definedName name="_1PKCAP1">#REF!</definedName>
    <definedName name="_1PKTT01">#REF!</definedName>
    <definedName name="_1TCD101">#REF!</definedName>
    <definedName name="_1TCD201">#REF!</definedName>
    <definedName name="_1TD2001">#REF!</definedName>
    <definedName name="_1TIHT01">#REF!</definedName>
    <definedName name="_1TRU121">#REF!</definedName>
    <definedName name="_2">#REF!</definedName>
    <definedName name="_21___MAÕ_SOÁ_THUEÁ">#REF!</definedName>
    <definedName name="_23___ÑÔN_GIAÙ">#REF!</definedName>
    <definedName name="_25___SOÁ_CTÖØ">#REF!</definedName>
    <definedName name="_26___SOÁ_LÖÔÏNG">#REF!</definedName>
    <definedName name="_27_02_01">#REF!</definedName>
    <definedName name="_28___MAÕ_HAØNG">#REF!</definedName>
    <definedName name="_28___TEÂN_HAØNG">#REF!</definedName>
    <definedName name="_2BLA100">#REF!</definedName>
    <definedName name="_2DAL201">#REF!</definedName>
    <definedName name="_30___TEÂN_KHAÙCH_HAØ">#REF!</definedName>
    <definedName name="_31___MAÕ_SOÁ_THUEÁ">#REF!</definedName>
    <definedName name="_32___THAØNH_TIEÀN">#REF!</definedName>
    <definedName name="_34___ÑÔN_GIAÙ">#REF!</definedName>
    <definedName name="_34___TRÒ_GIAÙ">#REF!</definedName>
    <definedName name="_36___TRÒ_GIAÙ__VAT">#REF!</definedName>
    <definedName name="_37___SOÁ_CTÖØ">#REF!</definedName>
    <definedName name="_38___SOÁ_LÖÔÏNG">#REF!</definedName>
    <definedName name="_39__MAÕ_HAØNG">#REF!</definedName>
    <definedName name="_3BLXMD">#REF!</definedName>
    <definedName name="_3TU0609">#REF!</definedName>
    <definedName name="_40x4">5100</definedName>
    <definedName name="_41___TEÂN_HAØNG">#REF!</definedName>
    <definedName name="_41__MAÕ_SOÁ_THUEÁ">#REF!</definedName>
    <definedName name="_43__ÑÔN_GIAÙ">#REF!</definedName>
    <definedName name="_44___TEÂN_KHAÙCH_HAØ">#REF!</definedName>
    <definedName name="_45__SOÁ_CTÖØ">#REF!</definedName>
    <definedName name="_46__SOÁ_LÖÔÏNG">#REF!</definedName>
    <definedName name="_47___THAØNH_TIEÀN">#REF!</definedName>
    <definedName name="_48__TEÂN_HAØNG">#REF!</definedName>
    <definedName name="_4CNT240">#REF!</definedName>
    <definedName name="_4CTL240">#REF!</definedName>
    <definedName name="_4FCO100">#REF!</definedName>
    <definedName name="_4HDCTT4">#REF!</definedName>
    <definedName name="_4HNCTT4">#REF!</definedName>
    <definedName name="_4LBCO01">#REF!</definedName>
    <definedName name="_50___TRÒ_GIAÙ">#REF!</definedName>
    <definedName name="_50__TEÂN_KHAÙCH_HAØ">#REF!</definedName>
    <definedName name="_52__THAØNH_TIEÀN">#REF!</definedName>
    <definedName name="_53___TRÒ_GIAÙ__VAT">#REF!</definedName>
    <definedName name="_54__TRÒ_GIAÙ">#REF!</definedName>
    <definedName name="_56__TRÒ_GIAÙ__VAT">#REF!</definedName>
    <definedName name="_57__MAÕ_HAØNG">#REF!</definedName>
    <definedName name="_60__MAÕ_SOÁ_THUEÁ">#REF!</definedName>
    <definedName name="_62_MAÕ_HAØNG">#REF!</definedName>
    <definedName name="_63__ÑÔN_GIAÙ">#REF!</definedName>
    <definedName name="_64_MAÕ_SOÁ_THUEÁ">#REF!</definedName>
    <definedName name="_66__SOÁ_CTÖØ">#REF!</definedName>
    <definedName name="_66_ÑÔN_GIAÙ">#REF!</definedName>
    <definedName name="_67__SOÁ_LÖÔÏNG">#REF!</definedName>
    <definedName name="_68_SOÁ_CTÖØ">#REF!</definedName>
    <definedName name="_69_SOÁ_LÖÔÏNG">#REF!</definedName>
    <definedName name="_70__TEÂN_HAØNG">#REF!</definedName>
    <definedName name="_71_TEÂN_HAØNG">#REF!</definedName>
    <definedName name="_73__TEÂN_KHAÙCH_HAØ">#REF!</definedName>
    <definedName name="_73_TEÂN_KHAÙCH_HAØ">#REF!</definedName>
    <definedName name="_75_THAØNH_TIEÀN">#REF!</definedName>
    <definedName name="_76__THAØNH_TIEÀN">#REF!</definedName>
    <definedName name="_77_TRÒ_GIAÙ">#REF!</definedName>
    <definedName name="_79__TRÒ_GIAÙ">#REF!</definedName>
    <definedName name="_79_TRÒ_GIAÙ__VAT">#REF!</definedName>
    <definedName name="_82__TRÒ_GIAÙ__VAT">#REF!</definedName>
    <definedName name="_86MAÕ_HAØNG">#REF!</definedName>
    <definedName name="_88MAÕ_SOÁ_THUEÁ">#REF!</definedName>
    <definedName name="_90ÑÔN_GIAÙ">#REF!</definedName>
    <definedName name="_91_MAÕ_HAØNG">#REF!</definedName>
    <definedName name="_92SOÁ_CTÖØ">#REF!</definedName>
    <definedName name="_93SOÁ_LÖÔÏNG">#REF!</definedName>
    <definedName name="_94_MAÕ_SOÁ_THUEÁ">#REF!</definedName>
    <definedName name="_95TEÂN_HAØNG">#REF!</definedName>
    <definedName name="_97_ÑÔN_GIAÙ">#REF!</definedName>
    <definedName name="_97TEÂN_KHAÙCH_HAØ">#REF!</definedName>
    <definedName name="_99THAØNH_TIEÀN">#REF!</definedName>
    <definedName name="_a1" localSheetId="0" hidden="1">{"'Sheet1'!$L$16"}</definedName>
    <definedName name="_a1" hidden="1">{"'Sheet1'!$L$16"}</definedName>
    <definedName name="_a129" localSheetId="0" hidden="1">{"Offgrid",#N/A,FALSE,"OFFGRID";"Region",#N/A,FALSE,"REGION";"Offgrid -2",#N/A,FALSE,"OFFGRID";"WTP",#N/A,FALSE,"WTP";"WTP -2",#N/A,FALSE,"WTP";"Project",#N/A,FALSE,"PROJECT";"Summary -2",#N/A,FALSE,"SUMMARY"}</definedName>
    <definedName name="_a129" hidden="1">{"Offgrid",#N/A,FALSE,"OFFGRID";"Region",#N/A,FALSE,"REGION";"Offgrid -2",#N/A,FALSE,"OFFGRID";"WTP",#N/A,FALSE,"WTP";"WTP -2",#N/A,FALSE,"WTP";"Project",#N/A,FALSE,"PROJECT";"Summary -2",#N/A,FALSE,"SUMMARY"}</definedName>
    <definedName name="_a130" localSheetId="0"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tn1">#REF!</definedName>
    <definedName name="_atn10">#REF!</definedName>
    <definedName name="_atn2">#REF!</definedName>
    <definedName name="_atn3">#REF!</definedName>
    <definedName name="_atn4">#REF!</definedName>
    <definedName name="_atn5">#REF!</definedName>
    <definedName name="_atn6">#REF!</definedName>
    <definedName name="_atn7">#REF!</definedName>
    <definedName name="_atn8">#REF!</definedName>
    <definedName name="_atn9">#REF!</definedName>
    <definedName name="_B">#REF!</definedName>
    <definedName name="_b100000">#REF!</definedName>
    <definedName name="_B86000">#REF!</definedName>
    <definedName name="_bac3">12413</definedName>
    <definedName name="_bac4">13529</definedName>
    <definedName name="_bac5">15483</definedName>
    <definedName name="_ban1">#REF!</definedName>
    <definedName name="_ban2" localSheetId="0" hidden="1">{"'Sheet1'!$L$16"}</definedName>
    <definedName name="_ban2" hidden="1">{"'Sheet1'!$L$16"}</definedName>
    <definedName name="_bat1">#REF!</definedName>
    <definedName name="_Bia1">#REF!</definedName>
    <definedName name="_Bia2">#REF!</definedName>
    <definedName name="_boi1">#REF!</definedName>
    <definedName name="_boi2">#REF!</definedName>
    <definedName name="_boi3">#REF!</definedName>
    <definedName name="_boi4">#REF!</definedName>
    <definedName name="_btc20">#REF!</definedName>
    <definedName name="_btc30">#REF!</definedName>
    <definedName name="_btc35">#REF!</definedName>
    <definedName name="_btm10">#REF!</definedName>
    <definedName name="_btm100">#REF!</definedName>
    <definedName name="_BTM150">#REF!</definedName>
    <definedName name="_BTM250">#REF!</definedName>
    <definedName name="_btm300">#REF!</definedName>
    <definedName name="_BTM50">#REF!</definedName>
    <definedName name="_bua25">#REF!</definedName>
    <definedName name="_Builtin0" hidden="1">#REF!</definedName>
    <definedName name="_Builtin155" hidden="1">#N/A</definedName>
    <definedName name="_C_Lphi_4ab">#REF!</definedName>
    <definedName name="_Can2">#REF!</definedName>
    <definedName name="_cao1">#REF!</definedName>
    <definedName name="_cao2">#REF!</definedName>
    <definedName name="_cao3">#REF!</definedName>
    <definedName name="_cao4">#REF!</definedName>
    <definedName name="_cao5">#REF!</definedName>
    <definedName name="_cao6">#REF!</definedName>
    <definedName name="_cat2">#REF!</definedName>
    <definedName name="_cat3">#REF!</definedName>
    <definedName name="_cat4">#REF!</definedName>
    <definedName name="_cat5">#REF!</definedName>
    <definedName name="_cau10">#REF!</definedName>
    <definedName name="_cau16">#REF!</definedName>
    <definedName name="_cau25">#REF!</definedName>
    <definedName name="_cau40">#REF!</definedName>
    <definedName name="_cau5">#REF!</definedName>
    <definedName name="_cau50">#REF!</definedName>
    <definedName name="_ckn12">#REF!</definedName>
    <definedName name="_CON1">#REF!</definedName>
    <definedName name="_CON2">#REF!</definedName>
    <definedName name="_cpd1">#REF!</definedName>
    <definedName name="_cpd2">#REF!</definedName>
    <definedName name="_CPhi_Bhiem">#REF!</definedName>
    <definedName name="_CPhi_BQLDA">#REF!</definedName>
    <definedName name="_CPhi_DBaoGT">#REF!</definedName>
    <definedName name="_CPhi_Kdinh">#REF!</definedName>
    <definedName name="_CPhi_Nthu_KThanh">#REF!</definedName>
    <definedName name="_CPhi_QToan">#REF!</definedName>
    <definedName name="_CPhiTKe_13">#REF!</definedName>
    <definedName name="_cs805">#REF!</definedName>
    <definedName name="_CVC1">#REF!</definedName>
    <definedName name="_d2">#REF!</definedName>
    <definedName name="_dai1">#REF!</definedName>
    <definedName name="_dai2">#REF!</definedName>
    <definedName name="_dai3">#REF!</definedName>
    <definedName name="_dai4">#REF!</definedName>
    <definedName name="_dai5">#REF!</definedName>
    <definedName name="_dai6">#REF!</definedName>
    <definedName name="_dam18">#REF!</definedName>
    <definedName name="_dan1">#REF!</definedName>
    <definedName name="_dan2">#REF!</definedName>
    <definedName name="_DDC3">#REF!</definedName>
    <definedName name="_ddn400">#REF!</definedName>
    <definedName name="_ddn600">#REF!</definedName>
    <definedName name="_deo1">#REF!</definedName>
    <definedName name="_deo10">#REF!</definedName>
    <definedName name="_deo2">#REF!</definedName>
    <definedName name="_deo3">#REF!</definedName>
    <definedName name="_deo4">#REF!</definedName>
    <definedName name="_deo5">#REF!</definedName>
    <definedName name="_deo6">#REF!</definedName>
    <definedName name="_deo7">#REF!</definedName>
    <definedName name="_deo8">#REF!</definedName>
    <definedName name="_deo9">#REF!</definedName>
    <definedName name="_DGCT">#REF!</definedName>
    <definedName name="_E99999">#REF!</definedName>
    <definedName name="_ech2">#REF!</definedName>
    <definedName name="_FIL2">#REF!</definedName>
    <definedName name="_Fill" hidden="1">#REF!</definedName>
    <definedName name="_xlnm._FilterDatabase" localSheetId="0" hidden="1">'Biểu 11 (CT)'!$9:$2193</definedName>
    <definedName name="_xlnm._FilterDatabase" hidden="1">#REF!</definedName>
    <definedName name="_g1">#REF!</definedName>
    <definedName name="_g2">#REF!</definedName>
    <definedName name="_gis150">#REF!</definedName>
    <definedName name="_gon4">#REF!</definedName>
    <definedName name="_h1" localSheetId="0" hidden="1">{"'Sheet1'!$L$16"}</definedName>
    <definedName name="_h1" hidden="1">{"'Sheet1'!$L$16"}</definedName>
    <definedName name="_h10" localSheetId="0" hidden="1">{#N/A,#N/A,FALSE,"Chi tiÆt"}</definedName>
    <definedName name="_h10" hidden="1">{#N/A,#N/A,FALSE,"Chi tiÆt"}</definedName>
    <definedName name="_h2" localSheetId="0" hidden="1">{"'Sheet1'!$L$16"}</definedName>
    <definedName name="_h2" hidden="1">{"'Sheet1'!$L$16"}</definedName>
    <definedName name="_h3" localSheetId="0" hidden="1">{"'Sheet1'!$L$16"}</definedName>
    <definedName name="_h3" hidden="1">{"'Sheet1'!$L$16"}</definedName>
    <definedName name="_h5" localSheetId="0" hidden="1">{"'Sheet1'!$L$16"}</definedName>
    <definedName name="_h5" hidden="1">{"'Sheet1'!$L$16"}</definedName>
    <definedName name="_H500866">#REF!</definedName>
    <definedName name="_h6" localSheetId="0" hidden="1">{"'Sheet1'!$L$16"}</definedName>
    <definedName name="_h6" hidden="1">{"'Sheet1'!$L$16"}</definedName>
    <definedName name="_h7" localSheetId="0" hidden="1">{"'Sheet1'!$L$16"}</definedName>
    <definedName name="_h7" hidden="1">{"'Sheet1'!$L$16"}</definedName>
    <definedName name="_h8" localSheetId="0" hidden="1">{"'Sheet1'!$L$16"}</definedName>
    <definedName name="_h8" hidden="1">{"'Sheet1'!$L$16"}</definedName>
    <definedName name="_h9" localSheetId="0" hidden="1">{"'Sheet1'!$L$16"}</definedName>
    <definedName name="_h9" hidden="1">{"'Sheet1'!$L$16"}</definedName>
    <definedName name="_han23">#REF!</definedName>
    <definedName name="_hau1">#REF!</definedName>
    <definedName name="_hau12">#REF!</definedName>
    <definedName name="_hau2">#REF!</definedName>
    <definedName name="_hom2">#REF!</definedName>
    <definedName name="_hsm2">1.1289</definedName>
    <definedName name="_hso2">#REF!</definedName>
    <definedName name="_hu1" localSheetId="0" hidden="1">{"'Sheet1'!$L$16"}</definedName>
    <definedName name="_hu1" hidden="1">{"'Sheet1'!$L$16"}</definedName>
    <definedName name="_hu2" localSheetId="0" hidden="1">{"'Sheet1'!$L$16"}</definedName>
    <definedName name="_hu2" hidden="1">{"'Sheet1'!$L$16"}</definedName>
    <definedName name="_hu5" localSheetId="0" hidden="1">{"'Sheet1'!$L$16"}</definedName>
    <definedName name="_hu5" hidden="1">{"'Sheet1'!$L$16"}</definedName>
    <definedName name="_hu6" localSheetId="0" hidden="1">{"'Sheet1'!$L$16"}</definedName>
    <definedName name="_hu6" hidden="1">{"'Sheet1'!$L$16"}</definedName>
    <definedName name="_huy1" localSheetId="0" hidden="1">{"'Sheet1'!$L$16"}</definedName>
    <definedName name="_huy1" hidden="1">{"'Sheet1'!$L$16"}</definedName>
    <definedName name="_hvk1">#REF!</definedName>
    <definedName name="_hvk2">#REF!</definedName>
    <definedName name="_hvk3">#REF!</definedName>
    <definedName name="_isc1">0.035</definedName>
    <definedName name="_isc2">0.02</definedName>
    <definedName name="_isc3">0.054</definedName>
    <definedName name="_JK4">#REF!</definedName>
    <definedName name="_Key1" hidden="1">#REF!</definedName>
    <definedName name="_Key2" hidden="1">#REF!</definedName>
    <definedName name="_KH08" localSheetId="0" hidden="1">{#N/A,#N/A,FALSE,"Chi tiÆt"}</definedName>
    <definedName name="_KH08" hidden="1">{#N/A,#N/A,FALSE,"Chi tiÆt"}</definedName>
    <definedName name="_kl1">#REF!</definedName>
    <definedName name="_KL2">#REF!</definedName>
    <definedName name="_KL3">#REF!</definedName>
    <definedName name="_KL4">#REF!</definedName>
    <definedName name="_KL5">#REF!</definedName>
    <definedName name="_KL6">#REF!</definedName>
    <definedName name="_KL7">#REF!</definedName>
    <definedName name="_KM188">#REF!</definedName>
    <definedName name="_km189">#REF!</definedName>
    <definedName name="_km190">#REF!</definedName>
    <definedName name="_km191">#REF!</definedName>
    <definedName name="_km192">#REF!</definedName>
    <definedName name="_km193">#REF!</definedName>
    <definedName name="_km194">#REF!</definedName>
    <definedName name="_km195">#REF!</definedName>
    <definedName name="_km196">#REF!</definedName>
    <definedName name="_km197">#REF!</definedName>
    <definedName name="_km198">#REF!</definedName>
    <definedName name="_Km36">#REF!</definedName>
    <definedName name="_kn12">#REF!</definedName>
    <definedName name="_Knc36">#REF!</definedName>
    <definedName name="_Knc57">#REF!</definedName>
    <definedName name="_Kvl36">#REF!</definedName>
    <definedName name="_L">#REF!</definedName>
    <definedName name="_Lan1" localSheetId="0" hidden="1">{"'Sheet1'!$L$16"}</definedName>
    <definedName name="_Lan1" hidden="1">{"'Sheet1'!$L$16"}</definedName>
    <definedName name="_lap1">#REF!</definedName>
    <definedName name="_lap2">#REF!</definedName>
    <definedName name="_lop16">#REF!</definedName>
    <definedName name="_lop25">#REF!</definedName>
    <definedName name="_lop9">#REF!</definedName>
    <definedName name="_Ls">#REF!</definedName>
    <definedName name="_lu85">#REF!</definedName>
    <definedName name="_LX100">#REF!</definedName>
    <definedName name="_M36" localSheetId="0" hidden="1">{"'Sheet1'!$L$16"}</definedName>
    <definedName name="_M36" hidden="1">{"'Sheet1'!$L$16"}</definedName>
    <definedName name="_ma1">#REF!</definedName>
    <definedName name="_ma10">#REF!</definedName>
    <definedName name="_ma2">#REF!</definedName>
    <definedName name="_ma3">#REF!</definedName>
    <definedName name="_ma4">#REF!</definedName>
    <definedName name="_ma5">#REF!</definedName>
    <definedName name="_ma6">#REF!</definedName>
    <definedName name="_ma7">#REF!</definedName>
    <definedName name="_ma8">#REF!</definedName>
    <definedName name="_ma9">#REF!</definedName>
    <definedName name="_MAC12">#REF!</definedName>
    <definedName name="_MAC46">#REF!</definedName>
    <definedName name="_may2">#REF!</definedName>
    <definedName name="_may3">#REF!</definedName>
    <definedName name="_MDL1">#REF!</definedName>
    <definedName name="_Mgh2">#REF!</definedName>
    <definedName name="_mh1">#REF!</definedName>
    <definedName name="_Mh2">#REF!</definedName>
    <definedName name="_mh3">#REF!</definedName>
    <definedName name="_mh4">#REF!</definedName>
    <definedName name="_mix6">#REF!</definedName>
    <definedName name="_msl100">#REF!</definedName>
    <definedName name="_msl200">#REF!</definedName>
    <definedName name="_msl250">#REF!</definedName>
    <definedName name="_msl300">#REF!</definedName>
    <definedName name="_msl400">#REF!</definedName>
    <definedName name="_msl800">#REF!</definedName>
    <definedName name="_mt2">#REF!</definedName>
    <definedName name="_mt3">#REF!</definedName>
    <definedName name="_mt4">#REF!</definedName>
    <definedName name="_mt5">#REF!</definedName>
    <definedName name="_mt6">#REF!</definedName>
    <definedName name="_mt7">#REF!</definedName>
    <definedName name="_mt8">#REF!</definedName>
    <definedName name="_mui100">#REF!</definedName>
    <definedName name="_mui105">#REF!</definedName>
    <definedName name="_mui108">#REF!</definedName>
    <definedName name="_mui130">#REF!</definedName>
    <definedName name="_mui140">#REF!</definedName>
    <definedName name="_mui160">#REF!</definedName>
    <definedName name="_mui180">#REF!</definedName>
    <definedName name="_mui250">#REF!</definedName>
    <definedName name="_mui271">#REF!</definedName>
    <definedName name="_mui320">#REF!</definedName>
    <definedName name="_mui45">#REF!</definedName>
    <definedName name="_mui50">#REF!</definedName>
    <definedName name="_mui54">#REF!</definedName>
    <definedName name="_mui65">#REF!</definedName>
    <definedName name="_mui75">#REF!</definedName>
    <definedName name="_mui80">#REF!</definedName>
    <definedName name="_mx1">#REF!</definedName>
    <definedName name="_mx2">#REF!</definedName>
    <definedName name="_mx3">#REF!</definedName>
    <definedName name="_mx4">#REF!</definedName>
    <definedName name="_nc1">#REF!</definedName>
    <definedName name="_nc10">#REF!</definedName>
    <definedName name="_NC100">#REF!</definedName>
    <definedName name="_nc151">#REF!</definedName>
    <definedName name="_nc6">#REF!</definedName>
    <definedName name="_nc7">#REF!</definedName>
    <definedName name="_nc8">#REF!</definedName>
    <definedName name="_nc9">#REF!</definedName>
    <definedName name="_NCL100">#REF!</definedName>
    <definedName name="_NCL200">#REF!</definedName>
    <definedName name="_NCL250">#REF!</definedName>
    <definedName name="_ncm200">#REF!</definedName>
    <definedName name="_nct2">#REF!</definedName>
    <definedName name="_nct3">#REF!</definedName>
    <definedName name="_nct4">#REF!</definedName>
    <definedName name="_nct5">#REF!</definedName>
    <definedName name="_nct6">#REF!</definedName>
    <definedName name="_nct7">#REF!</definedName>
    <definedName name="_nct8">#REF!</definedName>
    <definedName name="_NET2">#REF!</definedName>
    <definedName name="_nin190">#REF!</definedName>
    <definedName name="_NLF01">#REF!</definedName>
    <definedName name="_NLF07">#REF!</definedName>
    <definedName name="_NLF12">#REF!</definedName>
    <definedName name="_NLF60">#REF!</definedName>
    <definedName name="_NSO2" localSheetId="0" hidden="1">{"'Sheet1'!$L$16"}</definedName>
    <definedName name="_NSO2" hidden="1">{"'Sheet1'!$L$16"}</definedName>
    <definedName name="_off1">#REF!</definedName>
    <definedName name="_Order1" hidden="1">255</definedName>
    <definedName name="_Order2" hidden="1">255</definedName>
    <definedName name="_oto12">#REF!</definedName>
    <definedName name="_oto5">#REF!</definedName>
    <definedName name="_oto7">#REF!</definedName>
    <definedName name="_PA3" localSheetId="0" hidden="1">{"'Sheet1'!$L$16"}</definedName>
    <definedName name="_PA3" hidden="1">{"'Sheet1'!$L$16"}</definedName>
    <definedName name="_pb30">#REF!</definedName>
    <definedName name="_pb80">#REF!</definedName>
    <definedName name="_Ph30">#REF!</definedName>
    <definedName name="_phi10">#REF!</definedName>
    <definedName name="_phi1000">#REF!</definedName>
    <definedName name="_phi12">#REF!</definedName>
    <definedName name="_phi14">#REF!</definedName>
    <definedName name="_phi1500">#REF!</definedName>
    <definedName name="_phi16">#REF!</definedName>
    <definedName name="_phi18">#REF!</definedName>
    <definedName name="_phi20">#REF!</definedName>
    <definedName name="_phi2000">#REF!</definedName>
    <definedName name="_phi22">#REF!</definedName>
    <definedName name="_phi25">#REF!</definedName>
    <definedName name="_phi28">#REF!</definedName>
    <definedName name="_phi50">#REF!</definedName>
    <definedName name="_phi6">#REF!</definedName>
    <definedName name="_phi750">#REF!</definedName>
    <definedName name="_phi8">#REF!</definedName>
    <definedName name="_phu2" localSheetId="0" hidden="1">{"'Sheet1'!$L$16"}</definedName>
    <definedName name="_phu2" hidden="1">{"'Sheet1'!$L$16"}</definedName>
    <definedName name="_PL1">#REF!</definedName>
    <definedName name="_PL1242">#REF!</definedName>
    <definedName name="_PL2">#REF!</definedName>
    <definedName name="_Pl5">#REF!</definedName>
    <definedName name="_PXB80">#REF!</definedName>
    <definedName name="_qa7">#REF!</definedName>
    <definedName name="_qh1">#REF!</definedName>
    <definedName name="_qh2">#REF!</definedName>
    <definedName name="_qh3">#REF!</definedName>
    <definedName name="_qH30">#REF!</definedName>
    <definedName name="_qh4">#REF!</definedName>
    <definedName name="_qt1">#REF!</definedName>
    <definedName name="_qt2">#REF!</definedName>
    <definedName name="_qx1">#REF!</definedName>
    <definedName name="_qx2">#REF!</definedName>
    <definedName name="_qx3">#REF!</definedName>
    <definedName name="_qx4">#REF!</definedName>
    <definedName name="_qXB80">#REF!</definedName>
    <definedName name="_R">#REF!</definedName>
    <definedName name="_RF3">#REF!</definedName>
    <definedName name="_RHH1">#REF!</definedName>
    <definedName name="_RHH10">#REF!</definedName>
    <definedName name="_RHP1">#REF!</definedName>
    <definedName name="_RHP10">#REF!</definedName>
    <definedName name="_RI1">#REF!</definedName>
    <definedName name="_RI10">#REF!</definedName>
    <definedName name="_RII1">#REF!</definedName>
    <definedName name="_RII10">#REF!</definedName>
    <definedName name="_RIP1">#REF!</definedName>
    <definedName name="_RIP10">#REF!</definedName>
    <definedName name="_rp95">#REF!</definedName>
    <definedName name="_rt1">#REF!</definedName>
    <definedName name="_san108">#REF!</definedName>
    <definedName name="_sat12">#REF!</definedName>
    <definedName name="_sat16">#REF!</definedName>
    <definedName name="_sat20">#REF!</definedName>
    <definedName name="_sc1">#REF!</definedName>
    <definedName name="_SC2">#REF!</definedName>
    <definedName name="_sc3">#REF!</definedName>
    <definedName name="_Sdd24">#REF!</definedName>
    <definedName name="_Sdd33">#REF!</definedName>
    <definedName name="_Sdh24">#REF!</definedName>
    <definedName name="_Sdh33">#REF!</definedName>
    <definedName name="_sl2">#REF!</definedName>
    <definedName name="_slg1">#REF!</definedName>
    <definedName name="_slg2">#REF!</definedName>
    <definedName name="_slg3">#REF!</definedName>
    <definedName name="_slg4">#REF!</definedName>
    <definedName name="_slg5">#REF!</definedName>
    <definedName name="_slg6">#REF!</definedName>
    <definedName name="_SN3">#REF!</definedName>
    <definedName name="_so1517">#REF!</definedName>
    <definedName name="_so1717">#REF!</definedName>
    <definedName name="_SOC10">0.3456</definedName>
    <definedName name="_SOC8">0.2827</definedName>
    <definedName name="_Sort" hidden="1">#REF!</definedName>
    <definedName name="_Sta1">531.877</definedName>
    <definedName name="_Sta2">561.952</definedName>
    <definedName name="_Sta3">712.202</definedName>
    <definedName name="_Sta4">762.202</definedName>
    <definedName name="_Stb24">#REF!</definedName>
    <definedName name="_Stb33">#REF!</definedName>
    <definedName name="_sua20">#REF!</definedName>
    <definedName name="_sua30">#REF!</definedName>
    <definedName name="_ta1">#REF!</definedName>
    <definedName name="_ta2">#REF!</definedName>
    <definedName name="_ta3">#REF!</definedName>
    <definedName name="_ta4">#REF!</definedName>
    <definedName name="_ta5">#REF!</definedName>
    <definedName name="_ta6">#REF!</definedName>
    <definedName name="_TB1">#REF!</definedName>
    <definedName name="_tb2">#REF!</definedName>
    <definedName name="_tb3">#REF!</definedName>
    <definedName name="_tb4">#REF!</definedName>
    <definedName name="_tc1">#REF!</definedName>
    <definedName name="_td1">#REF!</definedName>
    <definedName name="_te1">#REF!</definedName>
    <definedName name="_te2">#REF!</definedName>
    <definedName name="_tg1">#REF!</definedName>
    <definedName name="_TG2">#REF!</definedName>
    <definedName name="_tg427">#REF!</definedName>
    <definedName name="_TH1">#REF!</definedName>
    <definedName name="_TH2">#REF!</definedName>
    <definedName name="_TH20">#REF!</definedName>
    <definedName name="_TH3">#REF!</definedName>
    <definedName name="_TK155">#REF!</definedName>
    <definedName name="_TK422">#REF!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ld2">#REF!</definedName>
    <definedName name="_tlp3">#REF!</definedName>
    <definedName name="_tp2">#REF!</definedName>
    <definedName name="_tra100">#REF!</definedName>
    <definedName name="_tra102">#REF!</definedName>
    <definedName name="_tra104">#REF!</definedName>
    <definedName name="_tra106">#REF!</definedName>
    <definedName name="_tra108">#REF!</definedName>
    <definedName name="_tra110">#REF!</definedName>
    <definedName name="_tra112">#REF!</definedName>
    <definedName name="_tra114">#REF!</definedName>
    <definedName name="_tra116">#REF!</definedName>
    <definedName name="_tra118">#REF!</definedName>
    <definedName name="_tra120">#REF!</definedName>
    <definedName name="_tra122">#REF!</definedName>
    <definedName name="_tra124">#REF!</definedName>
    <definedName name="_tra126">#REF!</definedName>
    <definedName name="_tra128">#REF!</definedName>
    <definedName name="_tra130">#REF!</definedName>
    <definedName name="_tra132">#REF!</definedName>
    <definedName name="_tra134">#REF!</definedName>
    <definedName name="_tra136">#REF!</definedName>
    <definedName name="_tra138">#REF!</definedName>
    <definedName name="_tra140">#REF!</definedName>
    <definedName name="_tra2005">#REF!</definedName>
    <definedName name="_tra70">#REF!</definedName>
    <definedName name="_tra72">#REF!</definedName>
    <definedName name="_tra74">#REF!</definedName>
    <definedName name="_tra76">#REF!</definedName>
    <definedName name="_tra78">#REF!</definedName>
    <definedName name="_tra79">#REF!</definedName>
    <definedName name="_tra80">#REF!</definedName>
    <definedName name="_tra82">#REF!</definedName>
    <definedName name="_tra84">#REF!</definedName>
    <definedName name="_tra86">#REF!</definedName>
    <definedName name="_tra88">#REF!</definedName>
    <definedName name="_tra90">#REF!</definedName>
    <definedName name="_tra92">#REF!</definedName>
    <definedName name="_tra94">#REF!</definedName>
    <definedName name="_tra96">#REF!</definedName>
    <definedName name="_tra98">#REF!</definedName>
    <definedName name="_Tru21" localSheetId="0" hidden="1">{"'Sheet1'!$L$16"}</definedName>
    <definedName name="_Tru21" hidden="1">{"'Sheet1'!$L$16"}</definedName>
    <definedName name="_TS2">#REF!</definedName>
    <definedName name="_tt3" localSheetId="0" hidden="1">{"'Sheet1'!$L$16"}</definedName>
    <definedName name="_tt3" hidden="1">{"'Sheet1'!$L$16"}</definedName>
    <definedName name="_tz593">#REF!</definedName>
    <definedName name="_ui108">#REF!</definedName>
    <definedName name="_ui180">#REF!</definedName>
    <definedName name="_UT2">#REF!</definedName>
    <definedName name="_VC400">#REF!</definedName>
    <definedName name="_Vh2">#REF!</definedName>
    <definedName name="_VL1">#REF!</definedName>
    <definedName name="_vl10">#REF!</definedName>
    <definedName name="_VL100">#REF!</definedName>
    <definedName name="_VL150">#REF!</definedName>
    <definedName name="_VL200">#REF!</definedName>
    <definedName name="_VL250">#REF!</definedName>
    <definedName name="_vl3">#REF!</definedName>
    <definedName name="_vl4">#REF!</definedName>
    <definedName name="_vl5">#REF!</definedName>
    <definedName name="_VL50">#REF!</definedName>
    <definedName name="_vl6">#REF!</definedName>
    <definedName name="_vl7">#REF!</definedName>
    <definedName name="_vl8">#REF!</definedName>
    <definedName name="_vl9">#REF!</definedName>
    <definedName name="_vlt2">#REF!</definedName>
    <definedName name="_vlt3">#REF!</definedName>
    <definedName name="_vlt4">#REF!</definedName>
    <definedName name="_vlt5">#REF!</definedName>
    <definedName name="_vlt6">#REF!</definedName>
    <definedName name="_vlt7">#REF!</definedName>
    <definedName name="_vlt8">#REF!</definedName>
    <definedName name="_xb80">#REF!</definedName>
    <definedName name="_xm3">#REF!</definedName>
    <definedName name="_xm4">#REF!</definedName>
    <definedName name="_xm5">#REF!</definedName>
    <definedName name="A">#REF!</definedName>
    <definedName name="A.">#REF!</definedName>
    <definedName name="A.1">#REF!</definedName>
    <definedName name="A.2">#REF!</definedName>
    <definedName name="a_">#REF!</definedName>
    <definedName name="a_min">#REF!</definedName>
    <definedName name="a_s">#REF!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#REF!</definedName>
    <definedName name="a1.1">#REF!</definedName>
    <definedName name="a10.">#REF!</definedName>
    <definedName name="a11.">#REF!</definedName>
    <definedName name="a12.">#REF!</definedName>
    <definedName name="A120_">#REF!</definedName>
    <definedName name="a1t">#REF!</definedName>
    <definedName name="a2.">#REF!</definedName>
    <definedName name="a277Print_Titles">#REF!</definedName>
    <definedName name="A2G506">#REF!</definedName>
    <definedName name="a3.">#REF!</definedName>
    <definedName name="A35_">#REF!</definedName>
    <definedName name="a4.">#REF!</definedName>
    <definedName name="a5.">#REF!</definedName>
    <definedName name="A50_">#REF!</definedName>
    <definedName name="a6.">#REF!</definedName>
    <definedName name="A6N2">#REF!</definedName>
    <definedName name="a7.">#REF!</definedName>
    <definedName name="A70_">#REF!</definedName>
    <definedName name="a8.">#REF!</definedName>
    <definedName name="a9.">#REF!</definedName>
    <definedName name="A95_">#REF!</definedName>
    <definedName name="AA">#REF!</definedName>
    <definedName name="aAAA">#REF!</definedName>
    <definedName name="aaaa5">#REF!</definedName>
    <definedName name="aaaaa">#REF!</definedName>
    <definedName name="aaaaa5">#REF!</definedName>
    <definedName name="aaaaaaaa5">#REF!</definedName>
    <definedName name="aan">#REF!</definedName>
    <definedName name="Ab">#REF!</definedName>
    <definedName name="abs">#REF!</definedName>
    <definedName name="Ac_">#REF!</definedName>
    <definedName name="AC120_">#REF!</definedName>
    <definedName name="AC35_">#REF!</definedName>
    <definedName name="AC50_">#REF!</definedName>
    <definedName name="AC70_">#REF!</definedName>
    <definedName name="AC95_">#REF!</definedName>
    <definedName name="acdc">#REF!</definedName>
    <definedName name="aco">#REF!</definedName>
    <definedName name="Act_tec">#REF!</definedName>
    <definedName name="Acv">#REF!</definedName>
    <definedName name="ádasdasda" localSheetId="0" hidden="1">{"'Sheet1'!$L$16"}</definedName>
    <definedName name="ádasdasda" hidden="1">{"'Sheet1'!$L$16"}</definedName>
    <definedName name="ADAY">#REF!</definedName>
    <definedName name="adb">#REF!</definedName>
    <definedName name="Address">#REF!</definedName>
    <definedName name="ADEQ">#REF!</definedName>
    <definedName name="âdf" localSheetId="0">{"Book5","sæ quü.xls","Dù to¸n x©y dùng nhµ s¶n xuÊt.xls","Than.xls","TiÕn ®é s¶n xuÊt - Th¸ng 9.xls"}</definedName>
    <definedName name="âdf">{"Book5","sæ quü.xls","Dù to¸n x©y dùng nhµ s¶n xuÊt.xls","Than.xls","TiÕn ®é s¶n xuÊt - Th¸ng 9.xls"}</definedName>
    <definedName name="adg">#REF!</definedName>
    <definedName name="ADP">#REF!</definedName>
    <definedName name="AEZ">#REF!</definedName>
    <definedName name="Ag_">#REF!</definedName>
    <definedName name="ag15F80">#REF!</definedName>
    <definedName name="ah">#REF!</definedName>
    <definedName name="ai">#REF!</definedName>
    <definedName name="aii">#REF!</definedName>
    <definedName name="aiii">#REF!</definedName>
    <definedName name="aK_cap">#REF!</definedName>
    <definedName name="aK_con">#REF!</definedName>
    <definedName name="aK_dep">#REF!</definedName>
    <definedName name="aK_dis">#REF!</definedName>
    <definedName name="aK_imm">#REF!</definedName>
    <definedName name="aK_rof">#REF!</definedName>
    <definedName name="aK_ron">#REF!</definedName>
    <definedName name="aK_run">#REF!</definedName>
    <definedName name="aK_sed">#REF!</definedName>
    <definedName name="AKHAC">#REF!</definedName>
    <definedName name="All_Item">#REF!</definedName>
    <definedName name="ALPIN">#N/A</definedName>
    <definedName name="ALPJYOU">#N/A</definedName>
    <definedName name="ALPTOI">#N/A</definedName>
    <definedName name="ALTINH">#REF!</definedName>
    <definedName name="am.">#REF!</definedName>
    <definedName name="aN_cap">#REF!</definedName>
    <definedName name="aN_con">#REF!</definedName>
    <definedName name="aN_dep">#REF!</definedName>
    <definedName name="aN_fix">#REF!</definedName>
    <definedName name="aN_imm">#REF!</definedName>
    <definedName name="aN_rof">#REF!</definedName>
    <definedName name="aN_ron">#REF!</definedName>
    <definedName name="aN_run">#REF!</definedName>
    <definedName name="aN_sed">#REF!</definedName>
    <definedName name="anfa_s">#REF!</definedName>
    <definedName name="ang">#REF!</definedName>
    <definedName name="Anguon">#REF!</definedName>
    <definedName name="ANN">#REF!</definedName>
    <definedName name="anpha">#REF!</definedName>
    <definedName name="ANQD">#REF!</definedName>
    <definedName name="ANQQH">#REF!</definedName>
    <definedName name="anscount" hidden="1">3</definedName>
    <definedName name="ANSNN">#REF!</definedName>
    <definedName name="ANSNNxnk">#REF!</definedName>
    <definedName name="aP_cap">#REF!</definedName>
    <definedName name="aP_con">#REF!</definedName>
    <definedName name="aP_dep">#REF!</definedName>
    <definedName name="aP_dis">#REF!</definedName>
    <definedName name="aP_imm">#REF!</definedName>
    <definedName name="aP_rof">#REF!</definedName>
    <definedName name="aP_ron">#REF!</definedName>
    <definedName name="aP_run">#REF!</definedName>
    <definedName name="aP_sed">#REF!</definedName>
    <definedName name="APC">#REF!</definedName>
    <definedName name="Apstot">#REF!</definedName>
    <definedName name="Aq">#REF!</definedName>
    <definedName name="As">#REF!</definedName>
    <definedName name="As_">#REF!</definedName>
    <definedName name="asb">#REF!</definedName>
    <definedName name="asd">#REF!</definedName>
    <definedName name="asega" localSheetId="0">{"Thuxm2.xls","Sheet1"}</definedName>
    <definedName name="asega">{"Thuxm2.xls","Sheet1"}</definedName>
    <definedName name="astr">#REF!</definedName>
    <definedName name="at">#REF!</definedName>
    <definedName name="at1.5">#REF!</definedName>
    <definedName name="atg">#REF!</definedName>
    <definedName name="atgoi">#REF!</definedName>
    <definedName name="ATGT" localSheetId="0" hidden="1">{"'Sheet1'!$L$16"}</definedName>
    <definedName name="ATGT" hidden="1">{"'Sheet1'!$L$16"}</definedName>
    <definedName name="ATRAM">#REF!</definedName>
    <definedName name="ATW">#REF!</definedName>
    <definedName name="Av">#REF!</definedName>
    <definedName name="Avf">#REF!</definedName>
    <definedName name="Avl">#REF!</definedName>
    <definedName name="B">#REF!</definedName>
    <definedName name="B.4">#REF!</definedName>
    <definedName name="B.5">#REF!</definedName>
    <definedName name="B.6">#REF!</definedName>
    <definedName name="B.7">#REF!</definedName>
    <definedName name="b.8">#REF!</definedName>
    <definedName name="b.9">#REF!</definedName>
    <definedName name="B.nuamat">7.25</definedName>
    <definedName name="b_dd1">#REF!</definedName>
    <definedName name="b_DL">#REF!</definedName>
    <definedName name="b_eh">#REF!</definedName>
    <definedName name="b_eh1">#REF!</definedName>
    <definedName name="b_ev">#REF!</definedName>
    <definedName name="b_ev1">#REF!</definedName>
    <definedName name="b_FR">#REF!</definedName>
    <definedName name="b_fr1">#REF!</definedName>
    <definedName name="B_Isc">#REF!</definedName>
    <definedName name="b_LL">#REF!</definedName>
    <definedName name="b_ll1">#REF!</definedName>
    <definedName name="b_min">#REF!</definedName>
    <definedName name="B_tinh">#REF!</definedName>
    <definedName name="b_WL">#REF!</definedName>
    <definedName name="b_WL1">#REF!</definedName>
    <definedName name="b_WS">#REF!</definedName>
    <definedName name="b_ws1">#REF!</definedName>
    <definedName name="b1.">#REF!</definedName>
    <definedName name="b10.">#REF!</definedName>
    <definedName name="b11.">#REF!</definedName>
    <definedName name="b12.">#REF!</definedName>
    <definedName name="b1s">#REF!</definedName>
    <definedName name="b1s_">#REF!</definedName>
    <definedName name="b1t">#REF!</definedName>
    <definedName name="b2.">#REF!</definedName>
    <definedName name="b2t">#REF!</definedName>
    <definedName name="b3.">#REF!</definedName>
    <definedName name="B3a">#REF!</definedName>
    <definedName name="b3t">#REF!</definedName>
    <definedName name="b4.">#REF!</definedName>
    <definedName name="b4t">#REF!</definedName>
    <definedName name="b5.">#REF!</definedName>
    <definedName name="b6.">#REF!</definedName>
    <definedName name="b60x">#REF!</definedName>
    <definedName name="b7.">#REF!</definedName>
    <definedName name="b80x">#REF!</definedName>
    <definedName name="bac25d">#REF!</definedName>
    <definedName name="bac27d">#REF!</definedName>
    <definedName name="bac2d">#REF!</definedName>
    <definedName name="bac3.5">12971</definedName>
    <definedName name="bac3.7">13180</definedName>
    <definedName name="bac35d">#REF!</definedName>
    <definedName name="bac37d">#REF!</definedName>
    <definedName name="bac3d">#REF!</definedName>
    <definedName name="bac4.5">14925</definedName>
    <definedName name="bac45d">#REF!</definedName>
    <definedName name="bac47d">#REF!</definedName>
    <definedName name="bac4d">#REF!</definedName>
    <definedName name="bac4d1">#REF!</definedName>
    <definedName name="BACGIANGBACNINH">#REF!</definedName>
    <definedName name="BacKan">#REF!</definedName>
    <definedName name="baclieu">#REF!</definedName>
    <definedName name="bactham">#REF!</definedName>
    <definedName name="Bai_ducdam_coc">#REF!</definedName>
    <definedName name="BAMUA1">#REF!</definedName>
    <definedName name="BAMUA2">#REF!</definedName>
    <definedName name="ban">#REF!</definedName>
    <definedName name="ban_dan">#REF!</definedName>
    <definedName name="BANG_CHI_TIET_THI_NGHIEM_CONG_TO">#REF!</definedName>
    <definedName name="BANG_CHI_TIET_THI_NGHIEM_DZ0.4KV">#REF!</definedName>
    <definedName name="Bang_cly">#REF!</definedName>
    <definedName name="Bang_CVC">#REF!</definedName>
    <definedName name="bang_gia">#REF!</definedName>
    <definedName name="BANG_TONG_HOP_CONG_TO">#REF!</definedName>
    <definedName name="BANG_TONG_HOP_DZ0.4KV">#REF!</definedName>
    <definedName name="BANG_TONG_HOP_DZ22KV">#REF!</definedName>
    <definedName name="BANG_TONG_HOP_KHO_BAI">#REF!</definedName>
    <definedName name="BANG_TONG_HOP_TBA">#REF!</definedName>
    <definedName name="Bang_travl">#REF!</definedName>
    <definedName name="Bang1">#REF!</definedName>
    <definedName name="bangchu">#REF!</definedName>
    <definedName name="BangGiaVL_Q">#REF!</definedName>
    <definedName name="bangluong">#REF!</definedName>
    <definedName name="BangMa">#REF!</definedName>
    <definedName name="Bangtienluong">#REF!</definedName>
    <definedName name="bangtinh">#REF!</definedName>
    <definedName name="BanQLDA">#REF!</definedName>
    <definedName name="baotaibovay">#REF!</definedName>
    <definedName name="BarData">#REF!</definedName>
    <definedName name="Bardata1">#REF!</definedName>
    <definedName name="Bay">#REF!</definedName>
    <definedName name="BB">#REF!</definedName>
    <definedName name="Bbb">#REF!</definedName>
    <definedName name="bbbb">#REF!</definedName>
    <definedName name="bbcn">#REF!</definedName>
    <definedName name="Bbtt">#REF!</definedName>
    <definedName name="bbvuong">#REF!</definedName>
    <definedName name="Bc">#REF!</definedName>
    <definedName name="bc_1">#REF!</definedName>
    <definedName name="bc_2">#REF!</definedName>
    <definedName name="bcau">#REF!</definedName>
    <definedName name="Bcb">#REF!</definedName>
    <definedName name="BCBo" localSheetId="0" hidden="1">{"'Sheet1'!$L$16"}</definedName>
    <definedName name="BCBo" hidden="1">{"'Sheet1'!$L$16"}</definedName>
    <definedName name="BCDKH">#REF!</definedName>
    <definedName name="BCDSCKC">#REF!</definedName>
    <definedName name="BCDSCKN">#REF!</definedName>
    <definedName name="BCDSDNC">#REF!</definedName>
    <definedName name="BCDSDNN">#REF!</definedName>
    <definedName name="bckt">#REF!</definedName>
    <definedName name="Bctt">#REF!</definedName>
    <definedName name="BDAY">#REF!</definedName>
    <definedName name="bdc">#REF!</definedName>
    <definedName name="bdd">1.5</definedName>
    <definedName name="BDIM">#REF!</definedName>
    <definedName name="bdw">#REF!</definedName>
    <definedName name="be">#REF!</definedName>
    <definedName name="Be_duc_dam">#REF!</definedName>
    <definedName name="BE100M">#REF!</definedName>
    <definedName name="Be1L">#REF!</definedName>
    <definedName name="BE50M">#REF!</definedName>
    <definedName name="bengam">#REF!</definedName>
    <definedName name="benuoc">#REF!</definedName>
    <definedName name="beta">#REF!</definedName>
    <definedName name="Betong">#REF!</definedName>
    <definedName name="Bezugsfeld">#REF!</definedName>
    <definedName name="Bgc">#REF!</definedName>
    <definedName name="Bgiang" localSheetId="0" hidden="1">{"'Sheet1'!$L$16"}</definedName>
    <definedName name="Bgiang" hidden="1">{"'Sheet1'!$L$16"}</definedName>
    <definedName name="BGS">#REF!</definedName>
    <definedName name="bia">#REF!</definedName>
    <definedName name="bienbao">#REF!</definedName>
    <definedName name="binhdinhphuyen">#REF!</definedName>
    <definedName name="Binhduong">#REF!</definedName>
    <definedName name="Binhphuoc">#REF!</definedName>
    <definedName name="Bio_tec">#REF!</definedName>
    <definedName name="BKinh">#REF!</definedName>
    <definedName name="blang">#REF!</definedName>
    <definedName name="BlankMacro1">#REF!</definedName>
    <definedName name="Blc">#REF!</definedName>
    <definedName name="blkh">#REF!</definedName>
    <definedName name="blkh1">#REF!</definedName>
    <definedName name="BLOCK1">#REF!</definedName>
    <definedName name="BLOCK2">#REF!</definedName>
    <definedName name="BLOCK3">#REF!</definedName>
    <definedName name="blong">#REF!</definedName>
    <definedName name="Bmat">#REF!</definedName>
    <definedName name="Bmn">#REF!</definedName>
    <definedName name="Bn">6.5</definedName>
    <definedName name="bN_fix">#REF!</definedName>
    <definedName name="Bnc">#REF!</definedName>
    <definedName name="bng">#REF!</definedName>
    <definedName name="bombt50">#REF!</definedName>
    <definedName name="bombt60">#REF!</definedName>
    <definedName name="bomnuoc20kw">#REF!</definedName>
    <definedName name="bomvua1.5">#REF!</definedName>
    <definedName name="Bon">#REF!</definedName>
    <definedName name="book1">#REF!</definedName>
    <definedName name="Book2">#REF!</definedName>
    <definedName name="BOQ">#REF!</definedName>
    <definedName name="bp">#REF!</definedName>
    <definedName name="BQLTB">#REF!</definedName>
    <definedName name="BQLXL">#REF!</definedName>
    <definedName name="Bs">#REF!</definedName>
    <definedName name="Bsb">#REF!</definedName>
    <definedName name="bsdt" localSheetId="0" hidden="1">{"'Sheet1'!$L$16"}</definedName>
    <definedName name="bsdt" hidden="1">{"'Sheet1'!$L$16"}</definedName>
    <definedName name="BSM">#REF!</definedName>
    <definedName name="Bstt">#REF!</definedName>
    <definedName name="BT">#REF!</definedName>
    <definedName name="BT_125">#REF!</definedName>
    <definedName name="BT_A1">#REF!</definedName>
    <definedName name="BT_A2.1">#REF!</definedName>
    <definedName name="BT_A2.2">#REF!</definedName>
    <definedName name="BT_B1">#REF!</definedName>
    <definedName name="BT_B2">#REF!</definedName>
    <definedName name="BT_C1">#REF!</definedName>
    <definedName name="BT_CT_Mong_Mo_Tru_Cau">#REF!</definedName>
    <definedName name="BT_loai_A2.1">#REF!</definedName>
    <definedName name="BT_P1">#REF!</definedName>
    <definedName name="BT200_50">#REF!</definedName>
    <definedName name="btabd">#REF!</definedName>
    <definedName name="btadn">#REF!</definedName>
    <definedName name="btah">#REF!</definedName>
    <definedName name="btah1">#REF!</definedName>
    <definedName name="btaqn">#REF!</definedName>
    <definedName name="btaqt">#REF!</definedName>
    <definedName name="btbdn">#REF!</definedName>
    <definedName name="btbh">#REF!</definedName>
    <definedName name="btbqn">#REF!</definedName>
    <definedName name="btbqt">#REF!</definedName>
    <definedName name="btcdn">#REF!</definedName>
    <definedName name="btch">#REF!</definedName>
    <definedName name="btch1">#REF!</definedName>
    <definedName name="btch2">#REF!</definedName>
    <definedName name="btchiuaxitm300">#REF!</definedName>
    <definedName name="BTchiuaxm200">#REF!</definedName>
    <definedName name="btcocM400">#REF!</definedName>
    <definedName name="BTcot">#REF!</definedName>
    <definedName name="Btcot1">#REF!</definedName>
    <definedName name="btcqn">#REF!</definedName>
    <definedName name="btcqt">#REF!</definedName>
    <definedName name="btd">#REF!</definedName>
    <definedName name="btdbd">#REF!</definedName>
    <definedName name="btddn">#REF!</definedName>
    <definedName name="btdh">#REF!</definedName>
    <definedName name="btdqn">#REF!</definedName>
    <definedName name="btdqt">#REF!</definedName>
    <definedName name="bteqn">#REF!</definedName>
    <definedName name="btham">#REF!</definedName>
    <definedName name="btkn">#REF!</definedName>
    <definedName name="BTlotm100">#REF!</definedName>
    <definedName name="BTLY">#REF!</definedName>
    <definedName name="btm">#REF!</definedName>
    <definedName name="BTN_CPDD_tuoi_nhua_lot">#REF!</definedName>
    <definedName name="BTNmin">#REF!</definedName>
    <definedName name="BTNtrung">#REF!</definedName>
    <definedName name="BTRAM">#REF!</definedName>
    <definedName name="BU_CHENH_LECH_DZ0.4KV">#REF!</definedName>
    <definedName name="BU_CHENH_LECH_DZ22KV">#REF!</definedName>
    <definedName name="BU_CHENH_LECH_TBA">#REF!</definedName>
    <definedName name="bua1.2">#REF!</definedName>
    <definedName name="bua1.8">#REF!</definedName>
    <definedName name="buarung170">#REF!</definedName>
    <definedName name="Bulongma">8700</definedName>
    <definedName name="Bulongthepcoctiepdia">#REF!</definedName>
    <definedName name="buoc">#REF!</definedName>
    <definedName name="bv">#REF!</definedName>
    <definedName name="BVCISUMMARY">#REF!</definedName>
    <definedName name="bvt">#REF!</definedName>
    <definedName name="bvtb">#REF!</definedName>
    <definedName name="BVTINH" hidden="1">{"'Sheet1'!$L$16"}</definedName>
    <definedName name="bvttt">#REF!</definedName>
    <definedName name="BŸo_cŸo_täng_hìp_giŸ_trÙ_t_i_s_n_câ__Ùnh">#REF!</definedName>
    <definedName name="C.">#REF!</definedName>
    <definedName name="c..">#REF!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doc1">540</definedName>
    <definedName name="C.doc2">740</definedName>
    <definedName name="C_">#REF!</definedName>
    <definedName name="c_comp">#REF!</definedName>
    <definedName name="C_LENGTH">#REF!</definedName>
    <definedName name="c_n">#REF!</definedName>
    <definedName name="C_WIDTH">#REF!</definedName>
    <definedName name="c1.">#REF!</definedName>
    <definedName name="c2.">#REF!</definedName>
    <definedName name="c3.">#REF!</definedName>
    <definedName name="c4.">#REF!</definedName>
    <definedName name="CA">#REF!</definedName>
    <definedName name="ca.1111">#REF!</definedName>
    <definedName name="ca.1111.th">#REF!</definedName>
    <definedName name="CA_PTVT">#REF!</definedName>
    <definedName name="CACAU">298161</definedName>
    <definedName name="Cachdienchuoi">#REF!</definedName>
    <definedName name="Cachdiendung">#REF!</definedName>
    <definedName name="Cachdienhaap">#REF!</definedName>
    <definedName name="cácte">#REF!</definedName>
    <definedName name="Can_doi">#REF!</definedName>
    <definedName name="CanBQL">#REF!</definedName>
    <definedName name="CanLePhi">#REF!</definedName>
    <definedName name="CanMT">#REF!</definedName>
    <definedName name="cao">#REF!</definedName>
    <definedName name="cap">#REF!</definedName>
    <definedName name="Cap_DUL_doc_B">#REF!</definedName>
    <definedName name="CAP_DUL_ngang_B">#REF!</definedName>
    <definedName name="cap_DUL_va_TC">#REF!</definedName>
    <definedName name="cap0.7">#REF!</definedName>
    <definedName name="capdul">#REF!</definedName>
    <definedName name="CAPNHAP">#REF!</definedName>
    <definedName name="casing">#REF!</definedName>
    <definedName name="Cat">#REF!</definedName>
    <definedName name="catcap">#REF!</definedName>
    <definedName name="Category_All">#REF!</definedName>
    <definedName name="CATIN">#N/A</definedName>
    <definedName name="CATJYOU">#N/A</definedName>
    <definedName name="catm">#REF!</definedName>
    <definedName name="catn">#REF!</definedName>
    <definedName name="CATREC">#N/A</definedName>
    <definedName name="CATSYU">#N/A</definedName>
    <definedName name="catuon">#REF!</definedName>
    <definedName name="cau10T">#REF!</definedName>
    <definedName name="CauCong2">#REF!</definedName>
    <definedName name="CauCong3">#REF!</definedName>
    <definedName name="CauCong4">#REF!</definedName>
    <definedName name="CauCong5">#REF!</definedName>
    <definedName name="caunoi30">#REF!</definedName>
    <definedName name="Cb">#REF!</definedName>
    <definedName name="CBE50M">#REF!</definedName>
    <definedName name="CC">#REF!</definedName>
    <definedName name="cch">#REF!</definedName>
    <definedName name="cchong">#REF!</definedName>
    <definedName name="CCS">#REF!</definedName>
    <definedName name="CDAY">#REF!</definedName>
    <definedName name="CDBT">#REF!</definedName>
    <definedName name="CDCK">#REF!</definedName>
    <definedName name="CDCN">#REF!</definedName>
    <definedName name="CDCU">#REF!</definedName>
    <definedName name="CDD">#REF!</definedName>
    <definedName name="CDday">#REF!</definedName>
    <definedName name="cddc">#REF!</definedName>
    <definedName name="CDDD1PHA">#REF!</definedName>
    <definedName name="CDDD3PHA">#REF!</definedName>
    <definedName name="CDdinh">#REF!</definedName>
    <definedName name="Cdnum">#REF!</definedName>
    <definedName name="CDT">#REF!</definedName>
    <definedName name="CDTK_tim">31.77</definedName>
    <definedName name="Céng">#REF!</definedName>
    <definedName name="cf" localSheetId="0">BlankMacro1</definedName>
    <definedName name="cf">BlankMacro1</definedName>
    <definedName name="cfc">#REF!</definedName>
    <definedName name="cfk">#REF!</definedName>
    <definedName name="chay1">#REF!</definedName>
    <definedName name="chay10">#REF!</definedName>
    <definedName name="chay2">#REF!</definedName>
    <definedName name="chay3">#REF!</definedName>
    <definedName name="chay4">#REF!</definedName>
    <definedName name="chay5">#REF!</definedName>
    <definedName name="chay6">#REF!</definedName>
    <definedName name="chay7">#REF!</definedName>
    <definedName name="chay8">#REF!</definedName>
    <definedName name="chay9">#REF!</definedName>
    <definedName name="chi_tiÕt_vËt_liÖu___nh_n_c_ng___m_y_thi_c_ng">#REF!</definedName>
    <definedName name="chialuong">#REF!</definedName>
    <definedName name="chie" localSheetId="0">BlankMacro1</definedName>
    <definedName name="chie">BlankMacro1</definedName>
    <definedName name="Chin">#REF!</definedName>
    <definedName name="CHIÕt_TÝnh_0_4_II">#REF!</definedName>
    <definedName name="chitietbgiang2" localSheetId="0" hidden="1">{"'Sheet1'!$L$16"}</definedName>
    <definedName name="chitietbgiang2" hidden="1">{"'Sheet1'!$L$16"}</definedName>
    <definedName name="chon">#REF!</definedName>
    <definedName name="chon1">#REF!</definedName>
    <definedName name="chon2">#REF!</definedName>
    <definedName name="chon3">#REF!</definedName>
    <definedName name="chung">66</definedName>
    <definedName name="Chupdaucapcongotnong">#REF!</definedName>
    <definedName name="CI_PTVT">#REF!</definedName>
    <definedName name="City">#REF!</definedName>
    <definedName name="CK">#REF!</definedName>
    <definedName name="ckn">#REF!</definedName>
    <definedName name="ckna">#REF!</definedName>
    <definedName name="CL">#REF!</definedName>
    <definedName name="Class_1">#REF!</definedName>
    <definedName name="Class_2">#REF!</definedName>
    <definedName name="Class_3">#REF!</definedName>
    <definedName name="Class_4">#REF!</definedName>
    <definedName name="Class_5">#REF!</definedName>
    <definedName name="ClayNden">#REF!</definedName>
    <definedName name="CLECH_0.4">#REF!</definedName>
    <definedName name="CLECT">#REF!</definedName>
    <definedName name="CLIEOS">#REF!</definedName>
    <definedName name="CLVC3">0.1</definedName>
    <definedName name="CLVC35">#REF!</definedName>
    <definedName name="CLVCTB">#REF!</definedName>
    <definedName name="CLVL">#REF!</definedName>
    <definedName name="cm">#REF!</definedName>
    <definedName name="cn">#REF!</definedName>
    <definedName name="cN_fix">#REF!</definedName>
    <definedName name="CNC">#REF!</definedName>
    <definedName name="CND">#REF!</definedName>
    <definedName name="cNden">#REF!</definedName>
    <definedName name="cne">#REF!</definedName>
    <definedName name="CNG">#REF!</definedName>
    <definedName name="CNNN">#REF!</definedName>
    <definedName name="Co">#REF!</definedName>
    <definedName name="co.">#REF!</definedName>
    <definedName name="co..">#REF!</definedName>
    <definedName name="COC_1.2">#REF!</definedName>
    <definedName name="Coc_2m">#REF!</definedName>
    <definedName name="Coc_BTCT">#REF!</definedName>
    <definedName name="Cocbetong">#REF!</definedName>
    <definedName name="cocbtct">#REF!</definedName>
    <definedName name="cocot">#REF!</definedName>
    <definedName name="cocott">#REF!</definedName>
    <definedName name="cocvt">#REF!</definedName>
    <definedName name="Cöï_ly_vaän_chuyeãn">#REF!</definedName>
    <definedName name="CÖÏ_LY_VAÄN_CHUYEÅN">#REF!</definedName>
    <definedName name="Comm" localSheetId="0">BlankMacro1</definedName>
    <definedName name="Comm">BlankMacro1</definedName>
    <definedName name="COMMON">#REF!</definedName>
    <definedName name="comong">#REF!</definedName>
    <definedName name="Company">#REF!</definedName>
    <definedName name="CON_DUCT">#REF!</definedName>
    <definedName name="CON_EQP_COS">#REF!</definedName>
    <definedName name="CON_EQP_COST">#REF!</definedName>
    <definedName name="Cong">#REF!</definedName>
    <definedName name="Cong_HM_DTCT">#REF!</definedName>
    <definedName name="Cong_M_DTCT">#REF!</definedName>
    <definedName name="Cong_NC_DTCT">#REF!</definedName>
    <definedName name="Cong_VL_DTCT">#REF!</definedName>
    <definedName name="congbengam">#REF!</definedName>
    <definedName name="congbenuoc">#REF!</definedName>
    <definedName name="congcoc">#REF!</definedName>
    <definedName name="congcocot">#REF!</definedName>
    <definedName name="congcocott">#REF!</definedName>
    <definedName name="congcomong">#REF!</definedName>
    <definedName name="congcottron">#REF!</definedName>
    <definedName name="congcotvuong">#REF!</definedName>
    <definedName name="congdam">#REF!</definedName>
    <definedName name="congdan1">#REF!</definedName>
    <definedName name="congdan2">#REF!</definedName>
    <definedName name="congdandusan">#REF!</definedName>
    <definedName name="conglanhto">#REF!</definedName>
    <definedName name="congmong">#REF!</definedName>
    <definedName name="congmongbang">#REF!</definedName>
    <definedName name="congmongdon">#REF!</definedName>
    <definedName name="congpanen">#REF!</definedName>
    <definedName name="congsan">#REF!</definedName>
    <definedName name="congthang">#REF!</definedName>
    <definedName name="CongVattu">#REF!</definedName>
    <definedName name="conroom">#REF!</definedName>
    <definedName name="CONST_EQ">#REF!</definedName>
    <definedName name="CONT">#REF!</definedName>
    <definedName name="Content1" localSheetId="0">ErrorHandler_1</definedName>
    <definedName name="Content1">ErrorHandler_1</definedName>
    <definedName name="coppha">#REF!</definedName>
    <definedName name="copy" localSheetId="0" hidden="1">{"'Sheet1'!$L$16"}</definedName>
    <definedName name="copy" hidden="1">{"'Sheet1'!$L$16"}</definedName>
    <definedName name="copy1" localSheetId="0" hidden="1">{"'Sheet1'!$L$16"}</definedName>
    <definedName name="copy1" hidden="1">{"'Sheet1'!$L$16"}</definedName>
    <definedName name="Cos_tec">#REF!</definedName>
    <definedName name="Cost">#REF!</definedName>
    <definedName name="Cot12b">#REF!</definedName>
    <definedName name="cot7.5">#REF!</definedName>
    <definedName name="cot8.5">#REF!</definedName>
    <definedName name="CotBTtronVuong">#REF!</definedName>
    <definedName name="cotdo">#REF!</definedName>
    <definedName name="CotM">#REF!</definedName>
    <definedName name="Cotsatma">9726</definedName>
    <definedName name="CotSau">#REF!</definedName>
    <definedName name="Cotthepma">9726</definedName>
    <definedName name="cottra">#REF!</definedName>
    <definedName name="cottron">#REF!</definedName>
    <definedName name="cotvuong">#REF!</definedName>
    <definedName name="COÙ">#REF!</definedName>
    <definedName name="Country">#REF!</definedName>
    <definedName name="COVER">#REF!</definedName>
    <definedName name="CP" hidden="1">#REF!</definedName>
    <definedName name="cp.1">#REF!</definedName>
    <definedName name="cp.2">#REF!</definedName>
    <definedName name="CP.M10.1a">#REF!</definedName>
    <definedName name="CP.M10.1b">#REF!</definedName>
    <definedName name="CP.M10.1c">#REF!</definedName>
    <definedName name="CP.M10.1d">#REF!</definedName>
    <definedName name="CP.M10.1e">#REF!</definedName>
    <definedName name="CP.M10.2a">#REF!</definedName>
    <definedName name="CP.M10.2b">#REF!</definedName>
    <definedName name="CP.M10.2c">#REF!</definedName>
    <definedName name="CP.M10.2d">#REF!</definedName>
    <definedName name="CP.M10.2e">#REF!</definedName>
    <definedName name="CP.MDTa">#REF!</definedName>
    <definedName name="CP.MDTb">#REF!</definedName>
    <definedName name="CP.MDTc">#REF!</definedName>
    <definedName name="CP.MDTd">#REF!</definedName>
    <definedName name="CP.MDTe">#REF!</definedName>
    <definedName name="CPC">#REF!</definedName>
    <definedName name="cpdd1">#REF!</definedName>
    <definedName name="CPHA">#REF!</definedName>
    <definedName name="cpk">#REF!</definedName>
    <definedName name="cpmtc">#REF!</definedName>
    <definedName name="cpnc">#REF!</definedName>
    <definedName name="cps">#REF!</definedName>
    <definedName name="CPT">#REF!</definedName>
    <definedName name="CPTB">#REF!</definedName>
    <definedName name="CPTK">#REF!</definedName>
    <definedName name="cptt">#REF!</definedName>
    <definedName name="CPVC100">#REF!</definedName>
    <definedName name="CPVC35">#REF!</definedName>
    <definedName name="CPVCDN">#REF!</definedName>
    <definedName name="cr">#REF!</definedName>
    <definedName name="CRD">#REF!</definedName>
    <definedName name="CRIT1">#REF!</definedName>
    <definedName name="CRIT10">#REF!</definedName>
    <definedName name="CRIT2">#REF!</definedName>
    <definedName name="CRIT3">#REF!</definedName>
    <definedName name="CRIT4">#REF!</definedName>
    <definedName name="CRIT5">#REF!</definedName>
    <definedName name="CRIT6">#REF!</definedName>
    <definedName name="CRIT7">#REF!</definedName>
    <definedName name="CRIT8">#REF!</definedName>
    <definedName name="CRIT9">#REF!</definedName>
    <definedName name="CRITINST">#REF!</definedName>
    <definedName name="CRITPURC">#REF!</definedName>
    <definedName name="CropEstablishmentWage">#REF!</definedName>
    <definedName name="CropManagementWage">#REF!</definedName>
    <definedName name="CRS">#REF!</definedName>
    <definedName name="CS">#REF!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sd3p">#REF!</definedName>
    <definedName name="csddg1p">#REF!</definedName>
    <definedName name="csddt1p">#REF!</definedName>
    <definedName name="csht3p">#REF!</definedName>
    <definedName name="CSMBA">#REF!</definedName>
    <definedName name="ct">#REF!</definedName>
    <definedName name="CT.M10.1">#REF!</definedName>
    <definedName name="CT.M10.2">#REF!</definedName>
    <definedName name="CT.MDT">#REF!</definedName>
    <definedName name="CT_141">#REF!</definedName>
    <definedName name="CT_50">#REF!</definedName>
    <definedName name="CT_KSTK">#REF!</definedName>
    <definedName name="CT_MCX">#REF!</definedName>
    <definedName name="CT0.4">#REF!</definedName>
    <definedName name="ctbb">#REF!</definedName>
    <definedName name="CTCT1" localSheetId="0" hidden="1">{"'Sheet1'!$L$16"}</definedName>
    <definedName name="CTCT1" hidden="1">{"'Sheet1'!$L$16"}</definedName>
    <definedName name="ctdn9697">#REF!</definedName>
    <definedName name="CTDZ">#REF!</definedName>
    <definedName name="CTDz35">#REF!</definedName>
    <definedName name="CTGS">#REF!</definedName>
    <definedName name="CTGT2">#REF!</definedName>
    <definedName name="CTGT3">#REF!</definedName>
    <definedName name="CTGT4">#REF!</definedName>
    <definedName name="CTGT5">#REF!</definedName>
    <definedName name="ctiep">#REF!</definedName>
    <definedName name="CTIET">#REF!</definedName>
    <definedName name="ctmai">#REF!</definedName>
    <definedName name="cto">#REF!</definedName>
    <definedName name="ctong">#REF!</definedName>
    <definedName name="CTRAM">#REF!</definedName>
    <definedName name="ctre">#REF!</definedName>
    <definedName name="CTY_TNHH_SX_TM__NHÖ_QUYEÀN">#N/A</definedName>
    <definedName name="cu">#REF!</definedName>
    <definedName name="CU_LY">#REF!</definedName>
    <definedName name="CU_LY_VAN_CHUYEN_GIA_QUYEN">#REF!</definedName>
    <definedName name="CU_LY_VAN_CHUYEN_THU_CONG">#REF!</definedName>
    <definedName name="cu_ly1">#REF!</definedName>
    <definedName name="CuLy">#REF!</definedName>
    <definedName name="CuLy_Q">#REF!</definedName>
    <definedName name="cun">#REF!</definedName>
    <definedName name="cuoc_vc">#REF!</definedName>
    <definedName name="cuoc_vc1">#REF!</definedName>
    <definedName name="CuocVC">#REF!</definedName>
    <definedName name="CURRENCY">#REF!</definedName>
    <definedName name="Currency_tec">#REF!</definedName>
    <definedName name="cutback">#REF!</definedName>
    <definedName name="CV.M10.1">#REF!</definedName>
    <definedName name="CV.M10.2">#REF!</definedName>
    <definedName name="CV.MDT">#REF!</definedName>
    <definedName name="cvc">#REF!</definedName>
    <definedName name="CVC_Q">#REF!</definedName>
    <definedName name="cx">#REF!</definedName>
    <definedName name="Cy">#REF!</definedName>
    <definedName name="Cz">#REF!</definedName>
    <definedName name="Ð" localSheetId="0">BlankMacro1</definedName>
    <definedName name="Ð">BlankMacro1</definedName>
    <definedName name="d.">#REF!</definedName>
    <definedName name="D.M10.1a">#REF!</definedName>
    <definedName name="D.M10.1b">#REF!</definedName>
    <definedName name="D.M10.2a">#REF!</definedName>
    <definedName name="D.M10.2b">#REF!</definedName>
    <definedName name="D.MDTa">#REF!</definedName>
    <definedName name="D.MDTb">#REF!</definedName>
    <definedName name="d_">#REF!</definedName>
    <definedName name="D_7101A_B">#REF!</definedName>
    <definedName name="D_L">#REF!</definedName>
    <definedName name="D_n">#REF!</definedName>
    <definedName name="d1.">#REF!</definedName>
    <definedName name="d1_">#REF!</definedName>
    <definedName name="D1Z">#REF!</definedName>
    <definedName name="d2.">#REF!</definedName>
    <definedName name="d2_">#REF!</definedName>
    <definedName name="d3.">#REF!</definedName>
    <definedName name="d3_">#REF!</definedName>
    <definedName name="D4Z">#REF!</definedName>
    <definedName name="da">#REF!</definedName>
    <definedName name="da_hoc_xay">#REF!</definedName>
    <definedName name="da05.1">#REF!</definedName>
    <definedName name="da1.2">#REF!</definedName>
    <definedName name="da1x1">#REF!</definedName>
    <definedName name="da1x22">#REF!</definedName>
    <definedName name="da1x23">#REF!</definedName>
    <definedName name="da1x24">#REF!</definedName>
    <definedName name="da1x25">#REF!</definedName>
    <definedName name="da2.4">#REF!</definedName>
    <definedName name="da4.6">#REF!</definedName>
    <definedName name="da4x7">#REF!</definedName>
    <definedName name="dah">#REF!</definedName>
    <definedName name="dahb">#REF!</definedName>
    <definedName name="dahg">#REF!</definedName>
    <definedName name="dahnlt">#REF!</definedName>
    <definedName name="dahoc">#REF!</definedName>
    <definedName name="DAKT">#REF!</definedName>
    <definedName name="dam">#REF!</definedName>
    <definedName name="dam_24">#REF!</definedName>
    <definedName name="dam_cau_BTCT">#REF!</definedName>
    <definedName name="damban1kw">#REF!</definedName>
    <definedName name="damcoc60">#REF!</definedName>
    <definedName name="damcoc80">#REF!</definedName>
    <definedName name="damdui1.5">#REF!</definedName>
    <definedName name="DamNgang">#REF!</definedName>
    <definedName name="Dan_dung">#REF!</definedName>
    <definedName name="danducsan">#REF!</definedName>
    <definedName name="Danh_s_chkh_ch_h_ng">#REF!</definedName>
    <definedName name="DANHMUCVN">#REF!</definedName>
    <definedName name="dao">#REF!</definedName>
    <definedName name="dao_dap_dat">#REF!</definedName>
    <definedName name="DAO_DAT">#REF!</definedName>
    <definedName name="dao0.65">#REF!</definedName>
    <definedName name="dao1.0">#REF!</definedName>
    <definedName name="DaoDat">#REF!</definedName>
    <definedName name="dap">#REF!</definedName>
    <definedName name="DAT">#REF!</definedName>
    <definedName name="data">#REF!</definedName>
    <definedName name="DATA_DATA2_List">#REF!</definedName>
    <definedName name="data1">#REF!</definedName>
    <definedName name="Data11">#REF!</definedName>
    <definedName name="data2">#REF!</definedName>
    <definedName name="data3" hidden="1">#REF!</definedName>
    <definedName name="Data41">#REF!</definedName>
    <definedName name="data5">#REF!</definedName>
    <definedName name="data6">#REF!</definedName>
    <definedName name="data7">#REF!</definedName>
    <definedName name="data8">#REF!</definedName>
    <definedName name="_xlnm.Database">#REF!</definedName>
    <definedName name="database1">#REF!</definedName>
    <definedName name="DATATKDT">#REF!</definedName>
    <definedName name="DATDAO">#REF!</definedName>
    <definedName name="dathai">#REF!</definedName>
    <definedName name="Daucapcongotnong">#REF!</definedName>
    <definedName name="Daucaplapdattrongvangoainha">#REF!</definedName>
    <definedName name="DaucotdongcuaUc">#REF!</definedName>
    <definedName name="Daucotdongnhom">#REF!</definedName>
    <definedName name="daunoi">#REF!</definedName>
    <definedName name="Daunoinhomdong">#REF!</definedName>
    <definedName name="day">#REF!</definedName>
    <definedName name="dayAE35">#REF!</definedName>
    <definedName name="dayAE50">#REF!</definedName>
    <definedName name="dayAE70">#REF!</definedName>
    <definedName name="dayAE95">#REF!</definedName>
    <definedName name="dayccham">#REF!</definedName>
    <definedName name="DayCEV">#REF!</definedName>
    <definedName name="daydien">#REF!</definedName>
    <definedName name="dayno">#REF!</definedName>
    <definedName name="dban">#REF!</definedName>
    <definedName name="DBASE">#REF!</definedName>
    <definedName name="dbln">#REF!</definedName>
    <definedName name="dbs">#REF!</definedName>
    <definedName name="dche">#REF!</definedName>
    <definedName name="DCL_22">12117600</definedName>
    <definedName name="DCL_35">25490000</definedName>
    <definedName name="DÇm_33">#REF!</definedName>
    <definedName name="dcp">#REF!</definedName>
    <definedName name="dct">#REF!</definedName>
    <definedName name="dctc35">#REF!</definedName>
    <definedName name="DD">#REF!</definedName>
    <definedName name="DD.2002">#REF!</definedName>
    <definedName name="DD.T1">#REF!</definedName>
    <definedName name="DD.T2">#REF!</definedName>
    <definedName name="DD.T3">#REF!</definedName>
    <definedName name="DD.T4">#REF!</definedName>
    <definedName name="DD.T5">#REF!</definedName>
    <definedName name="DD.T6">#REF!</definedName>
    <definedName name="dddem">0.1</definedName>
    <definedName name="DDK">#REF!</definedName>
    <definedName name="DDM">#REF!</definedName>
    <definedName name="de">#REF!</definedName>
    <definedName name="de_">#REF!</definedName>
    <definedName name="dec" localSheetId="0" hidden="1">{"Offgrid",#N/A,FALSE,"OFFGRID";"Region",#N/A,FALSE,"REGION";"Offgrid -2",#N/A,FALSE,"OFFGRID";"WTP",#N/A,FALSE,"WTP";"WTP -2",#N/A,FALSE,"WTP";"Project",#N/A,FALSE,"PROJECT";"Summary -2",#N/A,FALSE,"SUMMARY"}</definedName>
    <definedName name="dec" hidden="1">{"Offgrid",#N/A,FALSE,"OFFGRID";"Region",#N/A,FALSE,"REGION";"Offgrid -2",#N/A,FALSE,"OFFGRID";"WTP",#N/A,FALSE,"WTP";"WTP -2",#N/A,FALSE,"WTP";"Project",#N/A,FALSE,"PROJECT";"Summary -2",#N/A,FALSE,"SUMMARY"}</definedName>
    <definedName name="Delta">#REF!</definedName>
    <definedName name="DEMI1">#N/A</definedName>
    <definedName name="DEMI2">#N/A</definedName>
    <definedName name="demunc">#REF!</definedName>
    <definedName name="den_bu">#REF!</definedName>
    <definedName name="denbu">#REF!</definedName>
    <definedName name="DenBuGiaiPhong">#REF!</definedName>
    <definedName name="DESC">#REF!</definedName>
    <definedName name="DESCRIPTION">#REF!</definedName>
    <definedName name="Det32x3">#REF!</definedName>
    <definedName name="Det35x3">#REF!</definedName>
    <definedName name="Det40x4">#REF!</definedName>
    <definedName name="Det50x5">#REF!</definedName>
    <definedName name="Det63x6">#REF!</definedName>
    <definedName name="Det75x6">#REF!</definedName>
    <definedName name="DEW">#REF!</definedName>
    <definedName name="df">#REF!</definedName>
    <definedName name="dfd">#REF!</definedName>
    <definedName name="dfdfd" localSheetId="0" hidden="1">{"'Sheet1'!$L$16"}</definedName>
    <definedName name="dfdfd" hidden="1">{"'Sheet1'!$L$16"}</definedName>
    <definedName name="DFext">#REF!</definedName>
    <definedName name="dfggg" localSheetId="0" hidden="1">{"'Sheet1'!$L$16"}</definedName>
    <definedName name="dfggg" hidden="1">{"'Sheet1'!$L$16"}</definedName>
    <definedName name="DFvext">#REF!</definedName>
    <definedName name="dg">#REF!</definedName>
    <definedName name="dg_5cau">#REF!</definedName>
    <definedName name="DG_M_C_X">#REF!</definedName>
    <definedName name="DG1M3BETONG">#REF!</definedName>
    <definedName name="dg67_1">#REF!</definedName>
    <definedName name="dgbdII">#REF!</definedName>
    <definedName name="dgc">#REF!</definedName>
    <definedName name="DGCT_T.Quy_P.Thuy_Q">#REF!</definedName>
    <definedName name="DGCT_TRAUQUYPHUTHUY_HN">#REF!</definedName>
    <definedName name="DGCTI592">#REF!</definedName>
    <definedName name="dgd">#REF!</definedName>
    <definedName name="dghp">#REF!</definedName>
    <definedName name="DGHSDT">#REF!</definedName>
    <definedName name="DGIA">#REF!</definedName>
    <definedName name="DGIA2">#REF!</definedName>
    <definedName name="dgqndn">#REF!</definedName>
    <definedName name="DGTH">#REF!</definedName>
    <definedName name="dgthss3">#REF!</definedName>
    <definedName name="DGTV">#REF!</definedName>
    <definedName name="dgvl">#REF!</definedName>
    <definedName name="DGVtu">#REF!</definedName>
    <definedName name="dhb">#REF!</definedName>
    <definedName name="dhom">#REF!</definedName>
    <definedName name="dien">#REF!</definedName>
    <definedName name="dientichck">#REF!</definedName>
    <definedName name="dim">#REF!</definedName>
    <definedName name="dinh2">#REF!</definedName>
    <definedName name="Dinhmuc">#REF!</definedName>
    <definedName name="dis_s">#REF!</definedName>
    <definedName name="Discount" hidden="1">#REF!</definedName>
    <definedName name="display_area_2" hidden="1">#REF!</definedName>
    <definedName name="dk">#REF!</definedName>
    <definedName name="DKTINH" hidden="1">{"'Sheet1'!$L$16"}</definedName>
    <definedName name="dl">#REF!</definedName>
    <definedName name="DLC">#REF!</definedName>
    <definedName name="DLCC">#REF!</definedName>
    <definedName name="DM">#REF!</definedName>
    <definedName name="dm56bxd">#REF!</definedName>
    <definedName name="DMGT">#REF!</definedName>
    <definedName name="dmh">#REF!</definedName>
    <definedName name="DMlapdatxa">#REF!</definedName>
    <definedName name="DMTK">#REF!</definedName>
    <definedName name="DMTL">#REF!</definedName>
    <definedName name="DN">#REF!</definedName>
    <definedName name="DNNN">#REF!</definedName>
    <definedName name="DÑt45x4">#REF!</definedName>
    <definedName name="Do.dang.2001">#REF!</definedName>
    <definedName name="Do.dang.31.10">#REF!</definedName>
    <definedName name="doan1">#REF!</definedName>
    <definedName name="doan2">#REF!</definedName>
    <definedName name="doan3">#REF!</definedName>
    <definedName name="doan4">#REF!</definedName>
    <definedName name="doan5">#REF!</definedName>
    <definedName name="doan6">#REF!</definedName>
    <definedName name="DoanI_2">#REF!</definedName>
    <definedName name="DoanII_2">#REF!</definedName>
    <definedName name="dobt">#REF!</definedName>
    <definedName name="DOC">#REF!</definedName>
    <definedName name="docdoc">0.03125</definedName>
    <definedName name="Document_array" localSheetId="0">{"Thuxm2.xls","Sheet1"}</definedName>
    <definedName name="Document_array">{"Thuxm2.xls","Sheet1"}</definedName>
    <definedName name="Documents_array">#REF!</definedName>
    <definedName name="Doku">#REF!</definedName>
    <definedName name="Don.gia">#REF!</definedName>
    <definedName name="DON_GIA_3282">#REF!</definedName>
    <definedName name="DON_GIA_3283">#REF!</definedName>
    <definedName name="DON_GIA_3285">#REF!</definedName>
    <definedName name="DON_GIA_VAN_CHUYEN_36">#REF!</definedName>
    <definedName name="Dong_coc">#REF!</definedName>
    <definedName name="dongiavanchuyen">#REF!</definedName>
    <definedName name="dotcong">1</definedName>
    <definedName name="dps">#REF!</definedName>
    <definedName name="drn">#REF!</definedName>
    <definedName name="dry..">#REF!</definedName>
    <definedName name="ds">#REF!</definedName>
    <definedName name="ds_">#REF!</definedName>
    <definedName name="DS1p1vc">#REF!</definedName>
    <definedName name="ds1p2nc">#REF!</definedName>
    <definedName name="ds1p2vc">#REF!</definedName>
    <definedName name="ds1pnc">#REF!</definedName>
    <definedName name="ds1pvl">#REF!</definedName>
    <definedName name="ds3pctnc">#REF!</definedName>
    <definedName name="ds3pctvc">#REF!</definedName>
    <definedName name="ds3pctvl">#REF!</definedName>
    <definedName name="ds3pnc">#REF!</definedName>
    <definedName name="ds3pvl">#REF!</definedName>
    <definedName name="dsc">#REF!</definedName>
    <definedName name="dsc_">#REF!</definedName>
    <definedName name="dsct3pnc">#REF!</definedName>
    <definedName name="dsct3pvl">#REF!</definedName>
    <definedName name="dsf">#REF!</definedName>
    <definedName name="DSPK1p1nc">#REF!</definedName>
    <definedName name="DSPK1p1vl">#REF!</definedName>
    <definedName name="DSPK1pnc">#REF!</definedName>
    <definedName name="DSPK1pvl">#REF!</definedName>
    <definedName name="DSTD_Clear">#N/A</definedName>
    <definedName name="DSUMDATA">#REF!</definedName>
    <definedName name="DT_VKHNN">#REF!</definedName>
    <definedName name="DTCTANG_BD">#REF!</definedName>
    <definedName name="DTCTANG_HT_BD">#REF!</definedName>
    <definedName name="DTCTANG_HT_KT">#REF!</definedName>
    <definedName name="DTCTANG_KT">#REF!</definedName>
    <definedName name="dtdt">#REF!</definedName>
    <definedName name="DTHU">#REF!</definedName>
    <definedName name="dtich1">#REF!</definedName>
    <definedName name="dtich2">#REF!</definedName>
    <definedName name="dtich3">#REF!</definedName>
    <definedName name="dtich4">#REF!</definedName>
    <definedName name="dtich5">#REF!</definedName>
    <definedName name="dtich6">#REF!</definedName>
    <definedName name="DTMG_vuchiem" localSheetId="0">{"Thuxm2.xls","Sheet1"}</definedName>
    <definedName name="DTMG_vuchiem">{"Thuxm2.xls","Sheet1"}</definedName>
    <definedName name="DTMG_vumua" localSheetId="0" hidden="1">{#N/A,#N/A,FALSE,"Chi tiÆt"}</definedName>
    <definedName name="DTMG_vumua" hidden="1">{#N/A,#N/A,FALSE,"Chi tiÆt"}</definedName>
    <definedName name="DTT">#REF!</definedName>
    <definedName name="dttdb">#REF!</definedName>
    <definedName name="dttdg">#REF!</definedName>
    <definedName name="DU_TOAN_CHI_TIET_CONG_TO">#REF!</definedName>
    <definedName name="DU_TOAN_CHI_TIET_DZ22KV">#REF!</definedName>
    <definedName name="DU_TOAN_CHI_TIET_KHO_BAI">#REF!</definedName>
    <definedName name="duaån">#REF!</definedName>
    <definedName name="duan">#REF!</definedName>
    <definedName name="DUCANH" localSheetId="0" hidden="1">{"'Sheet1'!$L$16"}</definedName>
    <definedName name="DUCANH" hidden="1">{"'Sheet1'!$L$16"}</definedName>
    <definedName name="dui">#REF!</definedName>
    <definedName name="duoi">#REF!</definedName>
    <definedName name="Duong_dau_cau">#REF!</definedName>
    <definedName name="DuongLoai1">#REF!</definedName>
    <definedName name="DuongLoai2">#REF!</definedName>
    <definedName name="DuongLoai3">#REF!</definedName>
    <definedName name="DuongLoai4">#REF!</definedName>
    <definedName name="DuongLoai5">#REF!</definedName>
    <definedName name="DUT">#REF!</definedName>
    <definedName name="DutoanDongmo">#REF!</definedName>
    <definedName name="DYÕ">#REF!</definedName>
    <definedName name="DZ_04">#REF!</definedName>
    <definedName name="DZ_35">#REF!</definedName>
    <definedName name="E.chandoc">8.875</definedName>
    <definedName name="E.PC">10.438</definedName>
    <definedName name="E.PVI">12</definedName>
    <definedName name="Ea">#REF!</definedName>
    <definedName name="Eb">#REF!</definedName>
    <definedName name="Ebdam">#REF!</definedName>
    <definedName name="EBT">#REF!</definedName>
    <definedName name="Ec_">#REF!</definedName>
    <definedName name="Ecdc">#REF!</definedName>
    <definedName name="Ecoc">#REF!</definedName>
    <definedName name="Ecot1">#REF!</definedName>
    <definedName name="EDR">#REF!</definedName>
    <definedName name="eee">#REF!</definedName>
    <definedName name="Eff_min">#REF!</definedName>
    <definedName name="EI">#REF!</definedName>
    <definedName name="elan">#REF!</definedName>
    <definedName name="Email">#REF!</definedName>
    <definedName name="emb">#REF!</definedName>
    <definedName name="end">#REF!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nd_Bal">#REF!</definedName>
    <definedName name="Ep">#REF!</definedName>
    <definedName name="epsilon">#REF!</definedName>
    <definedName name="epsilond">#REF!</definedName>
    <definedName name="EQ">#REF!</definedName>
    <definedName name="EQI">#REF!</definedName>
    <definedName name="EQP">#REF!</definedName>
    <definedName name="ErrorHandler_1">#REF!</definedName>
    <definedName name="Es_">#REF!</definedName>
    <definedName name="Est._Vol">#REF!</definedName>
    <definedName name="eta">#REF!</definedName>
    <definedName name="etad">#REF!</definedName>
    <definedName name="ETCDC">#REF!</definedName>
    <definedName name="EVNB">#REF!</definedName>
    <definedName name="EX">#REF!</definedName>
    <definedName name="EXC">#REF!</definedName>
    <definedName name="EXCH">#REF!</definedName>
    <definedName name="EXPORT">#REF!</definedName>
    <definedName name="_xlnm.Extract">#REF!</definedName>
    <definedName name="extract1">#REF!</definedName>
    <definedName name="ey">#REF!</definedName>
    <definedName name="F_Class1">#REF!</definedName>
    <definedName name="F_Class2">#REF!</definedName>
    <definedName name="F_Class3">#REF!</definedName>
    <definedName name="F_Class4">#REF!</definedName>
    <definedName name="F_Class5">#REF!</definedName>
    <definedName name="f_cs">#REF!</definedName>
    <definedName name="F1bo">#REF!</definedName>
    <definedName name="F20B86">#REF!</definedName>
    <definedName name="f82E46">#REF!</definedName>
    <definedName name="f92F56">#REF!</definedName>
    <definedName name="FACTOR">#REF!</definedName>
    <definedName name="factor_g">#REF!</definedName>
    <definedName name="Fax">#REF!</definedName>
    <definedName name="Fay">#REF!</definedName>
    <definedName name="fbsdggdsf" localSheetId="0">{"DZ-TDTB2.XLS","Dcksat.xls"}</definedName>
    <definedName name="fbsdggdsf">{"DZ-TDTB2.XLS","Dcksat.xls"}</definedName>
    <definedName name="fc">#REF!</definedName>
    <definedName name="fÇ" localSheetId="0" hidden="1">{"'Sheet1'!$L$16"}</definedName>
    <definedName name="fÇ" hidden="1">{"'Sheet1'!$L$16"}</definedName>
    <definedName name="fc_">#REF!</definedName>
    <definedName name="FC5_total">#REF!</definedName>
    <definedName name="FC6_total">#REF!</definedName>
    <definedName name="fci">#REF!</definedName>
    <definedName name="Fcoc">#REF!</definedName>
    <definedName name="FCode" hidden="1">#REF!</definedName>
    <definedName name="fcs">#REF!</definedName>
    <definedName name="fD">#REF!</definedName>
    <definedName name="Fdam">#REF!</definedName>
    <definedName name="Fdaymong">#REF!</definedName>
    <definedName name="fdfg" localSheetId="0">{"Book1","DTcµuphalaiPS.xls"}</definedName>
    <definedName name="fdfg">{"Book1","DTcµuphalaiPS.xls"}</definedName>
    <definedName name="FDR">#REF!</definedName>
    <definedName name="Fe">#REF!</definedName>
    <definedName name="ff">#REF!</definedName>
    <definedName name="fff" localSheetId="0" hidden="1">{"'Sheet1'!$L$16"}</definedName>
    <definedName name="fff" hidden="1">{"'Sheet1'!$L$16"}</definedName>
    <definedName name="fghghgh">#REF!</definedName>
    <definedName name="Fi">#REF!</definedName>
    <definedName name="FI_12">4820</definedName>
    <definedName name="FIL">#REF!</definedName>
    <definedName name="FILE">#REF!</definedName>
    <definedName name="FIT" localSheetId="0">BlankMacro1</definedName>
    <definedName name="FIT">BlankMacro1</definedName>
    <definedName name="FITT2" localSheetId="0">BlankMacro1</definedName>
    <definedName name="FITT2">BlankMacro1</definedName>
    <definedName name="FITTING2" localSheetId="0">BlankMacro1</definedName>
    <definedName name="FITTING2">BlankMacro1</definedName>
    <definedName name="fjh">#REF!</definedName>
    <definedName name="FL">#REF!</definedName>
    <definedName name="FLG" localSheetId="0">BlankMacro1</definedName>
    <definedName name="FLG">BlankMacro1</definedName>
    <definedName name="Fng">#REF!</definedName>
    <definedName name="FO">#N/A</definedName>
    <definedName name="foo" localSheetId="0">ErrorHandler_1</definedName>
    <definedName name="foo">ErrorHandler_1</definedName>
    <definedName name="fpe">#REF!</definedName>
    <definedName name="fpy">#REF!</definedName>
    <definedName name="fr">#REF!</definedName>
    <definedName name="fr_ani">#REF!</definedName>
    <definedName name="frK_bls">#REF!</definedName>
    <definedName name="frN_bls">#REF!</definedName>
    <definedName name="frP_bls">#REF!</definedName>
    <definedName name="fs">#REF!</definedName>
    <definedName name="fse">#REF!</definedName>
    <definedName name="fsf">#REF!</definedName>
    <definedName name="fso">#REF!</definedName>
    <definedName name="Ft">#REF!</definedName>
    <definedName name="ftd">#REF!</definedName>
    <definedName name="fth">#REF!</definedName>
    <definedName name="fuji">#REF!</definedName>
    <definedName name="fv">#REF!</definedName>
    <definedName name="Fvn_fri">#REF!</definedName>
    <definedName name="fy">#REF!</definedName>
    <definedName name="Fy_">#REF!</definedName>
    <definedName name="g" hidden="1">{"'Sheet1'!$L$16"}</definedName>
    <definedName name="g_">#REF!</definedName>
    <definedName name="g_1">#REF!</definedName>
    <definedName name="G_2">#REF!</definedName>
    <definedName name="g_3">#REF!</definedName>
    <definedName name="G_ME">#REF!</definedName>
    <definedName name="Ga">#REF!</definedName>
    <definedName name="gach">#REF!</definedName>
    <definedName name="gagag" localSheetId="0" hidden="1">{"'Sheet1'!$L$16"}</definedName>
    <definedName name="gagag" hidden="1">{"'Sheet1'!$L$16"}</definedName>
    <definedName name="GAHT">#REF!</definedName>
    <definedName name="GaicapbocCuXLPEPVCPVCloaiCEVV18den35kV">#REF!</definedName>
    <definedName name="Gald">#REF!</definedName>
    <definedName name="gama">#REF!</definedName>
    <definedName name="Gamadam">#REF!</definedName>
    <definedName name="GBT">#REF!</definedName>
    <definedName name="GC_CT">#REF!</definedName>
    <definedName name="GC_DN">#REF!</definedName>
    <definedName name="GC_HT">#REF!</definedName>
    <definedName name="GC_TD">#REF!</definedName>
    <definedName name="gce">#REF!</definedName>
    <definedName name="gchi">#REF!</definedName>
    <definedName name="Gcpk">#REF!</definedName>
    <definedName name="GCS">#REF!</definedName>
    <definedName name="gDst">#REF!</definedName>
    <definedName name="GDTD">#REF!</definedName>
    <definedName name="geff">#REF!</definedName>
    <definedName name="geo">#REF!</definedName>
    <definedName name="getrtertertert" localSheetId="0">BlankMacro1</definedName>
    <definedName name="getrtertertert">BlankMacro1</definedName>
    <definedName name="ghichu">#REF!</definedName>
    <definedName name="ghip">#REF!</definedName>
    <definedName name="gi">#REF!</definedName>
    <definedName name="Gia_CT">#REF!</definedName>
    <definedName name="GIA_CU_LY_VAN_CHUYEN">#REF!</definedName>
    <definedName name="gia_den_bu">#REF!</definedName>
    <definedName name="gia_tien">#REF!</definedName>
    <definedName name="gia_tien_1">#REF!</definedName>
    <definedName name="gia_tien_2">#REF!</definedName>
    <definedName name="gia_tien_3">#REF!</definedName>
    <definedName name="gia_tien_BTN">#REF!</definedName>
    <definedName name="gia_tri_1BTN">#REF!</definedName>
    <definedName name="gia_tri_2BTN">#REF!</definedName>
    <definedName name="gia_tri_3BTN">#REF!</definedName>
    <definedName name="Gia_VT">#REF!</definedName>
    <definedName name="GiacapAvanxoanLVABCXLPE">#REF!</definedName>
    <definedName name="GiacapbocCuXLPEPVCDSTAPVCloaiCEVVST">#REF!</definedName>
    <definedName name="GiacapbocCuXLPEPVCDSTPVCloaiCEVVST12den24kV">#REF!</definedName>
    <definedName name="GiacapbocCuXLPEPVCDSTPVCloaiCEVVST18den35kV">#REF!</definedName>
    <definedName name="GiacapbocCuXLPEPVCloaiCEV">#REF!</definedName>
    <definedName name="GiacapbocCuXLPEPVCloaiCEV12den24kV">#REF!</definedName>
    <definedName name="GiacapbocCuXLPEPVCloaiCEV18den35kV">#REF!</definedName>
    <definedName name="GiacapbocCuXLPEPVCPVCloaiCEVV12den24kV">#REF!</definedName>
    <definedName name="GiacapbocCuXLPEPVCSWPVCloaiCEVVSW12den24kV">#REF!</definedName>
    <definedName name="GiacapbocCuXLPEPVCSWPVCloaiCEVVSW18den35kV">#REF!</definedName>
    <definedName name="GiadayACbocPVC">#REF!</definedName>
    <definedName name="GiadayAS">#REF!</definedName>
    <definedName name="GiadayAtran">#REF!</definedName>
    <definedName name="GiadayAV">#REF!</definedName>
    <definedName name="GiadayAXLPE1kVlkyhieuAE">#REF!</definedName>
    <definedName name="GiadaycapCEV">#REF!</definedName>
    <definedName name="GiadaycapCuPVC600V">#REF!</definedName>
    <definedName name="GiadayCVV">#REF!</definedName>
    <definedName name="GiadayMtran">#REF!</definedName>
    <definedName name="giam">#REF!</definedName>
    <definedName name="Giasatthep">#REF!</definedName>
    <definedName name="giatien">#REF!</definedName>
    <definedName name="Giavatlieukhac">#REF!</definedName>
    <definedName name="GIAVL_TRALY">#REF!</definedName>
    <definedName name="GIAVLIEUTN">#REF!</definedName>
    <definedName name="GiaVtu">#REF!</definedName>
    <definedName name="Giocong">#REF!</definedName>
    <definedName name="giotuoi">#REF!</definedName>
    <definedName name="gis">#REF!</definedName>
    <definedName name="gis150room">#REF!</definedName>
    <definedName name="gjh">#REF!</definedName>
    <definedName name="gkGTGT">#REF!</definedName>
    <definedName name="gl">#REF!</definedName>
    <definedName name="gl3p">#REF!</definedName>
    <definedName name="gld">#REF!</definedName>
    <definedName name="gLst">#REF!</definedName>
    <definedName name="GMs">#REF!</definedName>
    <definedName name="GMSTC">#REF!</definedName>
    <definedName name="GNmd">#REF!</definedName>
    <definedName name="gntc">#REF!</definedName>
    <definedName name="go">#REF!</definedName>
    <definedName name="Goc32x3">#REF!</definedName>
    <definedName name="Goc35x3">#REF!</definedName>
    <definedName name="Goc40x4">#REF!</definedName>
    <definedName name="Goc45x4">#REF!</definedName>
    <definedName name="Goc50x5">#REF!</definedName>
    <definedName name="Goc63x6">#REF!</definedName>
    <definedName name="Goc75x6">#REF!</definedName>
    <definedName name="GP">#REF!</definedName>
    <definedName name="gps">#REF!</definedName>
    <definedName name="GRID">#REF!</definedName>
    <definedName name="gse">#REF!</definedName>
    <definedName name="GSTC">#REF!</definedName>
    <definedName name="GT">#REF!</definedName>
    <definedName name="Gtb">#REF!</definedName>
    <definedName name="gtbtt">#REF!</definedName>
    <definedName name="gtc">#REF!</definedName>
    <definedName name="GTDTCTANG_HT_NC_BD">#REF!</definedName>
    <definedName name="GTDTCTANG_HT_NC_KT">#REF!</definedName>
    <definedName name="GTDTCTANG_HT_VL_BD">#REF!</definedName>
    <definedName name="GTDTCTANG_HT_VL_KT">#REF!</definedName>
    <definedName name="GTDTCTANG_NC_BD">#REF!</definedName>
    <definedName name="GTDTCTANG_NC_KT">#REF!</definedName>
    <definedName name="GTDTCTANG_VL_BD">#REF!</definedName>
    <definedName name="GTDTCTANG_VL_KT">#REF!</definedName>
    <definedName name="GTDTXL">#REF!</definedName>
    <definedName name="GTRI">#REF!</definedName>
    <definedName name="gtst">#REF!</definedName>
    <definedName name="GTTB">#REF!</definedName>
    <definedName name="GTXL">#REF!</definedName>
    <definedName name="GTXL_1">#REF!</definedName>
    <definedName name="GTXL3">#REF!</definedName>
    <definedName name="GVL_LDT">#REF!</definedName>
    <definedName name="gWst">#REF!</definedName>
    <definedName name="gx">#REF!</definedName>
    <definedName name="Gxl">#REF!</definedName>
    <definedName name="gxltt">#REF!</definedName>
    <definedName name="gxm">#REF!</definedName>
    <definedName name="GXMAX">#REF!</definedName>
    <definedName name="GXMIN">#REF!</definedName>
    <definedName name="GYMAX">#REF!</definedName>
    <definedName name="GYMIN">#REF!</definedName>
    <definedName name="h" localSheetId="0" hidden="1">{"'Sheet1'!$L$16"}</definedName>
    <definedName name="h" hidden="1">{"'Sheet1'!$L$16"}</definedName>
    <definedName name="H.4">#REF!</definedName>
    <definedName name="H.5">#REF!</definedName>
    <definedName name="H.6">#REF!</definedName>
    <definedName name="H.7">#REF!</definedName>
    <definedName name="h.8">#REF!</definedName>
    <definedName name="h.9">#REF!</definedName>
    <definedName name="h_">#REF!</definedName>
    <definedName name="h__">#REF!</definedName>
    <definedName name="h_0">#REF!</definedName>
    <definedName name="H_1">#REF!</definedName>
    <definedName name="H_2">#REF!</definedName>
    <definedName name="H_3">#REF!</definedName>
    <definedName name="H_30">#REF!</definedName>
    <definedName name="H_Class1">#REF!</definedName>
    <definedName name="H_Class2">#REF!</definedName>
    <definedName name="H_Class3">#REF!</definedName>
    <definedName name="H_Class4">#REF!</definedName>
    <definedName name="H_Class5">#REF!</definedName>
    <definedName name="h_d">#REF!</definedName>
    <definedName name="H_ng_mòc_cáng_trÖnh">#REF!</definedName>
    <definedName name="H_THUCHTHH">#REF!</definedName>
    <definedName name="H_THUCTT">#REF!</definedName>
    <definedName name="H0.4">#REF!</definedName>
    <definedName name="h18x">#REF!</definedName>
    <definedName name="h1t">#REF!</definedName>
    <definedName name="H21dai75">#REF!</definedName>
    <definedName name="H21dai9">#REF!</definedName>
    <definedName name="H22dai6">#REF!</definedName>
    <definedName name="H22dai75">#REF!</definedName>
    <definedName name="h2t">#REF!</definedName>
    <definedName name="h30x">#REF!</definedName>
    <definedName name="h3t">#REF!</definedName>
    <definedName name="H43dai6">#REF!</definedName>
    <definedName name="H43dai75">#REF!</definedName>
    <definedName name="H43dai9">#REF!</definedName>
    <definedName name="H44dai6">#REF!</definedName>
    <definedName name="H44dai75">#REF!</definedName>
    <definedName name="H44dai9">#REF!</definedName>
    <definedName name="HAGIANG">#REF!</definedName>
    <definedName name="hai">#REF!</definedName>
    <definedName name="haiduong">#REF!</definedName>
    <definedName name="haiphong">#REF!</definedName>
    <definedName name="hall1">#REF!</definedName>
    <definedName name="hall2">#REF!</definedName>
    <definedName name="HANG" localSheetId="0" hidden="1">{#N/A,#N/A,FALSE,"Chi tiÆt"}</definedName>
    <definedName name="HANG" hidden="1">{#N/A,#N/A,FALSE,"Chi tiÆt"}</definedName>
    <definedName name="Hang_muc_khac">#REF!</definedName>
    <definedName name="hangmuc">#REF!</definedName>
    <definedName name="HANOI">#REF!</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arvestingWage">#REF!</definedName>
    <definedName name="hatay">#REF!</definedName>
    <definedName name="hau">#REF!</definedName>
    <definedName name="hban">#REF!</definedName>
    <definedName name="Hbb">#REF!</definedName>
    <definedName name="HBC">#REF!</definedName>
    <definedName name="HbHcOnOff">#REF!</definedName>
    <definedName name="HBL">#REF!</definedName>
    <definedName name="HBTFF">#REF!</definedName>
    <definedName name="Hbtt">#REF!</definedName>
    <definedName name="Hc">#REF!</definedName>
    <definedName name="Hcb">#REF!</definedName>
    <definedName name="hcd">#REF!</definedName>
    <definedName name="HCM">#REF!</definedName>
    <definedName name="HCPH">#REF!</definedName>
    <definedName name="HCS">#REF!</definedName>
    <definedName name="hct">#REF!</definedName>
    <definedName name="Hctt">#REF!</definedName>
    <definedName name="HCU">#REF!</definedName>
    <definedName name="Hd">#REF!</definedName>
    <definedName name="Hdao">0.3</definedName>
    <definedName name="Hdap">5.2</definedName>
    <definedName name="Hdb">#REF!</definedName>
    <definedName name="HDC">#REF!</definedName>
    <definedName name="hdi">#REF!</definedName>
    <definedName name="Hdinh">#REF!</definedName>
    <definedName name="hdjuy">#REF!</definedName>
    <definedName name="Hdtt">#REF!</definedName>
    <definedName name="HDU">#REF!</definedName>
    <definedName name="HE_SO_KHO_KHAN_CANG_DAY">#REF!</definedName>
    <definedName name="Heä_soá_laép_xaø_H">1.7</definedName>
    <definedName name="heä_soá_sình_laày">#REF!</definedName>
    <definedName name="Header_Row">#REF!</definedName>
    <definedName name="height">#REF!</definedName>
    <definedName name="Heso">#REF!</definedName>
    <definedName name="hesoC">#REF!</definedName>
    <definedName name="HeSoPhuPhi">#REF!</definedName>
    <definedName name="HFFTRB">#REF!</definedName>
    <definedName name="HFFTSF">#REF!</definedName>
    <definedName name="HGLTB">#REF!</definedName>
    <definedName name="hh" localSheetId="0" hidden="1">{"'Sheet1'!$L$16"}</definedName>
    <definedName name="hh" hidden="1">{"'Sheet1'!$L$16"}</definedName>
    <definedName name="HHcat">#REF!</definedName>
    <definedName name="HHda">#REF!</definedName>
    <definedName name="hhhh">#REF!</definedName>
    <definedName name="HHIC">#REF!</definedName>
    <definedName name="HHT">#REF!</definedName>
    <definedName name="HHTT">#REF!</definedName>
    <definedName name="HHUHOI">#N/A</definedName>
    <definedName name="HiddenRows" hidden="1">#REF!</definedName>
    <definedName name="hien">#REF!</definedName>
    <definedName name="HIHIHIHOI" localSheetId="0" hidden="1">{"'Sheet1'!$L$16"}</definedName>
    <definedName name="HIHIHIHOI" hidden="1">{"'Sheet1'!$L$16"}</definedName>
    <definedName name="Hinh_thuc">#REF!</definedName>
    <definedName name="HiÕu">#REF!</definedName>
    <definedName name="HJKL" localSheetId="0" hidden="1">{"'Sheet1'!$L$16"}</definedName>
    <definedName name="HJKL" hidden="1">{"'Sheet1'!$L$16"}</definedName>
    <definedName name="HKE">#REF!</definedName>
    <definedName name="HKL">#REF!</definedName>
    <definedName name="HKLHI">#REF!</definedName>
    <definedName name="HKLL">#REF!</definedName>
    <definedName name="HKLLLO">#REF!</definedName>
    <definedName name="HLC">#REF!</definedName>
    <definedName name="HLIC">#REF!</definedName>
    <definedName name="HLU">#REF!</definedName>
    <definedName name="HM">#REF!</definedName>
    <definedName name="HMLK">#REF!</definedName>
    <definedName name="HMNAM">#REF!</definedName>
    <definedName name="HMÑK">#REF!</definedName>
    <definedName name="Hmong">#REF!</definedName>
    <definedName name="HMPS">#REF!</definedName>
    <definedName name="ho">#REF!</definedName>
    <definedName name="hÖ_sè_vËt_liÖu_ho__b_nh">#REF!</definedName>
    <definedName name="hoc">55000</definedName>
    <definedName name="HoI">#REF!</definedName>
    <definedName name="HoII">#REF!</definedName>
    <definedName name="HoIII">#REF!</definedName>
    <definedName name="holan">#REF!</definedName>
    <definedName name="HOME_MANP">#REF!</definedName>
    <definedName name="HOMEOFFICE_COST">#REF!</definedName>
    <definedName name="Hong_Quang">#REF!</definedName>
    <definedName name="Hopnoicap">#REF!</definedName>
    <definedName name="hoten">#REF!</definedName>
    <definedName name="hotrongcay">#REF!</definedName>
    <definedName name="Hoü_vaì_tãn">#REF!</definedName>
    <definedName name="HR">#REF!</definedName>
    <definedName name="HRC">#REF!</definedName>
    <definedName name="hs">#REF!</definedName>
    <definedName name="hs_">#REF!</definedName>
    <definedName name="HS_may">#REF!</definedName>
    <definedName name="Hsb">#REF!</definedName>
    <definedName name="Hsc">#REF!</definedName>
    <definedName name="HSCG">#REF!</definedName>
    <definedName name="HSCT3">0.1</definedName>
    <definedName name="hsd">#REF!</definedName>
    <definedName name="hsdc">#REF!</definedName>
    <definedName name="hsdc1">#REF!</definedName>
    <definedName name="HSDN">2.5</definedName>
    <definedName name="HSFTRB">#REF!</definedName>
    <definedName name="HSGG">#REF!</definedName>
    <definedName name="HSHH">#REF!</definedName>
    <definedName name="HSHHUT">#REF!</definedName>
    <definedName name="hsk">#REF!</definedName>
    <definedName name="HSKK35">#REF!</definedName>
    <definedName name="HSLX">#REF!</definedName>
    <definedName name="HSLXH">1.7</definedName>
    <definedName name="HSLXP">#REF!</definedName>
    <definedName name="hsm">#REF!</definedName>
    <definedName name="HSMTC">#REF!</definedName>
    <definedName name="hsn">0.5</definedName>
    <definedName name="hsnc">#REF!</definedName>
    <definedName name="hsnc_cau">2.5039</definedName>
    <definedName name="hsnc_cau2">1.626</definedName>
    <definedName name="hsnc_d">1.6356</definedName>
    <definedName name="hsnc_d2">1.6356</definedName>
    <definedName name="HSSL">#REF!</definedName>
    <definedName name="hßm4">#REF!</definedName>
    <definedName name="hstb">#REF!</definedName>
    <definedName name="hstdtk">#REF!</definedName>
    <definedName name="hsthep">#REF!</definedName>
    <definedName name="Hstt">#REF!</definedName>
    <definedName name="hsUd">#REF!</definedName>
    <definedName name="HSVC1">#REF!</definedName>
    <definedName name="HSVC2">#REF!</definedName>
    <definedName name="HSVC3">#REF!</definedName>
    <definedName name="hsvl">#REF!</definedName>
    <definedName name="hsvl2">1</definedName>
    <definedName name="HSXA">#REF!</definedName>
    <definedName name="htdd2003">#REF!</definedName>
    <definedName name="Hthan">#REF!</definedName>
    <definedName name="HTHH">#REF!</definedName>
    <definedName name="htlm" localSheetId="0" hidden="1">{"'Sheet1'!$L$16"}</definedName>
    <definedName name="htlm" hidden="1">{"'Sheet1'!$L$16"}</definedName>
    <definedName name="HTML_CodePage" hidden="1">950</definedName>
    <definedName name="HTML_Control" localSheetId="0"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#REF!</definedName>
    <definedName name="HTS">#REF!</definedName>
    <definedName name="HTU">#REF!</definedName>
    <definedName name="HTVL">#REF!</definedName>
    <definedName name="HUB">#REF!</definedName>
    <definedName name="huequangngai">#REF!</definedName>
    <definedName name="hung">#REF!</definedName>
    <definedName name="hungyen">#REF!</definedName>
    <definedName name="huy" localSheetId="0" hidden="1">{"'Sheet1'!$L$16"}</definedName>
    <definedName name="huy" hidden="1">{"'Sheet1'!$L$16"}</definedName>
    <definedName name="HV">#REF!</definedName>
    <definedName name="hvac">#REF!</definedName>
    <definedName name="hvacctr">#REF!</definedName>
    <definedName name="hvacgis">#REF!</definedName>
    <definedName name="hvacgis4">#REF!</definedName>
    <definedName name="HVBC">#REF!</definedName>
    <definedName name="HVC">#REF!</definedName>
    <definedName name="HVL">#REF!</definedName>
    <definedName name="HVP">#REF!</definedName>
    <definedName name="hvt">#REF!</definedName>
    <definedName name="hvtb">#REF!</definedName>
    <definedName name="hvttt">#REF!</definedName>
    <definedName name="I">#REF!</definedName>
    <definedName name="I_A">#REF!</definedName>
    <definedName name="I_B">#REF!</definedName>
    <definedName name="I_c">#REF!</definedName>
    <definedName name="I_p">#REF!</definedName>
    <definedName name="i0">#REF!</definedName>
    <definedName name="Ic">#REF!</definedName>
    <definedName name="Icoc">#REF!</definedName>
    <definedName name="IDLAB_COST">#REF!</definedName>
    <definedName name="ii">#REF!</definedName>
    <definedName name="II_A">#REF!</definedName>
    <definedName name="II_B">#REF!</definedName>
    <definedName name="II_c">#REF!</definedName>
    <definedName name="III_a">#REF!</definedName>
    <definedName name="III_B">#REF!</definedName>
    <definedName name="III_c">#REF!</definedName>
    <definedName name="IMPORT">#REF!</definedName>
    <definedName name="IND_LAB">#REF!</definedName>
    <definedName name="INDMANP">#REF!</definedName>
    <definedName name="Ing">#REF!</definedName>
    <definedName name="INPUT">#REF!</definedName>
    <definedName name="INPUT1">#REF!</definedName>
    <definedName name="inputCosti">#REF!</definedName>
    <definedName name="inputLf">#REF!</definedName>
    <definedName name="inputWTP">#REF!</definedName>
    <definedName name="INT">#REF!</definedName>
    <definedName name="Interest_Rate">#REF!</definedName>
    <definedName name="Ip">#REF!</definedName>
    <definedName name="IS_a">#REF!</definedName>
    <definedName name="IS_Clay">#REF!</definedName>
    <definedName name="IS_pH">#REF!</definedName>
    <definedName name="IST">#REF!</definedName>
    <definedName name="itd1.5">#REF!</definedName>
    <definedName name="itdd1.5">#REF!</definedName>
    <definedName name="itddgoi">#REF!</definedName>
    <definedName name="itdg">#REF!</definedName>
    <definedName name="itdgoi">#REF!</definedName>
    <definedName name="ITEM">#REF!</definedName>
    <definedName name="ith1.5">#REF!</definedName>
    <definedName name="ithg">#REF!</definedName>
    <definedName name="ithgoi">#REF!</definedName>
    <definedName name="Iv">#REF!</definedName>
    <definedName name="IWTP">#REF!</definedName>
    <definedName name="ixy">#REF!</definedName>
    <definedName name="j">#REF!</definedName>
    <definedName name="J.O">#REF!</definedName>
    <definedName name="J.O_GT">#REF!</definedName>
    <definedName name="j356C8">#REF!</definedName>
    <definedName name="J81j81">#REF!</definedName>
    <definedName name="jhnjnn">#REF!</definedName>
    <definedName name="jkghj">#REF!</definedName>
    <definedName name="Jxdam">#REF!</definedName>
    <definedName name="Jydam">#REF!</definedName>
    <definedName name="k" localSheetId="0" hidden="1">{"Offgrid",#N/A,FALSE,"OFFGRID";"Region",#N/A,FALSE,"REGION";"Offgrid -2",#N/A,FALSE,"OFFGRID";"WTP",#N/A,FALSE,"WTP";"WTP -2",#N/A,FALSE,"WTP";"Project",#N/A,FALSE,"PROJECT";"Summary -2",#N/A,FALSE,"SUMMARY"}</definedName>
    <definedName name="k" hidden="1">{"Offgrid",#N/A,FALSE,"OFFGRID";"Region",#N/A,FALSE,"REGION";"Offgrid -2",#N/A,FALSE,"OFFGRID";"WTP",#N/A,FALSE,"WTP";"WTP -2",#N/A,FALSE,"WTP";"Project",#N/A,FALSE,"PROJECT";"Summary -2",#N/A,FALSE,"SUMMARY"}</definedName>
    <definedName name="k_">#REF!</definedName>
    <definedName name="K_Class1">#REF!</definedName>
    <definedName name="K_Class2">#REF!</definedName>
    <definedName name="K_Class3">#REF!</definedName>
    <definedName name="K_Class4">#REF!</definedName>
    <definedName name="K_Class5">#REF!</definedName>
    <definedName name="K_con">#REF!</definedName>
    <definedName name="K_L">#REF!</definedName>
    <definedName name="K_lchae">#REF!</definedName>
    <definedName name="K_run">#REF!</definedName>
    <definedName name="K_sed">#REF!</definedName>
    <definedName name="KA">#REF!</definedName>
    <definedName name="KAE">#REF!</definedName>
    <definedName name="KAS">#REF!</definedName>
    <definedName name="kc">#REF!</definedName>
    <definedName name="kcdd">#REF!</definedName>
    <definedName name="kcg">#REF!</definedName>
    <definedName name="kcong">#REF!</definedName>
    <definedName name="KDC">#REF!</definedName>
    <definedName name="kdien">#REF!</definedName>
    <definedName name="KE_HOACH_VON_PHU_THU">#REF!</definedName>
    <definedName name="KeBve">#REF!</definedName>
    <definedName name="kecot">#REF!</definedName>
    <definedName name="Kepcapcacloai">#REF!</definedName>
    <definedName name="KFFMAX">#REF!</definedName>
    <definedName name="KFFMIN">#REF!</definedName>
    <definedName name="KgBM">#REF!</definedName>
    <definedName name="Kgcot">#REF!</definedName>
    <definedName name="KgCTd4">#REF!</definedName>
    <definedName name="KgCTt4">#REF!</definedName>
    <definedName name="Kgdamd4">#REF!</definedName>
    <definedName name="Kgdamt4">#REF!</definedName>
    <definedName name="Kgmong">#REF!</definedName>
    <definedName name="KgNXOLdk">#REF!</definedName>
    <definedName name="Kgsan">#REF!</definedName>
    <definedName name="kh">#REF!</definedName>
    <definedName name="KH.2003">#REF!</definedName>
    <definedName name="KH.6TCN">#REF!</definedName>
    <definedName name="KH.QUY2">#REF!</definedName>
    <definedName name="KH.QUY3">#REF!</definedName>
    <definedName name="KH.T1">#REF!</definedName>
    <definedName name="KH.T2">#REF!</definedName>
    <definedName name="KH.T3">#REF!</definedName>
    <definedName name="KH.T4">#REF!</definedName>
    <definedName name="KH.T5">#REF!</definedName>
    <definedName name="KH.T6">#REF!</definedName>
    <definedName name="KH.T7">#REF!</definedName>
    <definedName name="KH_Chang">#REF!</definedName>
    <definedName name="Khac">#REF!</definedName>
    <definedName name="khac1">#REF!</definedName>
    <definedName name="khac2">#REF!</definedName>
    <definedName name="Khâi">#REF!</definedName>
    <definedName name="khanang">#REF!</definedName>
    <definedName name="Khanhdonnoitrunggiannoidieuchinh">#REF!</definedName>
    <definedName name="KHKQKD">#REF!</definedName>
    <definedName name="khla09" localSheetId="0" hidden="1">{"'Sheet1'!$L$16"}</definedName>
    <definedName name="khla09" hidden="1">{"'Sheet1'!$L$16"}</definedName>
    <definedName name="KHldatcat">#REF!</definedName>
    <definedName name="khoanda">#REF!</definedName>
    <definedName name="khoannhoi">#REF!</definedName>
    <definedName name="KHOI_LUONG_DAT_DAO_DAP">#REF!</definedName>
    <definedName name="khong">#REF!</definedName>
    <definedName name="Khong_can_doi">#REF!</definedName>
    <definedName name="khongtruotgia" localSheetId="0" hidden="1">{"'Sheet1'!$L$16"}</definedName>
    <definedName name="khongtruotgia" hidden="1">{"'Sheet1'!$L$16"}</definedName>
    <definedName name="KHTHUE">#REF!</definedName>
    <definedName name="KHTV.T3">#REF!</definedName>
    <definedName name="KHTV.T7">#REF!</definedName>
    <definedName name="Khung">#REF!</definedName>
    <definedName name="KhuyenmaiUPS">"AutoShape 264"</definedName>
    <definedName name="khvh09" localSheetId="0" hidden="1">{"'Sheet1'!$L$16"}</definedName>
    <definedName name="khvh09" hidden="1">{"'Sheet1'!$L$16"}</definedName>
    <definedName name="khvx09" localSheetId="0" hidden="1">{#N/A,#N/A,FALSE,"Chi tiÆt"}</definedName>
    <definedName name="khvx09" hidden="1">{#N/A,#N/A,FALSE,"Chi tiÆt"}</definedName>
    <definedName name="KHYt09" localSheetId="0" hidden="1">{"'Sheet1'!$L$16"}</definedName>
    <definedName name="KHYt09" hidden="1">{"'Sheet1'!$L$16"}</definedName>
    <definedName name="kich250">#REF!</definedName>
    <definedName name="kich500">#REF!</definedName>
    <definedName name="kiem">#REF!</definedName>
    <definedName name="Kiem_tra_trung_ten">#REF!</definedName>
    <definedName name="KINH_PHI_DEN_BU">#REF!</definedName>
    <definedName name="KINH_PHI_DZ0.4KV">#REF!</definedName>
    <definedName name="KINH_PHI_KHAO_SAT__LAP_BCNCKT__TKKTTC">#REF!</definedName>
    <definedName name="KINH_PHI_KHO_BAI">#REF!</definedName>
    <definedName name="KINH_PHI_TBA">#REF!</definedName>
    <definedName name="kipdien">#REF!</definedName>
    <definedName name="KKE_Sheet10_List">#REF!</definedName>
    <definedName name="kkk">#REF!</definedName>
    <definedName name="kl">#REF!</definedName>
    <definedName name="KL.Thietke">#REF!</definedName>
    <definedName name="kl_ME">#REF!</definedName>
    <definedName name="KL1P">#REF!</definedName>
    <definedName name="KLC">#REF!</definedName>
    <definedName name="klctbb">#REF!</definedName>
    <definedName name="kldd1p">#REF!</definedName>
    <definedName name="KLDL">#REF!</definedName>
    <definedName name="KLFMAX">#REF!</definedName>
    <definedName name="KLFMIN">#REF!</definedName>
    <definedName name="KLHC15">#REF!</definedName>
    <definedName name="KLHC25">#REF!</definedName>
    <definedName name="KLHH">#REF!</definedName>
    <definedName name="KLLC15">#REF!</definedName>
    <definedName name="KLLC25">#REF!</definedName>
    <definedName name="KLMC15">#REF!</definedName>
    <definedName name="KLMC25">#REF!</definedName>
    <definedName name="KLTHDN">#REF!</definedName>
    <definedName name="KLVANKHUON">#REF!</definedName>
    <definedName name="klvt">#REF!</definedName>
    <definedName name="km">#REF!</definedName>
    <definedName name="Kmc">#REF!</definedName>
    <definedName name="Kmd">#REF!</definedName>
    <definedName name="Knc">#REF!</definedName>
    <definedName name="Kncc">#REF!</definedName>
    <definedName name="Kncd">#REF!</definedName>
    <definedName name="Kng">#REF!</definedName>
    <definedName name="KÕ_ho_ch_Th_ng_10">#REF!</definedName>
    <definedName name="kp1ph">#REF!</definedName>
    <definedName name="KQ_Truong">#REF!</definedName>
    <definedName name="Ks">#REF!</definedName>
    <definedName name="ksbn" localSheetId="0" hidden="1">{"'Sheet1'!$L$16"}</definedName>
    <definedName name="ksbn" hidden="1">{"'Sheet1'!$L$16"}</definedName>
    <definedName name="kshn" localSheetId="0" hidden="1">{"'Sheet1'!$L$16"}</definedName>
    <definedName name="kshn" hidden="1">{"'Sheet1'!$L$16"}</definedName>
    <definedName name="ksls" localSheetId="0" hidden="1">{"'Sheet1'!$L$16"}</definedName>
    <definedName name="ksls" hidden="1">{"'Sheet1'!$L$16"}</definedName>
    <definedName name="KSTK">#REF!</definedName>
    <definedName name="ktc">#REF!</definedName>
    <definedName name="Kte">#REF!</definedName>
    <definedName name="KVC">#REF!</definedName>
    <definedName name="Kxc">#REF!</definedName>
    <definedName name="Kxp">#REF!</definedName>
    <definedName name="Ký_nép">#REF!</definedName>
    <definedName name="l_1">#REF!</definedName>
    <definedName name="L_mong">#REF!</definedName>
    <definedName name="l1d">#REF!</definedName>
    <definedName name="L63x6">5800</definedName>
    <definedName name="Lab_tec">#REF!</definedName>
    <definedName name="LABEL">#REF!</definedName>
    <definedName name="Labour_cost">#REF!</definedName>
    <definedName name="Lac_tec">#REF!</definedName>
    <definedName name="Laivay">#REF!</definedName>
    <definedName name="lan">#REF!</definedName>
    <definedName name="lancan">#REF!</definedName>
    <definedName name="LandPreperationWage">#REF!</definedName>
    <definedName name="langson" localSheetId="0" hidden="1">{"'Sheet1'!$L$16"}</definedName>
    <definedName name="langson" hidden="1">{"'Sheet1'!$L$16"}</definedName>
    <definedName name="lanhto">#REF!</definedName>
    <definedName name="lao_keo_dam_cau">#REF!</definedName>
    <definedName name="LAP_DAT_TBA">#REF!</definedName>
    <definedName name="Lban">#REF!</definedName>
    <definedName name="LBR">#REF!</definedName>
    <definedName name="LBS_22">107800000</definedName>
    <definedName name="Lc">#REF!</definedName>
    <definedName name="LC5_total">#REF!</definedName>
    <definedName name="LC6_total">#REF!</definedName>
    <definedName name="Lcb">#REF!</definedName>
    <definedName name="lcc">#REF!</definedName>
    <definedName name="lcd">#REF!</definedName>
    <definedName name="Lcot">#REF!</definedName>
    <definedName name="lct">#REF!</definedName>
    <definedName name="Ld">#REF!</definedName>
    <definedName name="LDAM">#REF!</definedName>
    <definedName name="Ldatcat">#REF!</definedName>
    <definedName name="Ldi">#REF!</definedName>
    <definedName name="LDIM">#REF!</definedName>
    <definedName name="Ldinh">#REF!</definedName>
    <definedName name="Lg">#REF!</definedName>
    <definedName name="LG_CB_N1">#REF!</definedName>
    <definedName name="lh">#REF!</definedName>
    <definedName name="LIET_KE_VI_TRI_DZ0.4KV">#REF!</definedName>
    <definedName name="LIET_KE_VI_TRI_DZ22KV">#REF!</definedName>
    <definedName name="line15">#REF!</definedName>
    <definedName name="list">#REF!</definedName>
    <definedName name="LK.T2">#REF!</definedName>
    <definedName name="LK.T3">#REF!</definedName>
    <definedName name="LK.T4">#REF!</definedName>
    <definedName name="LK.T5">#REF!</definedName>
    <definedName name="LK.T6">#REF!</definedName>
    <definedName name="LK_hathe">#REF!</definedName>
    <definedName name="Lmk">#REF!</definedName>
    <definedName name="Lmong">#REF!</definedName>
    <definedName name="Lms">#REF!</definedName>
    <definedName name="Lmt">#REF!</definedName>
    <definedName name="LMU">#REF!</definedName>
    <definedName name="LMUSelected">#REF!</definedName>
    <definedName name="LN">#REF!</definedName>
    <definedName name="Lnsc">#REF!</definedName>
    <definedName name="lntt">#REF!</definedName>
    <definedName name="Lo">#REF!</definedName>
    <definedName name="LoadData">#REF!</definedName>
    <definedName name="LoadingData">#REF!</definedName>
    <definedName name="loai">#REF!</definedName>
    <definedName name="LoÁi_BQL">#REF!</definedName>
    <definedName name="LoÁi_CT">#REF!</definedName>
    <definedName name="LOAI_DUONG">#REF!</definedName>
    <definedName name="Loai_TD">#REF!</definedName>
    <definedName name="LoaixeH">#REF!</definedName>
    <definedName name="LoaixeXB">#REF!</definedName>
    <definedName name="Loan_Amount">#REF!</definedName>
    <definedName name="Loan_Start">#REF!</definedName>
    <definedName name="Loan_Years">#REF!</definedName>
    <definedName name="lon">#REF!</definedName>
    <definedName name="lón1">#REF!</definedName>
    <definedName name="lón4">#REF!</definedName>
    <definedName name="long">#REF!</definedName>
    <definedName name="LOOP">#REF!</definedName>
    <definedName name="Loss_tec">#REF!</definedName>
    <definedName name="LPTDDT">#REF!</definedName>
    <definedName name="LPTDTK">#REF!</definedName>
    <definedName name="LRMC">#REF!</definedName>
    <definedName name="lrung">#REF!</definedName>
    <definedName name="Lthan">#REF!</definedName>
    <definedName name="ltre">#REF!</definedName>
    <definedName name="Luanthanh">#REF!</definedName>
    <definedName name="lulop16">#REF!</definedName>
    <definedName name="luoichanrac">#REF!</definedName>
    <definedName name="luoncap">#REF!</definedName>
    <definedName name="lurung16">#REF!</definedName>
    <definedName name="luthep10">#REF!</definedName>
    <definedName name="luuthong">#REF!</definedName>
    <definedName name="Luy.ke.30.11">#REF!</definedName>
    <definedName name="Luy.ke.31.10">#REF!</definedName>
    <definedName name="lv..">#REF!</definedName>
    <definedName name="lVC">#REF!</definedName>
    <definedName name="lvr..">#REF!</definedName>
    <definedName name="lvt">#REF!</definedName>
    <definedName name="LX100N">#REF!</definedName>
    <definedName name="m">#REF!</definedName>
    <definedName name="M_CSCT">#REF!</definedName>
    <definedName name="M_TD">#REF!</definedName>
    <definedName name="M0.4">#REF!</definedName>
    <definedName name="M10.1">#REF!</definedName>
    <definedName name="M10.1a">#REF!</definedName>
    <definedName name="M10.2">#REF!</definedName>
    <definedName name="M10.2a">#REF!</definedName>
    <definedName name="M12ba3p">#REF!</definedName>
    <definedName name="M12bb1p">#REF!</definedName>
    <definedName name="M12bnnc">#REF!</definedName>
    <definedName name="M12bnvl">#REF!</definedName>
    <definedName name="M12cbnc">#REF!</definedName>
    <definedName name="M12cbvl">#REF!</definedName>
    <definedName name="M14bb1p">#REF!</definedName>
    <definedName name="M2H">#REF!</definedName>
    <definedName name="m8aanc">#REF!</definedName>
    <definedName name="m8aavl">#REF!</definedName>
    <definedName name="Ma3pnc">#REF!</definedName>
    <definedName name="Ma3pvl">#REF!</definedName>
    <definedName name="Maa3pnc">#REF!</definedName>
    <definedName name="Maa3pvl">#REF!</definedName>
    <definedName name="macbt">#REF!</definedName>
    <definedName name="MACRO">#REF!</definedName>
    <definedName name="Macro2">#REF!</definedName>
    <definedName name="MACTANG_BD">#REF!</definedName>
    <definedName name="MACTANG_HT_BD">#REF!</definedName>
    <definedName name="MACTANG_HT_KT">#REF!</definedName>
    <definedName name="MACTANG_KT">#REF!</definedName>
    <definedName name="mahang">#REF!</definedName>
    <definedName name="mahang_tondk">#REF!</definedName>
    <definedName name="mahieu">#REF!</definedName>
    <definedName name="MAJ_CON_EQP">#REF!</definedName>
    <definedName name="MaMay_Q">#REF!</definedName>
    <definedName name="Mat_cau">#REF!</definedName>
    <definedName name="MAVANKHUON">#REF!</definedName>
    <definedName name="MAVLTHDN">#REF!</definedName>
    <definedName name="maybua">#REF!</definedName>
    <definedName name="maycay">#REF!</definedName>
    <definedName name="maykhoan">#REF!</definedName>
    <definedName name="maythepnaphl">#REF!</definedName>
    <definedName name="mayui">#REF!</definedName>
    <definedName name="mayui110">#REF!</definedName>
    <definedName name="mb">#REF!</definedName>
    <definedName name="Mba1p">#REF!</definedName>
    <definedName name="Mba3p">#REF!</definedName>
    <definedName name="mbangtai10">#REF!</definedName>
    <definedName name="mbangtai100">#REF!</definedName>
    <definedName name="mbangtai15">#REF!</definedName>
    <definedName name="mbangtai150">#REF!</definedName>
    <definedName name="mbangtai25">#REF!</definedName>
    <definedName name="Mbb3p">#REF!</definedName>
    <definedName name="Mbn1p">#REF!</definedName>
    <definedName name="mbombtth50">#REF!</definedName>
    <definedName name="mbombtth60">#REF!</definedName>
    <definedName name="mbomdien0.55">#REF!</definedName>
    <definedName name="mbomdien0.75">#REF!</definedName>
    <definedName name="mbomdien1.1">#REF!</definedName>
    <definedName name="mbomdien1.5">#REF!</definedName>
    <definedName name="mbomdien10">#REF!</definedName>
    <definedName name="mbomdien113">#REF!</definedName>
    <definedName name="mbomdien14">#REF!</definedName>
    <definedName name="mbomdien2">#REF!</definedName>
    <definedName name="mbomdien2.8">#REF!</definedName>
    <definedName name="mbomdien20">#REF!</definedName>
    <definedName name="mbomdien22">#REF!</definedName>
    <definedName name="mbomdien28">#REF!</definedName>
    <definedName name="mbomdien30">#REF!</definedName>
    <definedName name="mbomdien4">#REF!</definedName>
    <definedName name="mbomdien4.5">#REF!</definedName>
    <definedName name="mbomdien40">#REF!</definedName>
    <definedName name="mbomdien50">#REF!</definedName>
    <definedName name="mbomdien55">#REF!</definedName>
    <definedName name="mbomdien7">#REF!</definedName>
    <definedName name="mbomdien75">#REF!</definedName>
    <definedName name="mbomth10">#REF!</definedName>
    <definedName name="mbomth100">#REF!</definedName>
    <definedName name="mbomth15">#REF!</definedName>
    <definedName name="mbomth150">#REF!</definedName>
    <definedName name="mbomth20">#REF!</definedName>
    <definedName name="mbomth37">#REF!</definedName>
    <definedName name="mbomth45">#REF!</definedName>
    <definedName name="mbomth5">#REF!</definedName>
    <definedName name="mbomth5.5">#REF!</definedName>
    <definedName name="mbomth7">#REF!</definedName>
    <definedName name="mbomth7.5">#REF!</definedName>
    <definedName name="mbomth75">#REF!</definedName>
    <definedName name="mbomthxang3">#REF!</definedName>
    <definedName name="mbomthxang4">#REF!</definedName>
    <definedName name="mbomthxang6">#REF!</definedName>
    <definedName name="mbomthxang7">#REF!</definedName>
    <definedName name="mbomthxang8">#REF!</definedName>
    <definedName name="mbomvua2">#REF!</definedName>
    <definedName name="mbomvua4">#REF!</definedName>
    <definedName name="mbomvua6">#REF!</definedName>
    <definedName name="mbomvua9">#REF!</definedName>
    <definedName name="MBT">#REF!</definedName>
    <definedName name="mbuacankhi1.5">#REF!</definedName>
    <definedName name="mbuadcocnoi2.5">#REF!</definedName>
    <definedName name="mbuadray1.2">#REF!</definedName>
    <definedName name="mbuadray1.8">#REF!</definedName>
    <definedName name="mbuadray2.2">#REF!</definedName>
    <definedName name="mbuadray2.5">#REF!</definedName>
    <definedName name="mbuadray3.5">#REF!</definedName>
    <definedName name="mbuarung170">#REF!</definedName>
    <definedName name="mbuarung40">#REF!</definedName>
    <definedName name="mbuarung50">#REF!</definedName>
    <definedName name="mbuarungccatth60">#REF!</definedName>
    <definedName name="mbuathbx0.6">#REF!</definedName>
    <definedName name="mbuathbx1.2">#REF!</definedName>
    <definedName name="mbuathbx1.8">#REF!</definedName>
    <definedName name="mbuathbx3.5">#REF!</definedName>
    <definedName name="mbuathbx4.5">#REF!</definedName>
    <definedName name="mc">#REF!</definedName>
    <definedName name="mc1.5">#REF!</definedName>
    <definedName name="mc1.5s7">#REF!</definedName>
    <definedName name="mcambactham1">#REF!</definedName>
    <definedName name="mcano30">#REF!</definedName>
    <definedName name="mcano75">#REF!</definedName>
    <definedName name="mcap1g10">#REF!</definedName>
    <definedName name="mcap1g16">#REF!</definedName>
    <definedName name="mcap1g25">#REF!</definedName>
    <definedName name="mcap1g9">#REF!</definedName>
    <definedName name="mcatdot2.8">#REF!</definedName>
    <definedName name="mcatong5">#REF!</definedName>
    <definedName name="mcatton15">#REF!</definedName>
    <definedName name="mcatuonthep5">#REF!</definedName>
    <definedName name="mcaulongmon10">#REF!</definedName>
    <definedName name="mcaulongmon30">#REF!</definedName>
    <definedName name="mcaulongmon60">#REF!</definedName>
    <definedName name="mcauray20">#REF!</definedName>
    <definedName name="mcauray25">#REF!</definedName>
    <definedName name="mcayxoidk108">#REF!</definedName>
    <definedName name="mcayxoidk60">#REF!</definedName>
    <definedName name="mcayxoidk80">#REF!</definedName>
    <definedName name="mcbt">#REF!</definedName>
    <definedName name="mccaubh10">#REF!</definedName>
    <definedName name="mccaubh16">#REF!</definedName>
    <definedName name="mccaubh25">#REF!</definedName>
    <definedName name="mccaubh3">#REF!</definedName>
    <definedName name="mccaubh4">#REF!</definedName>
    <definedName name="mccaubh40">#REF!</definedName>
    <definedName name="mccaubh5">#REF!</definedName>
    <definedName name="mccaubh6">#REF!</definedName>
    <definedName name="mccaubh65">#REF!</definedName>
    <definedName name="mccaubh7">#REF!</definedName>
    <definedName name="mccaubh8">#REF!</definedName>
    <definedName name="mccaubh90">#REF!</definedName>
    <definedName name="mccaubx10">#REF!</definedName>
    <definedName name="mccaubx100">#REF!</definedName>
    <definedName name="mccaubx16">#REF!</definedName>
    <definedName name="mccaubx25">#REF!</definedName>
    <definedName name="mccaubx28">#REF!</definedName>
    <definedName name="mccaubx40">#REF!</definedName>
    <definedName name="mccaubx5">#REF!</definedName>
    <definedName name="mccaubx50">#REF!</definedName>
    <definedName name="mccaubx63">#REF!</definedName>
    <definedName name="mccaubx7">#REF!</definedName>
    <definedName name="mccauladam60">#REF!</definedName>
    <definedName name="mccaunoi100">#REF!</definedName>
    <definedName name="mccaunoi30">#REF!</definedName>
    <definedName name="mccauthap10">#REF!</definedName>
    <definedName name="mccauthap12">#REF!</definedName>
    <definedName name="mccauthap15">#REF!</definedName>
    <definedName name="mccauthap20">#REF!</definedName>
    <definedName name="mccauthap25">#REF!</definedName>
    <definedName name="mccauthap3">#REF!</definedName>
    <definedName name="mccauthap30">#REF!</definedName>
    <definedName name="mccauthap40">#REF!</definedName>
    <definedName name="mccauthap5">#REF!</definedName>
    <definedName name="mccauthap50">#REF!</definedName>
    <definedName name="mccauthap8">#REF!</definedName>
    <definedName name="mccautnhi0.5">#REF!</definedName>
    <definedName name="mcgd">#REF!</definedName>
    <definedName name="mcgds7">#REF!</definedName>
    <definedName name="Mcom_I">#REF!</definedName>
    <definedName name="Mcr">#REF!</definedName>
    <definedName name="mcuakl1.7">#REF!</definedName>
    <definedName name="mdamban0.4">#REF!</definedName>
    <definedName name="mdamban0.6">#REF!</definedName>
    <definedName name="mdamban0.8">#REF!</definedName>
    <definedName name="mdamban1">#REF!</definedName>
    <definedName name="mdambhdkbx12.5">#REF!</definedName>
    <definedName name="mdambhdkbx18">#REF!</definedName>
    <definedName name="mdambhdkbx25">#REF!</definedName>
    <definedName name="mdambhdkbx26.5">#REF!</definedName>
    <definedName name="mdambhdkbx9">#REF!</definedName>
    <definedName name="mdambhth16">#REF!</definedName>
    <definedName name="mdambhth17.5">#REF!</definedName>
    <definedName name="mdambhth25">#REF!</definedName>
    <definedName name="mdambthepth10">#REF!</definedName>
    <definedName name="mdambthepth12.2">#REF!</definedName>
    <definedName name="mdambthepth13">#REF!</definedName>
    <definedName name="mdambthepth14.5">#REF!</definedName>
    <definedName name="mdambthepth15.5">#REF!</definedName>
    <definedName name="mdambthepth8.5">#REF!</definedName>
    <definedName name="mdamcanh1">#REF!</definedName>
    <definedName name="mdamccdk5.5">#REF!</definedName>
    <definedName name="mdamccdk9">#REF!</definedName>
    <definedName name="mdamdatct60">#REF!</definedName>
    <definedName name="mdamdatct80">#REF!</definedName>
    <definedName name="mdamdui0.6">#REF!</definedName>
    <definedName name="mdamdui0.8">#REF!</definedName>
    <definedName name="mdamdui1">#REF!</definedName>
    <definedName name="mdamdui1.5">#REF!</definedName>
    <definedName name="mdamdui2.8">#REF!</definedName>
    <definedName name="mdamrung15">#REF!</definedName>
    <definedName name="mdamrung18">#REF!</definedName>
    <definedName name="mdamrung8">#REF!</definedName>
    <definedName name="mdao1gbh0.15">#REF!</definedName>
    <definedName name="mdao1gbh0.25">#REF!</definedName>
    <definedName name="mdao1gbh0.30">#REF!</definedName>
    <definedName name="mdao1gbh0.35">#REF!</definedName>
    <definedName name="mdao1gbh0.40">#REF!</definedName>
    <definedName name="mdao1gbh0.65">#REF!</definedName>
    <definedName name="mdao1gbh0.75">#REF!</definedName>
    <definedName name="mdao1gbh1.25">#REF!</definedName>
    <definedName name="mdao1gbx0.22">#REF!</definedName>
    <definedName name="mdao1gbx0.25">#REF!</definedName>
    <definedName name="mdao1gbx0.30">#REF!</definedName>
    <definedName name="mdao1gbx0.35">#REF!</definedName>
    <definedName name="mdao1gbx0.40">#REF!</definedName>
    <definedName name="mdao1gbx0.50">#REF!</definedName>
    <definedName name="mdao1gbx0.65">#REF!</definedName>
    <definedName name="mdao1gbx1.00">#REF!</definedName>
    <definedName name="mdao1gbx1.20">#REF!</definedName>
    <definedName name="mdao1gbx1.25">#REF!</definedName>
    <definedName name="mdao1gbx1.60">#REF!</definedName>
    <definedName name="mdao1gbx2.00">#REF!</definedName>
    <definedName name="mdao1gbx2.50">#REF!</definedName>
    <definedName name="mdao1gbx4.00">#REF!</definedName>
    <definedName name="mdao1gbx4.60">#REF!</definedName>
    <definedName name="mdao1gbx5.00">#REF!</definedName>
    <definedName name="MDBT">#REF!</definedName>
    <definedName name="Mdls">#REF!</definedName>
    <definedName name="Mdls_">#REF!</definedName>
    <definedName name="Mdnc">#REF!</definedName>
    <definedName name="MDT">#REF!</definedName>
    <definedName name="MDTa">#REF!</definedName>
    <definedName name="me">#REF!</definedName>
    <definedName name="Mè_A1">#REF!</definedName>
    <definedName name="Mè_A2">#REF!</definedName>
    <definedName name="MENU1">#REF!</definedName>
    <definedName name="MENUVIEW">#REF!</definedName>
    <definedName name="mepcocsau1">#REF!</definedName>
    <definedName name="mepcoctr100">#REF!</definedName>
    <definedName name="mepcoctr60">#REF!</definedName>
    <definedName name="MESSAGE">#REF!</definedName>
    <definedName name="MESSAGE1">#REF!</definedName>
    <definedName name="MESSAGE2">#REF!</definedName>
    <definedName name="METAL">#REF!</definedName>
    <definedName name="MG_A">#REF!</definedName>
    <definedName name="mh0">#REF!</definedName>
    <definedName name="mhan1chieu40">#REF!</definedName>
    <definedName name="mhan1chieu50">#REF!</definedName>
    <definedName name="mhancatnuoc124">#REF!</definedName>
    <definedName name="mhand10.2">#REF!</definedName>
    <definedName name="mhand27.5">#REF!</definedName>
    <definedName name="mhand4">#REF!</definedName>
    <definedName name="mhanhoi1000">#REF!</definedName>
    <definedName name="mhanhoi2000">#REF!</definedName>
    <definedName name="mhanxang20">#REF!</definedName>
    <definedName name="mhanxang9">#REF!</definedName>
    <definedName name="mhanxchieu23">#REF!</definedName>
    <definedName name="mhanxchieu29.2">#REF!</definedName>
    <definedName name="mhanxchieu33.5">#REF!</definedName>
    <definedName name="MIH">#REF!</definedName>
    <definedName name="MINH">#REF!</definedName>
    <definedName name="minh_1">#REF!</definedName>
    <definedName name="minh_mtk">#REF!</definedName>
    <definedName name="mkcnGPS15">#REF!</definedName>
    <definedName name="mkcnTRC15">#REF!</definedName>
    <definedName name="mkcnVRM">#REF!</definedName>
    <definedName name="mkeobh165">#REF!</definedName>
    <definedName name="mkeobh215">#REF!</definedName>
    <definedName name="mkeobh28">#REF!</definedName>
    <definedName name="mkeobh40">#REF!</definedName>
    <definedName name="mkeobh50">#REF!</definedName>
    <definedName name="mkeobh55">#REF!</definedName>
    <definedName name="mkeobh60">#REF!</definedName>
    <definedName name="mkeobh80">#REF!</definedName>
    <definedName name="mkeobx108">#REF!</definedName>
    <definedName name="mkeobx130">#REF!</definedName>
    <definedName name="mkeobx45">#REF!</definedName>
    <definedName name="mkeobx54">#REF!</definedName>
    <definedName name="mkeobx60">#REF!</definedName>
    <definedName name="mkeobx75">#REF!</definedName>
    <definedName name="mkhoanbttay24">#REF!</definedName>
    <definedName name="mkhoanbttay30">#REF!</definedName>
    <definedName name="mkhoanbttay38">#REF!</definedName>
    <definedName name="mkhoanbttay40">#REF!</definedName>
    <definedName name="mkhoandatay30">#REF!</definedName>
    <definedName name="mkhoandatay42">#REF!</definedName>
    <definedName name="mkhoandung4.5">#REF!</definedName>
    <definedName name="mkhoansattay13">#REF!</definedName>
    <definedName name="mkhoanxoayth110">#REF!</definedName>
    <definedName name="mkhoanxoayth95">#REF!</definedName>
    <definedName name="mkichck18">#REF!</definedName>
    <definedName name="mkichck250">#REF!</definedName>
    <definedName name="mkichday60">#REF!</definedName>
    <definedName name="mkichnang100">#REF!</definedName>
    <definedName name="mkichnang250">#REF!</definedName>
    <definedName name="mkichnang500">#REF!</definedName>
    <definedName name="mlan">#REF!</definedName>
    <definedName name="Mlc_">#REF!</definedName>
    <definedName name="Mlls">#REF!</definedName>
    <definedName name="Mlls_">#REF!</definedName>
    <definedName name="mluoncap15">#REF!</definedName>
    <definedName name="mmai2.7">#REF!</definedName>
    <definedName name="MN">#REF!</definedName>
    <definedName name="mnenkhid102">#REF!</definedName>
    <definedName name="mnenkhid120">#REF!</definedName>
    <definedName name="mnenkhid1200">#REF!</definedName>
    <definedName name="mnenkhid200">#REF!</definedName>
    <definedName name="mnenkhid240">#REF!</definedName>
    <definedName name="mnenkhid300">#REF!</definedName>
    <definedName name="mnenkhid360">#REF!</definedName>
    <definedName name="mnenkhid5.5">#REF!</definedName>
    <definedName name="mnenkhid540">#REF!</definedName>
    <definedName name="mnenkhid600">#REF!</definedName>
    <definedName name="mnenkhid660">#REF!</definedName>
    <definedName name="mnenkhid75">#REF!</definedName>
    <definedName name="mnenkhidien10">#REF!</definedName>
    <definedName name="mnenkhidien150">#REF!</definedName>
    <definedName name="mnenkhidien216">#REF!</definedName>
    <definedName name="mnenkhidien22">#REF!</definedName>
    <definedName name="mnenkhidien270">#REF!</definedName>
    <definedName name="mnenkhidien30">#REF!</definedName>
    <definedName name="mnenkhidien300">#REF!</definedName>
    <definedName name="mnenkhidien5">#REF!</definedName>
    <definedName name="mnenkhidien56">#REF!</definedName>
    <definedName name="mnenkhidien600">#REF!</definedName>
    <definedName name="mnenkhixang11">#REF!</definedName>
    <definedName name="mnenkhixang120">#REF!</definedName>
    <definedName name="mnenkhixang200">#REF!</definedName>
    <definedName name="mnenkhixang25">#REF!</definedName>
    <definedName name="mnenkhixang3">#REF!</definedName>
    <definedName name="mnenkhixang300">#REF!</definedName>
    <definedName name="mnenkhixang40">#REF!</definedName>
    <definedName name="mnenkhixang600">#REF!</definedName>
    <definedName name="Mnet_I">#REF!</definedName>
    <definedName name="mnghiendad25">#REF!</definedName>
    <definedName name="mnghiendadd20">#REF!</definedName>
    <definedName name="mnghiendadd6">#REF!</definedName>
    <definedName name="mnghiendatho14">#REF!</definedName>
    <definedName name="mnghiendatho200">#REF!</definedName>
    <definedName name="mnhogcaydk100">#REF!</definedName>
    <definedName name="mnhogcaydk54">#REF!</definedName>
    <definedName name="mnhogcaydk75">#REF!</definedName>
    <definedName name="MNHT">#REF!</definedName>
    <definedName name="mnkhi">#REF!</definedName>
    <definedName name="MNTC">#REF!</definedName>
    <definedName name="mo" localSheetId="0" hidden="1">{"'Sheet1'!$L$16"}</definedName>
    <definedName name="mo" hidden="1">{"'Sheet1'!$L$16"}</definedName>
    <definedName name="MODIFY">#REF!</definedName>
    <definedName name="moi" localSheetId="0" hidden="1">{"'Sheet1'!$L$16"}</definedName>
    <definedName name="moi" hidden="1">{"'Sheet1'!$L$16"}</definedName>
    <definedName name="mongbang">#REF!</definedName>
    <definedName name="mongdon">#REF!</definedName>
    <definedName name="Morong">#REF!</definedName>
    <definedName name="Morong4054_85">#REF!</definedName>
    <definedName name="morong4054_98">#REF!</definedName>
    <definedName name="motodk150">#REF!</definedName>
    <definedName name="motodk180">#REF!</definedName>
    <definedName name="motodk200">#REF!</definedName>
    <definedName name="motodk240">#REF!</definedName>
    <definedName name="motodk255">#REF!</definedName>
    <definedName name="motodk272">#REF!</definedName>
    <definedName name="motothung10">#REF!</definedName>
    <definedName name="motothung12">#REF!</definedName>
    <definedName name="motothung12.5">#REF!</definedName>
    <definedName name="motothung2">#REF!</definedName>
    <definedName name="motothung2.5">#REF!</definedName>
    <definedName name="motothung20">#REF!</definedName>
    <definedName name="motothung4">#REF!</definedName>
    <definedName name="motothung5">#REF!</definedName>
    <definedName name="motothung6">#REF!</definedName>
    <definedName name="motothung7">#REF!</definedName>
    <definedName name="mototnuoc4">#REF!</definedName>
    <definedName name="mototnuoc5">#REF!</definedName>
    <definedName name="mototnuoc6">#REF!</definedName>
    <definedName name="mototnuoc7">#REF!</definedName>
    <definedName name="mototudo10">#REF!</definedName>
    <definedName name="mototudo12">#REF!</definedName>
    <definedName name="mototudo15">#REF!</definedName>
    <definedName name="mototudo2.5">#REF!</definedName>
    <definedName name="mototudo20">#REF!</definedName>
    <definedName name="mototudo25">#REF!</definedName>
    <definedName name="mototudo27">#REF!</definedName>
    <definedName name="mototudo3.5">#REF!</definedName>
    <definedName name="mototudo4">#REF!</definedName>
    <definedName name="mototudo5">#REF!</definedName>
    <definedName name="mototudo6">#REF!</definedName>
    <definedName name="mototudo7">#REF!</definedName>
    <definedName name="mototudo9">#REF!</definedName>
    <definedName name="motovcbt6">#REF!</definedName>
    <definedName name="Moùng">#REF!</definedName>
    <definedName name="mpha250">#REF!</definedName>
    <definedName name="mphaothep10">#REF!</definedName>
    <definedName name="mphaothep15">#REF!</definedName>
    <definedName name="mphatdienld10">#REF!</definedName>
    <definedName name="mphatdienld112">#REF!</definedName>
    <definedName name="mphatdienld122">#REF!</definedName>
    <definedName name="mphatdienld15">#REF!</definedName>
    <definedName name="mphatdienld20">#REF!</definedName>
    <definedName name="mphatdienld25">#REF!</definedName>
    <definedName name="mphatdienld30">#REF!</definedName>
    <definedName name="mphatdienld38">#REF!</definedName>
    <definedName name="mphatdienld45">#REF!</definedName>
    <definedName name="mphatdienld5.2">#REF!</definedName>
    <definedName name="mphatdienld50">#REF!</definedName>
    <definedName name="mphatdienld60">#REF!</definedName>
    <definedName name="mphatdienld75">#REF!</definedName>
    <definedName name="mphatdienld8">#REF!</definedName>
    <definedName name="mphunson400">#REF!</definedName>
    <definedName name="mphunvua2">#REF!</definedName>
    <definedName name="mphunvua4">#REF!</definedName>
    <definedName name="Mr">#REF!</definedName>
    <definedName name="Mr_">#REF!</definedName>
    <definedName name="Mr_s">#REF!</definedName>
    <definedName name="mrai">#REF!</definedName>
    <definedName name="mraibtsp500">#REF!</definedName>
    <definedName name="mraintn100">#REF!</definedName>
    <definedName name="mraintn65">#REF!</definedName>
    <definedName name="mromooc14">#REF!</definedName>
    <definedName name="mromooc15">#REF!</definedName>
    <definedName name="mromooc2">#REF!</definedName>
    <definedName name="mromooc21">#REF!</definedName>
    <definedName name="mromooc4">#REF!</definedName>
    <definedName name="mromooc7.5">#REF!</definedName>
    <definedName name="Ms">#REF!</definedName>
    <definedName name="Ms_">#REF!</definedName>
    <definedName name="msan">#REF!</definedName>
    <definedName name="msangbentontie1">#REF!</definedName>
    <definedName name="msangruada11">#REF!</definedName>
    <definedName name="msangruada35">#REF!</definedName>
    <definedName name="msangruada45">#REF!</definedName>
    <definedName name="msanth108">#REF!</definedName>
    <definedName name="msanth180">#REF!</definedName>
    <definedName name="msanth250">#REF!</definedName>
    <definedName name="msanth54">#REF!</definedName>
    <definedName name="msanth90">#REF!</definedName>
    <definedName name="MSCT">#REF!</definedName>
    <definedName name="msvt_bg">#REF!</definedName>
    <definedName name="MSVT_TAM">#REF!</definedName>
    <definedName name="mtaukeo150">#REF!</definedName>
    <definedName name="mtaukeo360">#REF!</definedName>
    <definedName name="mtaukeo600">#REF!</definedName>
    <definedName name="mtbipvlan150">#REF!</definedName>
    <definedName name="mtcdg">#REF!</definedName>
    <definedName name="MTCLD">#REF!</definedName>
    <definedName name="MTCMB">#REF!</definedName>
    <definedName name="MTCT">#REF!</definedName>
    <definedName name="MTHI">#REF!</definedName>
    <definedName name="MTHII">#REF!</definedName>
    <definedName name="MTHIII">#REF!</definedName>
    <definedName name="mthungcapdkbx2.5">#REF!</definedName>
    <definedName name="mthungcapdkbx2.75">#REF!</definedName>
    <definedName name="mthungcapdkbx3">#REF!</definedName>
    <definedName name="mthungcapdkbx4.5">#REF!</definedName>
    <definedName name="mthungcapdkbx5">#REF!</definedName>
    <definedName name="mthungcapdkbx8">#REF!</definedName>
    <definedName name="mthungcapdkbx9">#REF!</definedName>
    <definedName name="mtien4.5">#REF!</definedName>
    <definedName name="mtk">#REF!</definedName>
    <definedName name="MTMAC12">#REF!</definedName>
    <definedName name="MTN">#REF!</definedName>
    <definedName name="mtoidien0.5">#REF!</definedName>
    <definedName name="mtoidien1">#REF!</definedName>
    <definedName name="mtoidien1.5">#REF!</definedName>
    <definedName name="mtoidien2">#REF!</definedName>
    <definedName name="mtoidien2.5">#REF!</definedName>
    <definedName name="mtoidien3">#REF!</definedName>
    <definedName name="mtoidien4">#REF!</definedName>
    <definedName name="mtoidien5">#REF!</definedName>
    <definedName name="mtram">#REF!</definedName>
    <definedName name="mtrambomdau40">#REF!</definedName>
    <definedName name="mtrambomdau50">#REF!</definedName>
    <definedName name="mtramtronbt20">#REF!</definedName>
    <definedName name="mtramtronbt22">#REF!</definedName>
    <definedName name="mtramtronbt30">#REF!</definedName>
    <definedName name="mtramtronbt60">#REF!</definedName>
    <definedName name="mtramtronbtn25">#REF!</definedName>
    <definedName name="mtramtronbtn30">#REF!</definedName>
    <definedName name="mtramtronbtn40">#REF!</definedName>
    <definedName name="mtramtronbtn50">#REF!</definedName>
    <definedName name="mtramtronbtn60">#REF!</definedName>
    <definedName name="mtramtronbtn80">#REF!</definedName>
    <definedName name="mtronbentonite1">#REF!</definedName>
    <definedName name="mtronbt100">#REF!</definedName>
    <definedName name="mtronbt1150">#REF!</definedName>
    <definedName name="mtronbt150">#REF!</definedName>
    <definedName name="mtronbt1600">#REF!</definedName>
    <definedName name="mtronbt200">#REF!</definedName>
    <definedName name="mtronbt250">#REF!</definedName>
    <definedName name="mtronbt425">#REF!</definedName>
    <definedName name="mtronbt500">#REF!</definedName>
    <definedName name="mtronbt800">#REF!</definedName>
    <definedName name="mtronvua110">#REF!</definedName>
    <definedName name="mtronvua150">#REF!</definedName>
    <definedName name="mtronvua200">#REF!</definedName>
    <definedName name="mtronvua250">#REF!</definedName>
    <definedName name="mtronvua325">#REF!</definedName>
    <definedName name="mtronvua80">#REF!</definedName>
    <definedName name="MTXL">#REF!</definedName>
    <definedName name="Mu">#REF!</definedName>
    <definedName name="Mu_">#REF!</definedName>
    <definedName name="MUA">#REF!</definedName>
    <definedName name="MucDauTu">#REF!</definedName>
    <definedName name="mucluong">144000</definedName>
    <definedName name="mui">#REF!</definedName>
    <definedName name="muonong2.8">#REF!</definedName>
    <definedName name="muy_fri">#REF!</definedName>
    <definedName name="mvanthang0.3">#REF!</definedName>
    <definedName name="mvanthang0.5">#REF!</definedName>
    <definedName name="mvanthang2">#REF!</definedName>
    <definedName name="mx0">#REF!</definedName>
    <definedName name="mxebombt90">#REF!</definedName>
    <definedName name="mxenanghang1.5">#REF!</definedName>
    <definedName name="mxenanghang12">#REF!</definedName>
    <definedName name="mxenanghang3">#REF!</definedName>
    <definedName name="mxenanghang3.2">#REF!</definedName>
    <definedName name="mxenanghang3.5">#REF!</definedName>
    <definedName name="mxenanghang5">#REF!</definedName>
    <definedName name="mxetuoinhua190">#REF!</definedName>
    <definedName name="mxlat">#REF!</definedName>
    <definedName name="mxuc">#REF!</definedName>
    <definedName name="mxuclat0.40">#REF!</definedName>
    <definedName name="mxuclat1.00">#REF!</definedName>
    <definedName name="mxuclat1.65">#REF!</definedName>
    <definedName name="mxuclat2.00">#REF!</definedName>
    <definedName name="mxuclat2.80">#REF!</definedName>
    <definedName name="myle">#REF!</definedName>
    <definedName name="n">#REF!</definedName>
    <definedName name="n_1">#REF!</definedName>
    <definedName name="n_2">#REF!</definedName>
    <definedName name="n_3">#REF!</definedName>
    <definedName name="N_Class1">#REF!</definedName>
    <definedName name="N_Class2">#REF!</definedName>
    <definedName name="N_Class3">#REF!</definedName>
    <definedName name="N_Class4">#REF!</definedName>
    <definedName name="N_Class5">#REF!</definedName>
    <definedName name="N_con">#REF!</definedName>
    <definedName name="N_lchae">#REF!</definedName>
    <definedName name="N_run">#REF!</definedName>
    <definedName name="N_sed">#REF!</definedName>
    <definedName name="N_volae">#REF!</definedName>
    <definedName name="n1pig">#REF!</definedName>
    <definedName name="N1pIGvc">#REF!</definedName>
    <definedName name="n1pind">#REF!</definedName>
    <definedName name="N1pINDvc">#REF!</definedName>
    <definedName name="n1ping">#REF!</definedName>
    <definedName name="N1pINGvc">#REF!</definedName>
    <definedName name="n1pint">#REF!</definedName>
    <definedName name="Na">#REF!</definedName>
    <definedName name="namdinh">#REF!</definedName>
    <definedName name="namdinh_hanam">#REF!</definedName>
    <definedName name="Name">#REF!</definedName>
    <definedName name="NB">#REF!</definedName>
    <definedName name="nc.3">#REF!</definedName>
    <definedName name="nc.4">#REF!</definedName>
    <definedName name="NC.M10.1">#REF!</definedName>
    <definedName name="NC.M10.2">#REF!</definedName>
    <definedName name="NC.MDT">#REF!</definedName>
    <definedName name="nc_btm10">#REF!</definedName>
    <definedName name="nc_btm100">#REF!</definedName>
    <definedName name="NC_CSCT">#REF!</definedName>
    <definedName name="NC_CTXD">#REF!</definedName>
    <definedName name="NC_RD">#REF!</definedName>
    <definedName name="NC_TD">#REF!</definedName>
    <definedName name="nc1p">#REF!</definedName>
    <definedName name="nc2.5">#REF!</definedName>
    <definedName name="nc3.2">#REF!</definedName>
    <definedName name="nc3p">#REF!</definedName>
    <definedName name="ncbaotaibovay">#REF!</definedName>
    <definedName name="NCBD100">#REF!</definedName>
    <definedName name="NCBD200">#REF!</definedName>
    <definedName name="NCBD250">#REF!</definedName>
    <definedName name="NCcap0.7">#REF!</definedName>
    <definedName name="NCcap1">#REF!</definedName>
    <definedName name="nccs">#REF!</definedName>
    <definedName name="NCCT3p">#REF!</definedName>
    <definedName name="ncday35">#REF!</definedName>
    <definedName name="ncday50">#REF!</definedName>
    <definedName name="ncday70">#REF!</definedName>
    <definedName name="ncday95">#REF!</definedName>
    <definedName name="ncdg">#REF!</definedName>
    <definedName name="ncgff">#REF!</definedName>
    <definedName name="NCKday">#REF!</definedName>
    <definedName name="NCKT">#REF!</definedName>
    <definedName name="NCLD">#REF!</definedName>
    <definedName name="ncong">#REF!</definedName>
    <definedName name="NCPP">#REF!</definedName>
    <definedName name="nct">#REF!</definedName>
    <definedName name="ncthepnaphl">#REF!</definedName>
    <definedName name="nctn">#REF!</definedName>
    <definedName name="nctram">#REF!</definedName>
    <definedName name="NCVC100">#REF!</definedName>
    <definedName name="NCVC200">#REF!</definedName>
    <definedName name="NCVC250">#REF!</definedName>
    <definedName name="NCVC3P">#REF!</definedName>
    <definedName name="ndc">#REF!</definedName>
    <definedName name="NDFN">#REF!</definedName>
    <definedName name="NDFP">#REF!</definedName>
    <definedName name="nenkhi10m3">#REF!</definedName>
    <definedName name="nenkhi1200">#REF!</definedName>
    <definedName name="neo32mm">#REF!</definedName>
    <definedName name="neo4T">#REF!</definedName>
    <definedName name="NET">#REF!</definedName>
    <definedName name="NET_1">#REF!</definedName>
    <definedName name="NET_ANA">#REF!</definedName>
    <definedName name="NET_ANA_1">#REF!</definedName>
    <definedName name="NET_ANA_2">#REF!</definedName>
    <definedName name="NEXT">#REF!</definedName>
    <definedName name="ngan">#REF!</definedName>
    <definedName name="NGAØY">#REF!</definedName>
    <definedName name="ngau">#REF!</definedName>
    <definedName name="Ngay">#REF!</definedName>
    <definedName name="ngheanhatinh">#REF!</definedName>
    <definedName name="nght">#REF!</definedName>
    <definedName name="NH">#REF!</definedName>
    <definedName name="Nh_n_cáng">#REF!</definedName>
    <definedName name="NHAÂN_COÂNG" localSheetId="0">BTRAM</definedName>
    <definedName name="NHAÂN_COÂNG">BTRAM</definedName>
    <definedName name="Nhâm_Ctr">#REF!</definedName>
    <definedName name="Nhan_xet_cua_dai">"Picture 1"</definedName>
    <definedName name="Nhapsolieu">#REF!</definedName>
    <definedName name="NHCP">#REF!</definedName>
    <definedName name="nhfffd" localSheetId="0">{"DZ-TDTB2.XLS","Dcksat.xls"}</definedName>
    <definedName name="nhfffd">{"DZ-TDTB2.XLS","Dcksat.xls"}</definedName>
    <definedName name="nhn">#REF!</definedName>
    <definedName name="nhoatH30">#REF!</definedName>
    <definedName name="NHot">#REF!</definedName>
    <definedName name="NHQD">#REF!</definedName>
    <definedName name="NHTMCP">#REF!</definedName>
    <definedName name="nhu">#REF!</definedName>
    <definedName name="nhua">#REF!</definedName>
    <definedName name="nhuad">#REF!</definedName>
    <definedName name="nig">#REF!</definedName>
    <definedName name="nig1p">#REF!</definedName>
    <definedName name="nig3p">#REF!</definedName>
    <definedName name="NIGnc">#REF!</definedName>
    <definedName name="nignc1p">#REF!</definedName>
    <definedName name="NIGvc">#REF!</definedName>
    <definedName name="NIGvl">#REF!</definedName>
    <definedName name="nigvl1p">#REF!</definedName>
    <definedName name="nin">#REF!</definedName>
    <definedName name="nin14nc3p">#REF!</definedName>
    <definedName name="nin14vl3p">#REF!</definedName>
    <definedName name="nin1903p">#REF!</definedName>
    <definedName name="nin190nc3p">#REF!</definedName>
    <definedName name="nin190vl3p">#REF!</definedName>
    <definedName name="nin2903p">#REF!</definedName>
    <definedName name="nin290nc3p">#REF!</definedName>
    <definedName name="nin290vl3p">#REF!</definedName>
    <definedName name="nin3p">#REF!</definedName>
    <definedName name="nind">#REF!</definedName>
    <definedName name="nind1p">#REF!</definedName>
    <definedName name="nind3p">#REF!</definedName>
    <definedName name="nindnc1p">#REF!</definedName>
    <definedName name="nindnc3p">#REF!</definedName>
    <definedName name="NINDvc">#REF!</definedName>
    <definedName name="nindvl1p">#REF!</definedName>
    <definedName name="nindvl3p">#REF!</definedName>
    <definedName name="ning1p">#REF!</definedName>
    <definedName name="ningnc1p">#REF!</definedName>
    <definedName name="ningvl1p">#REF!</definedName>
    <definedName name="ninnc3p">#REF!</definedName>
    <definedName name="nint1p">#REF!</definedName>
    <definedName name="nintnc1p">#REF!</definedName>
    <definedName name="nintvl1p">#REF!</definedName>
    <definedName name="NINvc">#REF!</definedName>
    <definedName name="ninvl3p">#REF!</definedName>
    <definedName name="nl">#REF!</definedName>
    <definedName name="NL12nc">#REF!</definedName>
    <definedName name="NL12vl">#REF!</definedName>
    <definedName name="nl1p">#REF!</definedName>
    <definedName name="nl3p">#REF!</definedName>
    <definedName name="NLFElse">#REF!</definedName>
    <definedName name="NLHC15">#REF!</definedName>
    <definedName name="NLHC25">#REF!</definedName>
    <definedName name="NLLC15">#REF!</definedName>
    <definedName name="NLLC25">#REF!</definedName>
    <definedName name="NLMC15">#REF!</definedName>
    <definedName name="NLMC25">#REF!</definedName>
    <definedName name="nlnc3p">#REF!</definedName>
    <definedName name="nlnc3pha">#REF!</definedName>
    <definedName name="NLTK1p">#REF!</definedName>
    <definedName name="nlvl3p">#REF!</definedName>
    <definedName name="Nms">#REF!</definedName>
    <definedName name="nn">#REF!</definedName>
    <definedName name="nn1p">#REF!</definedName>
    <definedName name="nn3p">#REF!</definedName>
    <definedName name="nng">#REF!</definedName>
    <definedName name="nnnc3p">#REF!</definedName>
    <definedName name="nnvl3p">#REF!</definedName>
    <definedName name="No">#REF!</definedName>
    <definedName name="Np">#REF!</definedName>
    <definedName name="nps">#REF!</definedName>
    <definedName name="Nq">#REF!</definedName>
    <definedName name="NQD">#REF!</definedName>
    <definedName name="NQQH">#REF!</definedName>
    <definedName name="NrYC">#REF!</definedName>
    <definedName name="nsc">#REF!</definedName>
    <definedName name="nsk">#REF!</definedName>
    <definedName name="nsl">#REF!</definedName>
    <definedName name="NSNN">#REF!</definedName>
    <definedName name="ntb">#REF!</definedName>
    <definedName name="ÑTHH">#REF!</definedName>
    <definedName name="Nu">#REF!</definedName>
    <definedName name="Number_of_Payments" localSheetId="0">MATCH(0.01,End_Bal,-1)+1</definedName>
    <definedName name="Number_of_Payments">MATCH(0.01,End_Bal,-1)+1</definedName>
    <definedName name="nuoc2">#REF!</definedName>
    <definedName name="nuoc4">#REF!</definedName>
    <definedName name="nuoc5">#REF!</definedName>
    <definedName name="Nut_tec">#REF!</definedName>
    <definedName name="NVF">#REF!</definedName>
    <definedName name="nxc">#REF!</definedName>
    <definedName name="o" localSheetId="0" hidden="1">{"'Sheet1'!$L$16"}</definedName>
    <definedName name="o" hidden="1">{"'Sheet1'!$L$16"}</definedName>
    <definedName name="O_M">#REF!</definedName>
    <definedName name="O_N">#REF!</definedName>
    <definedName name="o_n_phÝ_1__thu_nhËp_th_ng">#REF!</definedName>
    <definedName name="Ö135">#REF!</definedName>
    <definedName name="oa">#REF!</definedName>
    <definedName name="ob">#REF!</definedName>
    <definedName name="OD">#REF!</definedName>
    <definedName name="ODC">#REF!</definedName>
    <definedName name="ODS">#REF!</definedName>
    <definedName name="ODU">#REF!</definedName>
    <definedName name="ol">#REF!</definedName>
    <definedName name="OM">#REF!</definedName>
    <definedName name="OMC">#REF!</definedName>
    <definedName name="OME">#REF!</definedName>
    <definedName name="OMW">#REF!</definedName>
    <definedName name="ong_cong_duc_san">#REF!</definedName>
    <definedName name="Ong_cong_hinh_hop_do_tai_cho">#REF!</definedName>
    <definedName name="Ongbaovecap">#REF!</definedName>
    <definedName name="Ongnoiday">#REF!</definedName>
    <definedName name="Ongnoidaybulongtachongrungtabu">#REF!</definedName>
    <definedName name="ongnuoc">#REF!</definedName>
    <definedName name="OngPVC">#REF!</definedName>
    <definedName name="OOM">#REF!</definedName>
    <definedName name="ophom">#REF!</definedName>
    <definedName name="options">#REF!</definedName>
    <definedName name="ORD">#REF!</definedName>
    <definedName name="OrderTable" hidden="1">#REF!</definedName>
    <definedName name="ORF">#REF!</definedName>
    <definedName name="oto10T">#REF!</definedName>
    <definedName name="oto5T">#REF!</definedName>
    <definedName name="oto7T">#REF!</definedName>
    <definedName name="otonhua">#REF!</definedName>
    <definedName name="Out">#REF!</definedName>
    <definedName name="OutRow">#REF!</definedName>
    <definedName name="ov">#REF!</definedName>
    <definedName name="p">#REF!</definedName>
    <definedName name="P_15">#REF!</definedName>
    <definedName name="P_Class1">#REF!</definedName>
    <definedName name="P_Class2">#REF!</definedName>
    <definedName name="P_Class3">#REF!</definedName>
    <definedName name="P_Class4">#REF!</definedName>
    <definedName name="P_Class5">#REF!</definedName>
    <definedName name="P_con">#REF!</definedName>
    <definedName name="P_run">#REF!</definedName>
    <definedName name="P_sed">#REF!</definedName>
    <definedName name="p1_">#REF!</definedName>
    <definedName name="p2_">#REF!</definedName>
    <definedName name="P3_">#REF!</definedName>
    <definedName name="PA">#REF!</definedName>
    <definedName name="PAIII_" localSheetId="0" hidden="1">{"'Sheet1'!$L$16"}</definedName>
    <definedName name="PAIII_" hidden="1">{"'Sheet1'!$L$16"}</definedName>
    <definedName name="panen">#REF!</definedName>
    <definedName name="pantoi">#REF!</definedName>
    <definedName name="pbcpk">#REF!</definedName>
    <definedName name="pbng">#REF!</definedName>
    <definedName name="PC">#REF!</definedName>
    <definedName name="PChe">#REF!</definedName>
    <definedName name="Pd">#REF!</definedName>
    <definedName name="Pe_Class1">#REF!</definedName>
    <definedName name="Pe_Class2">#REF!</definedName>
    <definedName name="Pe_Class3">#REF!</definedName>
    <definedName name="Pe_Class4">#REF!</definedName>
    <definedName name="Pe_Class5">#REF!</definedName>
    <definedName name="PFF">#REF!</definedName>
    <definedName name="pgia">#REF!</definedName>
    <definedName name="Phan_cap">#REF!</definedName>
    <definedName name="PHAN_DIEN_DZ0.4KV">#REF!</definedName>
    <definedName name="PHAN_DIEN_TBA">#REF!</definedName>
    <definedName name="PHAN_MUA_SAM_DZ0.4KV">#REF!</definedName>
    <definedName name="PHC">#REF!</definedName>
    <definedName name="phen">#REF!</definedName>
    <definedName name="Pheuhopgang">#REF!</definedName>
    <definedName name="phi">#REF!</definedName>
    <definedName name="phi_inertial">#REF!</definedName>
    <definedName name="Phi_le_phi">#REF!</definedName>
    <definedName name="phio">#REF!</definedName>
    <definedName name="Phô_kiÖn_c_c_lo_i">#REF!</definedName>
    <definedName name="Phone">#REF!</definedName>
    <definedName name="phson">#REF!</definedName>
    <definedName name="phtuyen">#REF!</definedName>
    <definedName name="phu_luc_vua">#REF!</definedName>
    <definedName name="phugia2">#REF!</definedName>
    <definedName name="phugia3">#REF!</definedName>
    <definedName name="phugia4">#REF!</definedName>
    <definedName name="phugia5">#REF!</definedName>
    <definedName name="Phukienduongday">#REF!</definedName>
    <definedName name="PHUTHOVINHPHUC">#REF!</definedName>
    <definedName name="PierData">#REF!</definedName>
    <definedName name="PIL">#REF!</definedName>
    <definedName name="PileSize">#REF!</definedName>
    <definedName name="PileType">#REF!</definedName>
    <definedName name="PIP" localSheetId="0">BlankMacro1</definedName>
    <definedName name="PIP">BlankMacro1</definedName>
    <definedName name="PIPE2" localSheetId="0">BlankMacro1</definedName>
    <definedName name="PIPE2">BlankMacro1</definedName>
    <definedName name="PK">#REF!</definedName>
    <definedName name="Plc_">#REF!</definedName>
    <definedName name="plctel">#REF!</definedName>
    <definedName name="PLKL">#REF!</definedName>
    <definedName name="PLM">#REF!</definedName>
    <definedName name="PLOT">#REF!</definedName>
    <definedName name="PLV">#REF!</definedName>
    <definedName name="pm..">#REF!</definedName>
    <definedName name="PMS" localSheetId="0" hidden="1">{"'Sheet1'!$L$16"}</definedName>
    <definedName name="PMS" hidden="1">{"'Sheet1'!$L$16"}</definedName>
    <definedName name="PMUX">#REF!</definedName>
    <definedName name="Pno">#REF!</definedName>
    <definedName name="PPP" localSheetId="0">BlankMacro1</definedName>
    <definedName name="PPP">BlankMacro1</definedName>
    <definedName name="PR">#REF!</definedName>
    <definedName name="PRC">#REF!</definedName>
    <definedName name="PrecNden">#REF!</definedName>
    <definedName name="PRICE">#REF!</definedName>
    <definedName name="PRICE1">#REF!</definedName>
    <definedName name="Prin1">#REF!</definedName>
    <definedName name="Prin10">#REF!</definedName>
    <definedName name="Prin11">#REF!</definedName>
    <definedName name="Prin12">#REF!</definedName>
    <definedName name="Prin15">#REF!</definedName>
    <definedName name="Prin16">#REF!</definedName>
    <definedName name="Prin18">#REF!</definedName>
    <definedName name="Prin1a">#REF!</definedName>
    <definedName name="Prin2">#REF!</definedName>
    <definedName name="Prin20">#REF!</definedName>
    <definedName name="Prin21">#REF!</definedName>
    <definedName name="Prin23">#REF!</definedName>
    <definedName name="prin2a">#REF!</definedName>
    <definedName name="Prin3">#REF!</definedName>
    <definedName name="Prin4">#REF!</definedName>
    <definedName name="Prin5">#REF!</definedName>
    <definedName name="prin51">#REF!</definedName>
    <definedName name="Prin6">#REF!</definedName>
    <definedName name="Prin7">#REF!</definedName>
    <definedName name="Prin8">#REF!</definedName>
    <definedName name="Prin9">#REF!</definedName>
    <definedName name="_xlnm.Print_Area" localSheetId="0">'Biểu 11 (CT)'!$A$1:$T$2194</definedName>
    <definedName name="_xlnm.Print_Area">#REF!</definedName>
    <definedName name="PRINT_AREA_MI">#REF!</definedName>
    <definedName name="print_area1">#REF!</definedName>
    <definedName name="_xlnm.Print_Titles" localSheetId="0">'Biểu 11 (CT)'!$6:$8</definedName>
    <definedName name="_xlnm.Print_Titles">#N/A</definedName>
    <definedName name="PRINT_TITLES_MI">#REF!</definedName>
    <definedName name="print_titles1">#N/A</definedName>
    <definedName name="PRINTA">#REF!</definedName>
    <definedName name="PRINTB">#REF!</definedName>
    <definedName name="PRINTC">#REF!</definedName>
    <definedName name="prjName">#REF!</definedName>
    <definedName name="prjNo">#REF!</definedName>
    <definedName name="Pro_Soil">#REF!</definedName>
    <definedName name="ProdForm" hidden="1">#REF!</definedName>
    <definedName name="Product" hidden="1">#REF!</definedName>
    <definedName name="PROPOSAL">#REF!</definedName>
    <definedName name="Province">#REF!</definedName>
    <definedName name="Pse">#REF!</definedName>
    <definedName name="Pso">#REF!</definedName>
    <definedName name="pt">#REF!</definedName>
    <definedName name="PT_A1">#REF!</definedName>
    <definedName name="PT_Duong">#REF!</definedName>
    <definedName name="ptbc">#REF!</definedName>
    <definedName name="ptdg">#REF!</definedName>
    <definedName name="PTDG_cau">#REF!</definedName>
    <definedName name="ptdg_cong">#REF!</definedName>
    <definedName name="PTDG_DCV">#REF!</definedName>
    <definedName name="ptdg_duong">#REF!</definedName>
    <definedName name="PTE">#REF!</definedName>
    <definedName name="PtichDTL">#N/A</definedName>
    <definedName name="Pu">#REF!</definedName>
    <definedName name="pvd">#REF!</definedName>
    <definedName name="pw">#REF!</definedName>
    <definedName name="q">#REF!</definedName>
    <definedName name="Q__sè_721_Q__KH_T___27_5_03" localSheetId="0">__</definedName>
    <definedName name="Q__sè_721_Q__KH_T___27_5_03">__</definedName>
    <definedName name="Qc">#REF!</definedName>
    <definedName name="qd">#REF!</definedName>
    <definedName name="QDD">#REF!</definedName>
    <definedName name="qh0">#REF!</definedName>
    <definedName name="ql">#REF!</definedName>
    <definedName name="qlcan">#REF!</definedName>
    <definedName name="qp">#REF!</definedName>
    <definedName name="qtcgdII">#REF!</definedName>
    <definedName name="qtdm">#REF!</definedName>
    <definedName name="qtinh">#REF!</definedName>
    <definedName name="qttgdII">#REF!</definedName>
    <definedName name="QTY">#REF!</definedName>
    <definedName name="qu">#REF!</definedName>
    <definedName name="quangbinhquangtri">#REF!</definedName>
    <definedName name="Quantities">#REF!</definedName>
    <definedName name="qưe">#REF!</definedName>
    <definedName name="QUY.1">#REF!</definedName>
    <definedName name="qx">#REF!</definedName>
    <definedName name="qx0">#REF!</definedName>
    <definedName name="qy">#REF!</definedName>
    <definedName name="r_">#REF!</definedName>
    <definedName name="R_mong">#REF!</definedName>
    <definedName name="Ra">#REF!</definedName>
    <definedName name="Ra_">#REF!</definedName>
    <definedName name="ra11p">#REF!</definedName>
    <definedName name="ra13p">#REF!</definedName>
    <definedName name="Racot">#REF!</definedName>
    <definedName name="rad">#REF!</definedName>
    <definedName name="Radam">#REF!</definedName>
    <definedName name="RAFT">#REF!</definedName>
    <definedName name="raiasphalt100">#REF!</definedName>
    <definedName name="raiasphalt65">#REF!</definedName>
    <definedName name="rain..">#REF!</definedName>
    <definedName name="rate">14000</definedName>
    <definedName name="raypb43">#REF!</definedName>
    <definedName name="RBL">#REF!</definedName>
    <definedName name="Rc_">#REF!</definedName>
    <definedName name="RC_frame">#REF!</definedName>
    <definedName name="RCArea" hidden="1">#REF!</definedName>
    <definedName name="Rcc">#REF!</definedName>
    <definedName name="RCF">#REF!</definedName>
    <definedName name="RCKM">#REF!</definedName>
    <definedName name="Rcsd">#REF!</definedName>
    <definedName name="Rctc">#REF!</definedName>
    <definedName name="Rctt">#REF!</definedName>
    <definedName name="RDEC">#REF!</definedName>
    <definedName name="RDEFF">#REF!</definedName>
    <definedName name="RDFC">#REF!</definedName>
    <definedName name="RDFU">#REF!</definedName>
    <definedName name="RDLIF">#REF!</definedName>
    <definedName name="RDOM">#REF!</definedName>
    <definedName name="rdpcf">#REF!</definedName>
    <definedName name="RDRC">#REF!</definedName>
    <definedName name="RDRF">#REF!</definedName>
    <definedName name="_xlnm.Recorder">#REF!</definedName>
    <definedName name="RECOUT">#N/A</definedName>
    <definedName name="REG">#REF!</definedName>
    <definedName name="Region">#REF!</definedName>
    <definedName name="relay">#REF!</definedName>
    <definedName name="REP">#REF!</definedName>
    <definedName name="RF">#REF!</definedName>
    <definedName name="Rfa">#REF!</definedName>
    <definedName name="Rfn">#REF!</definedName>
    <definedName name="RFP003A">#REF!</definedName>
    <definedName name="RFP003B">#REF!</definedName>
    <definedName name="RFP003C">#REF!</definedName>
    <definedName name="RFP003D">#REF!</definedName>
    <definedName name="RFP003E">#REF!</definedName>
    <definedName name="RFP003F">#REF!</definedName>
    <definedName name="RGHGSD" localSheetId="0" hidden="1">{"'Sheet1'!$L$16"}</definedName>
    <definedName name="RGHGSD" hidden="1">{"'Sheet1'!$L$16"}</definedName>
    <definedName name="RGLIF">#REF!</definedName>
    <definedName name="RHEC">#REF!</definedName>
    <definedName name="RHEFF">#REF!</definedName>
    <definedName name="Rhh">#REF!</definedName>
    <definedName name="RHHC">#REF!</definedName>
    <definedName name="RHLIF">#REF!</definedName>
    <definedName name="Rhm">#REF!</definedName>
    <definedName name="RHOM">#REF!</definedName>
    <definedName name="RIR">#REF!</definedName>
    <definedName name="River">#REF!</definedName>
    <definedName name="River_Code">#REF!</definedName>
    <definedName name="RLF">#REF!</definedName>
    <definedName name="RLKM">#REF!</definedName>
    <definedName name="RLL">#REF!</definedName>
    <definedName name="RLOM">#REF!</definedName>
    <definedName name="Rmm">#REF!</definedName>
    <definedName name="rn">#REF!</definedName>
    <definedName name="Rncot">#REF!</definedName>
    <definedName name="Rndam">#REF!</definedName>
    <definedName name="Ro">#REF!</definedName>
    <definedName name="Road_Code">#REF!</definedName>
    <definedName name="Road_Name">#REF!</definedName>
    <definedName name="RoadNo_373">#REF!</definedName>
    <definedName name="rod">#REF!</definedName>
    <definedName name="rong1">#REF!</definedName>
    <definedName name="rong2">#REF!</definedName>
    <definedName name="rong3">#REF!</definedName>
    <definedName name="rong4">#REF!</definedName>
    <definedName name="rong5">#REF!</definedName>
    <definedName name="rong6">#REF!</definedName>
    <definedName name="room20kv">#REF!</definedName>
    <definedName name="RPHEC">#REF!</definedName>
    <definedName name="RPHLIF">#REF!</definedName>
    <definedName name="RPHOM">#REF!</definedName>
    <definedName name="RPHPC">#REF!</definedName>
    <definedName name="Rpp">#REF!</definedName>
    <definedName name="rps">#REF!</definedName>
    <definedName name="rr" localSheetId="0">{"doi chieu doanh thhu.xls","sua 1 (4doan da).xls","KLDaMoCoi169.170000.xls"}</definedName>
    <definedName name="rr">{"doi chieu doanh thhu.xls","sua 1 (4doan da).xls","KLDaMoCoi169.170000.xls"}</definedName>
    <definedName name="Rrpo">#REF!</definedName>
    <definedName name="rrtr">#REF!</definedName>
    <definedName name="rs">#REF!</definedName>
    <definedName name="rs_">#REF!</definedName>
    <definedName name="RSBC">#REF!</definedName>
    <definedName name="RSBLIF">#REF!</definedName>
    <definedName name="RSD">#REF!</definedName>
    <definedName name="RSIC">#REF!</definedName>
    <definedName name="RSIN">#REF!</definedName>
    <definedName name="RSLIF">#REF!</definedName>
    <definedName name="RSOM">#REF!</definedName>
    <definedName name="RSPI">#REF!</definedName>
    <definedName name="RSSC">#REF!</definedName>
    <definedName name="RTC">#REF!</definedName>
    <definedName name="RTT">#REF!</definedName>
    <definedName name="Ru">#REF!</definedName>
    <definedName name="ruu">#REF!</definedName>
    <definedName name="ruv">#REF!</definedName>
    <definedName name="ruw">#REF!</definedName>
    <definedName name="rvu">#REF!</definedName>
    <definedName name="rvv">#REF!</definedName>
    <definedName name="rvw">#REF!</definedName>
    <definedName name="RWTPhi">#REF!</definedName>
    <definedName name="RWTPlo">#REF!</definedName>
    <definedName name="rwu">#REF!</definedName>
    <definedName name="rwv">#REF!</definedName>
    <definedName name="rww">#REF!</definedName>
    <definedName name="s">#REF!</definedName>
    <definedName name="s.">#REF!</definedName>
    <definedName name="S.dinh">640</definedName>
    <definedName name="S_">#REF!</definedName>
    <definedName name="s3tb">#REF!</definedName>
    <definedName name="s4tb">#REF!</definedName>
    <definedName name="s51.5">#REF!</definedName>
    <definedName name="s5tb">#REF!</definedName>
    <definedName name="s71.5">#REF!</definedName>
    <definedName name="s7tb">#REF!</definedName>
    <definedName name="salan200">#REF!</definedName>
    <definedName name="salan400">#REF!</definedName>
    <definedName name="san">#REF!</definedName>
    <definedName name="sand">#REF!</definedName>
    <definedName name="satt">#REF!</definedName>
    <definedName name="SBBK">#REF!</definedName>
    <definedName name="sbc">#REF!</definedName>
    <definedName name="scao98">#REF!</definedName>
    <definedName name="SCCR">#REF!</definedName>
    <definedName name="SCDT">#REF!</definedName>
    <definedName name="SCH">#REF!</definedName>
    <definedName name="SCT">#REF!</definedName>
    <definedName name="scv">#REF!</definedName>
    <definedName name="sd1p">#REF!</definedName>
    <definedName name="SDMONG">#REF!</definedName>
    <definedName name="Sdnn">#REF!</definedName>
    <definedName name="Sdnt">#REF!</definedName>
    <definedName name="sduong">#REF!</definedName>
    <definedName name="Sè">#REF!</definedName>
    <definedName name="Seg">#REF!</definedName>
    <definedName name="sencount" hidden="1">2</definedName>
    <definedName name="SFL">#REF!</definedName>
    <definedName name="SH">#REF!</definedName>
    <definedName name="SHALL">#REF!</definedName>
    <definedName name="SHDG">#REF!</definedName>
    <definedName name="Sheet1">#REF!</definedName>
    <definedName name="Sheet3" localSheetId="0">BlankMacro1</definedName>
    <definedName name="Sheet3">BlankMacro1</definedName>
    <definedName name="sho">#REF!</definedName>
    <definedName name="sht1p">#REF!</definedName>
    <definedName name="sieucao">#REF!</definedName>
    <definedName name="SIGN">#REF!</definedName>
    <definedName name="SIZE">#REF!</definedName>
    <definedName name="skt">#REF!</definedName>
    <definedName name="SL">#REF!</definedName>
    <definedName name="SL_CRD">#REF!</definedName>
    <definedName name="SL_CRS">#REF!</definedName>
    <definedName name="SL_CS">#REF!</definedName>
    <definedName name="SL_DD">#REF!</definedName>
    <definedName name="SLF">#REF!</definedName>
    <definedName name="slg">#REF!</definedName>
    <definedName name="SLT">#REF!</definedName>
    <definedName name="SLVtu">#REF!</definedName>
    <definedName name="SM">#REF!</definedName>
    <definedName name="smax">#REF!</definedName>
    <definedName name="smax1">#REF!</definedName>
    <definedName name="SMBA">#REF!</definedName>
    <definedName name="SMK">#REF!</definedName>
    <definedName name="sn">#REF!</definedName>
    <definedName name="Sng">#REF!</definedName>
    <definedName name="soc3p">#REF!</definedName>
    <definedName name="sohieuthua">#REF!</definedName>
    <definedName name="soi">#REF!</definedName>
    <definedName name="soichon12">#REF!</definedName>
    <definedName name="soichon24">#REF!</definedName>
    <definedName name="soichon46">#REF!</definedName>
    <definedName name="SoilType">#REF!</definedName>
    <definedName name="solieu">#REF!</definedName>
    <definedName name="SONLA">#REF!</definedName>
    <definedName name="SORT">#REF!</definedName>
    <definedName name="SortName">#REF!</definedName>
    <definedName name="Sothutu">#REF!</definedName>
    <definedName name="SPAN">#REF!</definedName>
    <definedName name="SPAN_No">#REF!</definedName>
    <definedName name="Spanner_Auto_File">"C:\My Documents\tinh cdo.x2a"</definedName>
    <definedName name="SPEC">#REF!</definedName>
    <definedName name="SpecialPrice" hidden="1">#REF!</definedName>
    <definedName name="SPECSUMMARY">#REF!</definedName>
    <definedName name="spk1p">#REF!</definedName>
    <definedName name="Sprack">#REF!</definedName>
    <definedName name="srtg">#REF!</definedName>
    <definedName name="ss" localSheetId="0">BlankMacro1</definedName>
    <definedName name="ss">BlankMacro1</definedName>
    <definedName name="sss">#REF!</definedName>
    <definedName name="ST">#REF!</definedName>
    <definedName name="st1p">#REF!</definedName>
    <definedName name="star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ate">#REF!</definedName>
    <definedName name="Stck.">#REF!</definedName>
    <definedName name="STEEL">#REF!</definedName>
    <definedName name="stor">#REF!</definedName>
    <definedName name="Stt">#REF!</definedName>
    <definedName name="SU">#REF!</definedName>
    <definedName name="Sua" localSheetId="0">BlankMacro1</definedName>
    <definedName name="Sua">BlankMacro1</definedName>
    <definedName name="sub">#REF!</definedName>
    <definedName name="SUL">#REF!</definedName>
    <definedName name="sum">#REF!,#REF!</definedName>
    <definedName name="SUMITOMO">#REF!</definedName>
    <definedName name="SUMITOMO_GT">#REF!</definedName>
    <definedName name="SUMMARY">#REF!</definedName>
    <definedName name="sumTB">#REF!</definedName>
    <definedName name="sumXL">#REF!</definedName>
    <definedName name="sur">#REF!</definedName>
    <definedName name="SVC">#REF!</definedName>
    <definedName name="SW">#REF!</definedName>
    <definedName name="SX_Lapthao_khungV_Sdao">#REF!</definedName>
    <definedName name="T">#REF!</definedName>
    <definedName name="t..">#REF!</definedName>
    <definedName name="T.nhËp">#REF!</definedName>
    <definedName name="t\25">#REF!</definedName>
    <definedName name="t\27">#REF!</definedName>
    <definedName name="t\30">#REF!</definedName>
    <definedName name="t\32">#REF!</definedName>
    <definedName name="t\35">#REF!</definedName>
    <definedName name="t\37">#REF!</definedName>
    <definedName name="t\40">#REF!</definedName>
    <definedName name="t\42">#REF!</definedName>
    <definedName name="t\43">#REF!</definedName>
    <definedName name="t\45">#REF!</definedName>
    <definedName name="t\52">#REF!</definedName>
    <definedName name="t\60">#REF!</definedName>
    <definedName name="t\70">#REF!</definedName>
    <definedName name="t101p">#REF!</definedName>
    <definedName name="t103p">#REF!</definedName>
    <definedName name="t10nc1p">#REF!</definedName>
    <definedName name="t10vl1p">#REF!</definedName>
    <definedName name="t121p">#REF!</definedName>
    <definedName name="t123p">#REF!</definedName>
    <definedName name="T12vc">#REF!</definedName>
    <definedName name="t141p">#REF!</definedName>
    <definedName name="t143p">#REF!</definedName>
    <definedName name="t14nc3p">#REF!</definedName>
    <definedName name="t14vl3p">#REF!</definedName>
    <definedName name="ta">#REF!</definedName>
    <definedName name="tadao">#REF!</definedName>
    <definedName name="Tæng_c_ng_suÊt_hiÖn_t_i">"THOP"</definedName>
    <definedName name="Tæng_H_P_TBA">#REF!</definedName>
    <definedName name="Tæng_Hîp_35">#REF!</definedName>
    <definedName name="Tai_trong">#REF!</definedName>
    <definedName name="taluydac2">#REF!</definedName>
    <definedName name="taluydc1">#REF!</definedName>
    <definedName name="taluydc2">#REF!</definedName>
    <definedName name="taluydc3">#REF!</definedName>
    <definedName name="taluydc4">#REF!</definedName>
    <definedName name="Tam">#REF!</definedName>
    <definedName name="tamdan">#REF!</definedName>
    <definedName name="TAMTINH">#REF!</definedName>
    <definedName name="tamvia">#REF!</definedName>
    <definedName name="tamviab">#REF!</definedName>
    <definedName name="TAN">#REF!</definedName>
    <definedName name="TANANH">#REF!</definedName>
    <definedName name="Tang">100</definedName>
    <definedName name="Täng_kinh_phÏ_x_y_l_p">#REF!</definedName>
    <definedName name="TANK">#REF!</definedName>
    <definedName name="taukeo150">#REF!</definedName>
    <definedName name="taun">#REF!</definedName>
    <definedName name="TaxTV">10%</definedName>
    <definedName name="TaxXL">5%</definedName>
    <definedName name="TB_CS">#REF!</definedName>
    <definedName name="TB_TBA">#REF!</definedName>
    <definedName name="TBA">#REF!</definedName>
    <definedName name="tbl_ProdInfo" hidden="1">#REF!</definedName>
    <definedName name="tbmc">#REF!</definedName>
    <definedName name="TBSGP">#REF!</definedName>
    <definedName name="tbtram">#REF!</definedName>
    <definedName name="TBXD">#REF!</definedName>
    <definedName name="TC">#REF!</definedName>
    <definedName name="tc_1">#REF!</definedName>
    <definedName name="tc_2">#REF!</definedName>
    <definedName name="TC_NHANH1">#REF!</definedName>
    <definedName name="Tchuan">#REF!</definedName>
    <definedName name="td10vl">#REF!</definedName>
    <definedName name="td12nc">#REF!</definedName>
    <definedName name="TD12vl">#REF!</definedName>
    <definedName name="td1p">#REF!</definedName>
    <definedName name="TD1p1nc">#REF!</definedName>
    <definedName name="td1p1vc">#REF!</definedName>
    <definedName name="TD1p1vl">#REF!</definedName>
    <definedName name="td3p">#REF!</definedName>
    <definedName name="TDctnc">#REF!</definedName>
    <definedName name="TDctvc">#REF!</definedName>
    <definedName name="TDctvl">#REF!</definedName>
    <definedName name="TDDAKT">#REF!</definedName>
    <definedName name="tdia">#REF!</definedName>
    <definedName name="TdinhQT">#REF!</definedName>
    <definedName name="tdnc1p">#REF!</definedName>
    <definedName name="tdo">#REF!</definedName>
    <definedName name="TDT">#REF!</definedName>
    <definedName name="TDTDT">#REF!</definedName>
    <definedName name="TDTKKT">#REF!</definedName>
    <definedName name="tdtr2cnc">#REF!</definedName>
    <definedName name="tdtr2cvl">#REF!</definedName>
    <definedName name="tdvl1p">#REF!</definedName>
    <definedName name="te">#REF!</definedName>
    <definedName name="tecnuoc5">#REF!</definedName>
    <definedName name="temp">#REF!</definedName>
    <definedName name="Temp_Br">#REF!</definedName>
    <definedName name="TEMPBR">#REF!</definedName>
    <definedName name="ten">#REF!</definedName>
    <definedName name="ten_tra_1BTN">#REF!</definedName>
    <definedName name="ten_tra_2BTN">#REF!</definedName>
    <definedName name="ten_tra_3BTN">#REF!</definedName>
    <definedName name="TenBang">#REF!</definedName>
    <definedName name="TenCap">#REF!</definedName>
    <definedName name="tenck">#REF!</definedName>
    <definedName name="TENCT">#REF!</definedName>
    <definedName name="Tengoi">#REF!</definedName>
    <definedName name="TenHMuc">#REF!</definedName>
    <definedName name="TenVtu">#REF!</definedName>
    <definedName name="tenvung">#REF!</definedName>
    <definedName name="test">#REF!</definedName>
    <definedName name="text">#REF!,#REF!,#REF!,#REF!,#REF!</definedName>
    <definedName name="TGLS">#REF!</definedName>
    <definedName name="TGNH">#REF!</definedName>
    <definedName name="TH.2002">#REF!</definedName>
    <definedName name="TH.CTrinh">#REF!</definedName>
    <definedName name="TH.QUY1">#REF!</definedName>
    <definedName name="TH.QUY2">#REF!</definedName>
    <definedName name="TH.T1">#REF!</definedName>
    <definedName name="TH.T2">#REF!</definedName>
    <definedName name="TH.T3">#REF!</definedName>
    <definedName name="TH.T4">#REF!</definedName>
    <definedName name="TH.T5">#REF!</definedName>
    <definedName name="TH.T6">#REF!</definedName>
    <definedName name="TH.Thang.1">#REF!</definedName>
    <definedName name="TH.Thang.10">#REF!</definedName>
    <definedName name="TH.Thang.11">#REF!</definedName>
    <definedName name="TH.Thang.12">#REF!</definedName>
    <definedName name="TH.Thang.2">#REF!</definedName>
    <definedName name="TH.Thang.3">#REF!</definedName>
    <definedName name="TH.Thang.4">#REF!</definedName>
    <definedName name="TH.Thang.5">#REF!</definedName>
    <definedName name="TH.Thang.6">#REF!</definedName>
    <definedName name="TH.Thang.7">#REF!</definedName>
    <definedName name="TH.Thang.8">#REF!</definedName>
    <definedName name="TH.Thang.9">#REF!</definedName>
    <definedName name="TH.tinh">#REF!</definedName>
    <definedName name="TH_VKHNN">#REF!</definedName>
    <definedName name="tha" localSheetId="0" hidden="1">{"'Sheet1'!$L$16"}</definedName>
    <definedName name="tha" hidden="1">{"'Sheet1'!$L$16"}</definedName>
    <definedName name="thai">#REF!</definedName>
    <definedName name="thaibinh">#REF!</definedName>
    <definedName name="Thang">#REF!</definedName>
    <definedName name="Thang_Long">#REF!</definedName>
    <definedName name="Thang_Long_GT">#REF!</definedName>
    <definedName name="thanh">#REF!</definedName>
    <definedName name="Thanh_CT">#REF!</definedName>
    <definedName name="Thanh_LC_tayvin">#REF!</definedName>
    <definedName name="thanhdul">#REF!</definedName>
    <definedName name="thanhhoa">#REF!</definedName>
    <definedName name="thanhtien">#REF!</definedName>
    <definedName name="Thautinh">#REF!</definedName>
    <definedName name="ÞBM">#REF!</definedName>
    <definedName name="THchon">#REF!</definedName>
    <definedName name="Þcot">#REF!</definedName>
    <definedName name="ÞCTd4">#REF!</definedName>
    <definedName name="ÞCTt4">#REF!</definedName>
    <definedName name="Þdamd4">#REF!</definedName>
    <definedName name="Þdamt4">#REF!</definedName>
    <definedName name="THDS">#REF!</definedName>
    <definedName name="thdt">#REF!</definedName>
    <definedName name="THDT_HT_DAO_THUONG">#REF!</definedName>
    <definedName name="THDT_HT_XOM_NOI">#REF!</definedName>
    <definedName name="THDT_NPP_XOM_NOI">#REF!</definedName>
    <definedName name="THDT_TBA_XOM_NOI">#REF!</definedName>
    <definedName name="THEP_D32">#REF!</definedName>
    <definedName name="thepban">#REF!</definedName>
    <definedName name="ThepDinh">#REF!</definedName>
    <definedName name="thepgoc25_60">#REF!</definedName>
    <definedName name="thepgoc63_75">#REF!</definedName>
    <definedName name="thepgoc80_100">#REF!</definedName>
    <definedName name="thepma">10500</definedName>
    <definedName name="thepnaphl">#REF!</definedName>
    <definedName name="theptron">#REF!</definedName>
    <definedName name="theptron12">#REF!</definedName>
    <definedName name="theptron14_22">#REF!</definedName>
    <definedName name="theptron6_8">#REF!</definedName>
    <definedName name="thetichck">#REF!</definedName>
    <definedName name="THGO1pnc">#REF!</definedName>
    <definedName name="thht">#REF!</definedName>
    <definedName name="THI">#REF!</definedName>
    <definedName name="THkinhPhiToanBo">#REF!</definedName>
    <definedName name="thkp3">#REF!</definedName>
    <definedName name="Þmong">#REF!</definedName>
    <definedName name="ÞNXoldk">#REF!</definedName>
    <definedName name="thongso">#REF!</definedName>
    <definedName name="THOP">"THOP"</definedName>
    <definedName name="Þsan">#REF!</definedName>
    <definedName name="THT">#REF!</definedName>
    <definedName name="thtich1">#REF!</definedName>
    <definedName name="thtich2">#REF!</definedName>
    <definedName name="thtich3">#REF!</definedName>
    <definedName name="thtich4">#REF!</definedName>
    <definedName name="thtich5">#REF!</definedName>
    <definedName name="thtich6">#REF!</definedName>
    <definedName name="THTLMcap">#REF!</definedName>
    <definedName name="THToanBo">#REF!</definedName>
    <definedName name="thtt">#REF!</definedName>
    <definedName name="Thu.von.dot1">#REF!</definedName>
    <definedName name="Thu.von.dot2">#REF!</definedName>
    <definedName name="Thu.von.dot3">#REF!</definedName>
    <definedName name="Thu.von.dot4">#REF!</definedName>
    <definedName name="Thu.von.dot5">#REF!</definedName>
    <definedName name="THUEDKC">#REF!</definedName>
    <definedName name="THUEDKN">#REF!</definedName>
    <definedName name="THUELKPSCO">#REF!</definedName>
    <definedName name="THUELKPSNO">#REF!</definedName>
    <definedName name="THUEMA">#REF!</definedName>
    <definedName name="THUEPSC">#REF!</definedName>
    <definedName name="THUEPSN">#REF!</definedName>
    <definedName name="þuggh">#REF!</definedName>
    <definedName name="thuocno">#REF!</definedName>
    <definedName name="Thuvondot5">#REF!</definedName>
    <definedName name="TI">#REF!</definedName>
    <definedName name="Tien">#REF!</definedName>
    <definedName name="TIENKQKD">#REF!</definedName>
    <definedName name="TIENLUONG">#REF!</definedName>
    <definedName name="Tiepdiama">9500</definedName>
    <definedName name="TIEU_HAO_VAT_TU_DZ0.4KV">#REF!</definedName>
    <definedName name="TIEU_HAO_VAT_TU_DZ22KV">#REF!</definedName>
    <definedName name="TIEU_HAO_VAT_TU_TBA">#REF!</definedName>
    <definedName name="Tim_cong">#REF!</definedName>
    <definedName name="Tim_lan_xuat_hien_cong">#REF!</definedName>
    <definedName name="Tim_lan_xuat_hien_duong">#REF!</definedName>
    <definedName name="tim_xuat_hien">#REF!</definedName>
    <definedName name="tinhqd">#REF!</definedName>
    <definedName name="TIT">#REF!</definedName>
    <definedName name="TITAN">#REF!</definedName>
    <definedName name="TK">#REF!</definedName>
    <definedName name="TKP">#REF!</definedName>
    <definedName name="TKYB">"TKYB"</definedName>
    <definedName name="TL_PB">#REF!</definedName>
    <definedName name="TLAC120">#REF!</definedName>
    <definedName name="TLAC35">#REF!</definedName>
    <definedName name="TLAC50">#REF!</definedName>
    <definedName name="TLAC70">#REF!</definedName>
    <definedName name="TLAC95">#REF!</definedName>
    <definedName name="Tle">#REF!</definedName>
    <definedName name="Tle_1">#REF!</definedName>
    <definedName name="TLP" localSheetId="0" hidden="1">{#N/A,#N/A,FALSE,"Chi tiÆt"}</definedName>
    <definedName name="TLP" hidden="1">{#N/A,#N/A,FALSE,"Chi tiÆt"}</definedName>
    <definedName name="TLPMG" localSheetId="0" hidden="1">{"'Sheet1'!$L$16"}</definedName>
    <definedName name="TLPMG" hidden="1">{"'Sheet1'!$L$16"}</definedName>
    <definedName name="TLR">#REF!</definedName>
    <definedName name="TLTT_KHO1">#REF!</definedName>
    <definedName name="TLTT_UOT1">#REF!</definedName>
    <definedName name="TLTT_UOT2">#REF!</definedName>
    <definedName name="TLTT_UOT3">#REF!</definedName>
    <definedName name="TLTT_UOT4">#REF!</definedName>
    <definedName name="TLTT_UOT5">#REF!</definedName>
    <definedName name="TLTT_UOT6">#REF!</definedName>
    <definedName name="TLTT_UOT7">#REF!</definedName>
    <definedName name="tluong">#REF!</definedName>
    <definedName name="TMDT1">#REF!</definedName>
    <definedName name="TMDT2">#REF!</definedName>
    <definedName name="TMDTmoi">#REF!</definedName>
    <definedName name="tmm1.5">#REF!</definedName>
    <definedName name="tmmg">#REF!</definedName>
    <definedName name="TN">#REF!</definedName>
    <definedName name="TN_b_qu_n">#REF!</definedName>
    <definedName name="TN_DZHT">#REF!</definedName>
    <definedName name="toadocap">#REF!</definedName>
    <definedName name="Toanbo">#REF!</definedName>
    <definedName name="toi5t">#REF!</definedName>
    <definedName name="tole">#REF!</definedName>
    <definedName name="Tong">#REF!</definedName>
    <definedName name="Tong_co">#REF!</definedName>
    <definedName name="TONG_DU_TOAN">#REF!</definedName>
    <definedName name="TONG_GIA_TRI_CONG_TRINH">#REF!</definedName>
    <definedName name="TONG_HOP_THI_NGHIEM_DZ0.4KV">#REF!</definedName>
    <definedName name="TONG_HOP_THI_NGHIEM_DZ22KV">#REF!</definedName>
    <definedName name="TONG_KE_TBA">#REF!</definedName>
    <definedName name="Tong_no">#REF!</definedName>
    <definedName name="tongbt">#REF!</definedName>
    <definedName name="tongcong">#REF!</definedName>
    <definedName name="tongdientich">#REF!</definedName>
    <definedName name="TONGDUTOAN">#REF!</definedName>
    <definedName name="tongmay">#REF!</definedName>
    <definedName name="tongnc">#REF!</definedName>
    <definedName name="tongthep">#REF!</definedName>
    <definedName name="tongthetich">#REF!</definedName>
    <definedName name="tongvl">#REF!</definedName>
    <definedName name="Tonmai">#REF!</definedName>
    <definedName name="TOP">#REF!</definedName>
    <definedName name="TOT_PR_1">#REF!</definedName>
    <definedName name="TOT_PR_2">#REF!</definedName>
    <definedName name="TOT_PR_3">#REF!</definedName>
    <definedName name="TOT_PR_4">#REF!</definedName>
    <definedName name="TOTAL">#REF!</definedName>
    <definedName name="TotalLOSS">#REF!</definedName>
    <definedName name="totbtoi">#REF!</definedName>
    <definedName name="tp">#REF!</definedName>
    <definedName name="TPLRP">#REF!</definedName>
    <definedName name="tr_">#REF!</definedName>
    <definedName name="Tra_Cot">#REF!</definedName>
    <definedName name="Tra_DM_su_dung">#REF!</definedName>
    <definedName name="Tra_don_gia_KS">#REF!</definedName>
    <definedName name="Tra_DTCT">#REF!</definedName>
    <definedName name="Tra_gia">#REF!</definedName>
    <definedName name="Tra_gtxl_cong">#REF!</definedName>
    <definedName name="Tra_T_le_1">#REF!</definedName>
    <definedName name="Tra_ten_cong">#REF!</definedName>
    <definedName name="Tra_tim_hang_mucPT_trung">#REF!</definedName>
    <definedName name="Tra_TL">#REF!</definedName>
    <definedName name="Tra_ty_le">#REF!</definedName>
    <definedName name="Tra_ty_le2">#REF!</definedName>
    <definedName name="Tra_ty_le3">#REF!</definedName>
    <definedName name="Tra_ty_le4">#REF!</definedName>
    <definedName name="Tra_ty_le5">#REF!</definedName>
    <definedName name="TRA_VAT_LIEU">#REF!</definedName>
    <definedName name="TRA_VL">#REF!</definedName>
    <definedName name="tra_vl1">#REF!</definedName>
    <definedName name="tra_xlbtn">#REF!</definedName>
    <definedName name="traA103">#REF!</definedName>
    <definedName name="trab">#REF!</definedName>
    <definedName name="trabtn">#REF!</definedName>
    <definedName name="Tracp">#REF!</definedName>
    <definedName name="TraDAH_H">#REF!</definedName>
    <definedName name="TRADE2">#REF!</definedName>
    <definedName name="TraK">#REF!</definedName>
    <definedName name="tramatcong1">#REF!</definedName>
    <definedName name="tramatcong2">#REF!</definedName>
    <definedName name="trambt60">#REF!</definedName>
    <definedName name="tranhietdo">#REF!</definedName>
    <definedName name="tratyle">#REF!</definedName>
    <definedName name="TRAvH">#REF!</definedName>
    <definedName name="TRAVL">#REF!</definedName>
    <definedName name="TRISO">#REF!</definedName>
    <definedName name="Trô_P1">#REF!</definedName>
    <definedName name="Trô_P10">#REF!</definedName>
    <definedName name="Trô_P11">#REF!</definedName>
    <definedName name="Trô_P2">#REF!</definedName>
    <definedName name="Trô_P3">#REF!</definedName>
    <definedName name="Trô_P4">#REF!</definedName>
    <definedName name="Trô_P5">#REF!</definedName>
    <definedName name="Trô_P6">#REF!</definedName>
    <definedName name="Trô_P7">#REF!</definedName>
    <definedName name="Trô_P8">#REF!</definedName>
    <definedName name="Trô_P9">#REF!</definedName>
    <definedName name="tron250">#REF!</definedName>
    <definedName name="tron25th">#REF!</definedName>
    <definedName name="tron60th">#REF!</definedName>
    <definedName name="tronbt250">#REF!</definedName>
    <definedName name="tronvua250">#REF!</definedName>
    <definedName name="trt">#REF!</definedName>
    <definedName name="tru_can">#REF!</definedName>
    <definedName name="ts">#REF!</definedName>
    <definedName name="tsI">#REF!</definedName>
    <definedName name="TT">#REF!</definedName>
    <definedName name="TT_1P">#REF!</definedName>
    <definedName name="TT_3p">#REF!</definedName>
    <definedName name="ttao">#REF!</definedName>
    <definedName name="ttbt">#REF!</definedName>
    <definedName name="TTCto">#REF!</definedName>
    <definedName name="TTDD1P">#REF!</definedName>
    <definedName name="TTDKKH">#REF!</definedName>
    <definedName name="TTDZ">#REF!</definedName>
    <definedName name="TTDZ04">#REF!</definedName>
    <definedName name="TTDZ35">#REF!</definedName>
    <definedName name="tthi">#REF!</definedName>
    <definedName name="ttinh">#REF!</definedName>
    <definedName name="tto">#REF!</definedName>
    <definedName name="ttoxtp">#REF!</definedName>
    <definedName name="ttronmk">#REF!</definedName>
    <definedName name="tttt">#REF!</definedName>
    <definedName name="TTVAn5">#REF!</definedName>
    <definedName name="Tuong_chan">#REF!</definedName>
    <definedName name="Tuong_dau_HD">#REF!</definedName>
    <definedName name="Tuvan">#REF!</definedName>
    <definedName name="tuyen">#REF!</definedName>
    <definedName name="tuyennhanh" localSheetId="0" hidden="1">{"'Sheet1'!$L$16"}</definedName>
    <definedName name="tuyennhanh" hidden="1">{"'Sheet1'!$L$16"}</definedName>
    <definedName name="TV.QUY1">#REF!</definedName>
    <definedName name="TV.T1">#REF!</definedName>
    <definedName name="TV.T2">#REF!</definedName>
    <definedName name="TV.T3">#REF!</definedName>
    <definedName name="TV.T4">#REF!</definedName>
    <definedName name="TV.T5">#REF!</definedName>
    <definedName name="TV.T6">#REF!</definedName>
    <definedName name="tv75nc">#REF!</definedName>
    <definedName name="tv75vl">#REF!</definedName>
    <definedName name="tvbt">#REF!</definedName>
    <definedName name="tvg">#REF!</definedName>
    <definedName name="TVGS">#REF!</definedName>
    <definedName name="TW">#REF!</definedName>
    <definedName name="Ty_gia">#REF!</definedName>
    <definedName name="Ty_gia_yen">#REF!</definedName>
    <definedName name="ty_le">#REF!</definedName>
    <definedName name="Ty_Le_1">#REF!</definedName>
    <definedName name="ty_le_2">#REF!</definedName>
    <definedName name="ty_le_3">#REF!</definedName>
    <definedName name="ty_le_BTN">#REF!</definedName>
    <definedName name="Ty_le1">#REF!</definedName>
    <definedName name="tyle">#REF!</definedName>
    <definedName name="tyle2">#REF!</definedName>
    <definedName name="Type_1">#REF!</definedName>
    <definedName name="Type_2">#REF!</definedName>
    <definedName name="TYT" localSheetId="0">BlankMacro1</definedName>
    <definedName name="TYT">BlankMacro1</definedName>
    <definedName name="u">#REF!</definedName>
    <definedName name="U_tien">#REF!</definedName>
    <definedName name="Ucoc">#REF!</definedName>
    <definedName name="UNIT">#REF!</definedName>
    <definedName name="Unit_Price">#REF!</definedName>
    <definedName name="unitt" localSheetId="0">BlankMacro1</definedName>
    <definedName name="unitt">BlankMacro1</definedName>
    <definedName name="UNL">#REF!</definedName>
    <definedName name="UP">#REF!,#REF!,#REF!,#REF!,#REF!,#REF!,#REF!,#REF!,#REF!,#REF!,#REF!</definedName>
    <definedName name="upnoc">#REF!</definedName>
    <definedName name="upperlowlandlimit">#REF!</definedName>
    <definedName name="USCT">#REF!</definedName>
    <definedName name="USCTKU">#REF!</definedName>
    <definedName name="USKC">#REF!</definedName>
    <definedName name="USNC">#REF!</definedName>
    <definedName name="ut" localSheetId="0">BlankMacro1</definedName>
    <definedName name="ut">BlankMacro1</definedName>
    <definedName name="UT_1">#REF!</definedName>
    <definedName name="UT1_373">#REF!</definedName>
    <definedName name="uu">#REF!</definedName>
    <definedName name="V.1">#REF!</definedName>
    <definedName name="V.10">#REF!</definedName>
    <definedName name="V.11">#REF!</definedName>
    <definedName name="V.12">#REF!</definedName>
    <definedName name="V.13">#REF!</definedName>
    <definedName name="V.14">#REF!</definedName>
    <definedName name="V.15">#REF!</definedName>
    <definedName name="V.16">#REF!</definedName>
    <definedName name="V.17">#REF!</definedName>
    <definedName name="V.18">#REF!</definedName>
    <definedName name="V.2">#REF!</definedName>
    <definedName name="V.3">#REF!</definedName>
    <definedName name="V.4">#REF!</definedName>
    <definedName name="V.5">#REF!</definedName>
    <definedName name="V.6">#REF!</definedName>
    <definedName name="V.7">#REF!</definedName>
    <definedName name="V.8">#REF!</definedName>
    <definedName name="V.9">#REF!</definedName>
    <definedName name="v_25">#REF!</definedName>
    <definedName name="V_a_b__t_ng_M200____1x2">#N/A</definedName>
    <definedName name="V_t_tõ">#REF!</definedName>
    <definedName name="VAÄT_LIEÄU">"nhandongia"</definedName>
    <definedName name="vaidia">#REF!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lues_Entered" localSheetId="0">IF(Loan_Amount*Interest_Rate*Loan_Years*Loan_Start&gt;0,1,0)</definedName>
    <definedName name="Values_Entered">IF(Loan_Amount*Interest_Rate*Loan_Years*Loan_Start&gt;0,1,0)</definedName>
    <definedName name="VAN_CHUYEN_DUONG_DAI_DZ0.4KV">#REF!</definedName>
    <definedName name="VAN_CHUYEN_DUONG_DAI_DZ22KV">#REF!</definedName>
    <definedName name="VAN_CHUYEN_VAT_TU_CHUNG">#REF!</definedName>
    <definedName name="VAN_TRUNG_CHUYEN_VAT_TU_CHUNG">#REF!</definedName>
    <definedName name="VanChuyen">#REF!</definedName>
    <definedName name="VARIINST">#REF!</definedName>
    <definedName name="VARIPURC">#REF!</definedName>
    <definedName name="VAT">#REF!</definedName>
    <definedName name="VAT_04">#REF!</definedName>
    <definedName name="VAT_35">#REF!</definedName>
    <definedName name="VAT_Cto">#REF!</definedName>
    <definedName name="VAT_LIEU_DEN_CHAN_CONG_TRINH">#REF!</definedName>
    <definedName name="vat_lieu_KVIII">#REF!</definedName>
    <definedName name="VAT_TB">#REF!</definedName>
    <definedName name="VAT_TBA">#REF!</definedName>
    <definedName name="Vat_tu">#REF!</definedName>
    <definedName name="VAT_XLTBA">#REF!</definedName>
    <definedName name="VatLieuKhac">#REF!</definedName>
    <definedName name="Vattu">#REF!</definedName>
    <definedName name="vbtchongnuocm300">#REF!</definedName>
    <definedName name="vbtm150">#REF!</definedName>
    <definedName name="vbtm300">#REF!</definedName>
    <definedName name="vbtm400">#REF!</definedName>
    <definedName name="vc">#REF!</definedName>
    <definedName name="VCC">#REF!</definedName>
    <definedName name="vccat0.4">#REF!</definedName>
    <definedName name="vccatv">#REF!</definedName>
    <definedName name="vccot">#REF!</definedName>
    <definedName name="vccot0.4">#REF!</definedName>
    <definedName name="vccot35">#REF!</definedName>
    <definedName name="vccott">#REF!</definedName>
    <definedName name="vccottt">#REF!</definedName>
    <definedName name="VCD">#REF!</definedName>
    <definedName name="vcda0.4">#REF!</definedName>
    <definedName name="vcdatc2">#REF!</definedName>
    <definedName name="vcdatc3">#REF!</definedName>
    <definedName name="vcdc">#REF!</definedName>
    <definedName name="VCDC400">#REF!</definedName>
    <definedName name="vcdctc">#REF!</definedName>
    <definedName name="vcdungcu0.4">#REF!</definedName>
    <definedName name="vcg">#REF!</definedName>
    <definedName name="vcgo0.4">#REF!</definedName>
    <definedName name="VCHT">#REF!</definedName>
    <definedName name="vcn">#REF!</definedName>
    <definedName name="vcnuoc0.4">#REF!</definedName>
    <definedName name="vcoto" localSheetId="0" hidden="1">{"'Sheet1'!$L$16"}</definedName>
    <definedName name="vcoto" hidden="1">{"'Sheet1'!$L$16"}</definedName>
    <definedName name="VCP">#REF!</definedName>
    <definedName name="vcp2ma">#REF!</definedName>
    <definedName name="vcp2shtk">#REF!</definedName>
    <definedName name="vcpk">#REF!</definedName>
    <definedName name="VCS">#REF!</definedName>
    <definedName name="vcsat0.4">#REF!</definedName>
    <definedName name="vct">#REF!</definedName>
    <definedName name="vctb">#REF!</definedName>
    <definedName name="vctmong">#REF!</definedName>
    <definedName name="VCTT">#REF!</definedName>
    <definedName name="vcxa">#REF!</definedName>
    <definedName name="vcxi">#REF!</definedName>
    <definedName name="vcxm0.4">#REF!</definedName>
    <definedName name="VD">#REF!</definedName>
    <definedName name="vd3p">#REF!</definedName>
    <definedName name="Vfri">#REF!</definedName>
    <definedName name="vgio">#REF!</definedName>
    <definedName name="vgk">#REF!</definedName>
    <definedName name="vgt">#REF!</definedName>
    <definedName name="VH" localSheetId="0" hidden="1">{"'Sheet1'!$L$16"}</definedName>
    <definedName name="VH" hidden="1">{"'Sheet1'!$L$16"}</definedName>
    <definedName name="Viet" localSheetId="0" hidden="1">{"'Sheet1'!$L$16"}</definedName>
    <definedName name="Viet" hidden="1">{"'Sheet1'!$L$16"}</definedName>
    <definedName name="VIEW">#REF!</definedName>
    <definedName name="vk">#REF!</definedName>
    <definedName name="vkcauthang">#REF!</definedName>
    <definedName name="vkds">#REF!</definedName>
    <definedName name="vksan">#REF!</definedName>
    <definedName name="vktc">#REF!</definedName>
    <definedName name="vl">#REF!</definedName>
    <definedName name="VL.M10.1">#REF!</definedName>
    <definedName name="VL.M10.2">#REF!</definedName>
    <definedName name="VL.MDT">#REF!</definedName>
    <definedName name="VL_CSC">#REF!</definedName>
    <definedName name="VL_CSCT">#REF!</definedName>
    <definedName name="VL_CTXD">#REF!</definedName>
    <definedName name="VL_RD">#REF!</definedName>
    <definedName name="VL_TD">#REF!</definedName>
    <definedName name="vl1p">#REF!</definedName>
    <definedName name="vl3p">#REF!</definedName>
    <definedName name="vlbaotaibovay">#REF!</definedName>
    <definedName name="VLBS">#N/A</definedName>
    <definedName name="vlc">#REF!</definedName>
    <definedName name="Vlcap0.7">#REF!</definedName>
    <definedName name="VLcap1">#REF!</definedName>
    <definedName name="vlct" localSheetId="0" hidden="1">{"'Sheet1'!$L$16"}</definedName>
    <definedName name="vlct" hidden="1">{"'Sheet1'!$L$16"}</definedName>
    <definedName name="VLCT3p">#REF!</definedName>
    <definedName name="vlctbb">#REF!</definedName>
    <definedName name="vldg">#REF!</definedName>
    <definedName name="vldn400">#REF!</definedName>
    <definedName name="vldn600">#REF!</definedName>
    <definedName name="VLIEU">#REF!</definedName>
    <definedName name="VLKday">#REF!</definedName>
    <definedName name="VLM">#REF!</definedName>
    <definedName name="vlthepnaphl">#REF!</definedName>
    <definedName name="vltram">#REF!</definedName>
    <definedName name="VLxaydung">#REF!</definedName>
    <definedName name="Vn_fri">#REF!</definedName>
    <definedName name="Von.KL">#REF!</definedName>
    <definedName name="vr3p">#REF!</definedName>
    <definedName name="Vs">#REF!</definedName>
    <definedName name="VT">#REF!</definedName>
    <definedName name="vthang">#REF!</definedName>
    <definedName name="vtu">#REF!</definedName>
    <definedName name="Vu">#REF!</definedName>
    <definedName name="VÙ">#REF!</definedName>
    <definedName name="Vu_">#REF!</definedName>
    <definedName name="Vua">#REF!</definedName>
    <definedName name="VuaBT">#REF!</definedName>
    <definedName name="vung">#REF!</definedName>
    <definedName name="VUNG_NH1">#REF!</definedName>
    <definedName name="vung_nh2">#REF!</definedName>
    <definedName name="vungbc">#REF!</definedName>
    <definedName name="vungz">#REF!</definedName>
    <definedName name="vvv">#REF!</definedName>
    <definedName name="vx" localSheetId="0" hidden="1">{"'Sheet1'!$L$16"}</definedName>
    <definedName name="vx" hidden="1">{"'Sheet1'!$L$16"}</definedName>
    <definedName name="vxadn">#REF!</definedName>
    <definedName name="vxah">#REF!</definedName>
    <definedName name="vxah1">#REF!</definedName>
    <definedName name="vxaqn">#REF!</definedName>
    <definedName name="vxaqn2">#REF!</definedName>
    <definedName name="vxbbd">#REF!</definedName>
    <definedName name="vxbdn">#REF!</definedName>
    <definedName name="vxbh">#REF!</definedName>
    <definedName name="vxbqn">#REF!</definedName>
    <definedName name="vxbqn2">#REF!</definedName>
    <definedName name="vxcbd">#REF!</definedName>
    <definedName name="vxcdn">#REF!</definedName>
    <definedName name="vxch">#REF!</definedName>
    <definedName name="vxcqn">#REF!</definedName>
    <definedName name="vxcqn2">#REF!</definedName>
    <definedName name="vxuan">#REF!</definedName>
    <definedName name="W">#REF!</definedName>
    <definedName name="W_Class1">#REF!</definedName>
    <definedName name="W_Class2">#REF!</definedName>
    <definedName name="W_Class3">#REF!</definedName>
    <definedName name="W_Class4">#REF!</definedName>
    <definedName name="W_Class5">#REF!</definedName>
    <definedName name="W13Y2212">#REF!</definedName>
    <definedName name="Wat_tec">#REF!</definedName>
    <definedName name="watertruck">#REF!</definedName>
    <definedName name="wb">#REF!</definedName>
    <definedName name="WD">#REF!</definedName>
    <definedName name="Wdaymong">#REF!</definedName>
    <definedName name="WIRE1">5</definedName>
    <definedName name="wl">#REF!</definedName>
    <definedName name="WPF">#REF!</definedName>
    <definedName name="Ws">#REF!</definedName>
    <definedName name="Wss">#REF!</definedName>
    <definedName name="Wst">#REF!</definedName>
    <definedName name="wt">#REF!</definedName>
    <definedName name="wup">#REF!</definedName>
    <definedName name="WW">#N/A</definedName>
    <definedName name="Wzb">#REF!</definedName>
    <definedName name="Wzt">#REF!</definedName>
    <definedName name="X">#REF!</definedName>
    <definedName name="X_">#REF!</definedName>
    <definedName name="X0.4">#REF!</definedName>
    <definedName name="x1_">#REF!</definedName>
    <definedName name="x1pind">#REF!</definedName>
    <definedName name="X1pINDvc">#REF!</definedName>
    <definedName name="x1ping">#REF!</definedName>
    <definedName name="X1pINGvc">#REF!</definedName>
    <definedName name="x1pint">#REF!</definedName>
    <definedName name="x2_">#REF!</definedName>
    <definedName name="Xa">#REF!</definedName>
    <definedName name="XayLapKhac">#REF!</definedName>
    <definedName name="XB_80">#REF!</definedName>
    <definedName name="XBCNCKT">5600</definedName>
    <definedName name="xc">#REF!</definedName>
    <definedName name="XCCT">0.5</definedName>
    <definedName name="xd0.6">#REF!</definedName>
    <definedName name="xd1.3">#REF!</definedName>
    <definedName name="xd1.5">#REF!</definedName>
    <definedName name="xdd">#REF!</definedName>
    <definedName name="XDDHT">#REF!</definedName>
    <definedName name="xelaodam">#REF!</definedName>
    <definedName name="xethung10t">#REF!</definedName>
    <definedName name="xetreo">#REF!</definedName>
    <definedName name="xfco">#REF!</definedName>
    <definedName name="xfco3p">#REF!</definedName>
    <definedName name="xfcotnc">#REF!</definedName>
    <definedName name="xfcotvl">#REF!</definedName>
    <definedName name="xgc100">#REF!</definedName>
    <definedName name="xgc150">#REF!</definedName>
    <definedName name="xgc200">#REF!</definedName>
    <definedName name="xh">#REF!</definedName>
    <definedName name="xhn">#REF!</definedName>
    <definedName name="xi">#REF!</definedName>
    <definedName name="xig">#REF!</definedName>
    <definedName name="xig1">#REF!</definedName>
    <definedName name="xig1p">#REF!</definedName>
    <definedName name="xig3p">#REF!</definedName>
    <definedName name="xignc3p">#REF!</definedName>
    <definedName name="XIGvc">#REF!</definedName>
    <definedName name="xigvl3p">#REF!</definedName>
    <definedName name="XII200">#REF!</definedName>
    <definedName name="xin">#REF!</definedName>
    <definedName name="xin190">#REF!</definedName>
    <definedName name="xin1903p">#REF!</definedName>
    <definedName name="xin2903p">#REF!</definedName>
    <definedName name="xin290nc3p">#REF!</definedName>
    <definedName name="xin290vl3p">#REF!</definedName>
    <definedName name="xin3p">#REF!</definedName>
    <definedName name="xind">#REF!</definedName>
    <definedName name="xind1p">#REF!</definedName>
    <definedName name="xind3p">#REF!</definedName>
    <definedName name="xindnc1p">#REF!</definedName>
    <definedName name="xindvl1p">#REF!</definedName>
    <definedName name="xing1p">#REF!</definedName>
    <definedName name="xingnc1p">#REF!</definedName>
    <definedName name="xingvl1p">#REF!</definedName>
    <definedName name="xinnc3p">#REF!</definedName>
    <definedName name="xint1p">#REF!</definedName>
    <definedName name="XINvc">#REF!</definedName>
    <definedName name="xinvl3p">#REF!</definedName>
    <definedName name="xit">#REF!</definedName>
    <definedName name="xit1">#REF!</definedName>
    <definedName name="xit1p">#REF!</definedName>
    <definedName name="xit2nc3p">#REF!</definedName>
    <definedName name="xit2vl3p">#REF!</definedName>
    <definedName name="xit3p">#REF!</definedName>
    <definedName name="xitnc3p">#REF!</definedName>
    <definedName name="XITvc">#REF!</definedName>
    <definedName name="xitvl3p">#REF!</definedName>
    <definedName name="xk">#REF!</definedName>
    <definedName name="xk0.6">#REF!</definedName>
    <definedName name="xk1.3">#REF!</definedName>
    <definedName name="xk1.5">#REF!</definedName>
    <definedName name="xkich">#REF!</definedName>
    <definedName name="xl">#REF!</definedName>
    <definedName name="XL_TBA">#REF!</definedName>
    <definedName name="xl3x250">#REF!</definedName>
    <definedName name="XL3X400">#REF!</definedName>
    <definedName name="xlc">#REF!</definedName>
    <definedName name="xld1.4">#REF!</definedName>
    <definedName name="xlk">#REF!</definedName>
    <definedName name="xlk1.4">#REF!</definedName>
    <definedName name="XLP">#REF!</definedName>
    <definedName name="xls" localSheetId="0" hidden="1">{"'Sheet1'!$L$16"}</definedName>
    <definedName name="xls" hidden="1">{"'Sheet1'!$L$16"}</definedName>
    <definedName name="xlttbninh" localSheetId="0" hidden="1">{"'Sheet1'!$L$16"}</definedName>
    <definedName name="xlttbninh" hidden="1">{"'Sheet1'!$L$16"}</definedName>
    <definedName name="XLxa">#REF!</definedName>
    <definedName name="XM.M10.1">#REF!</definedName>
    <definedName name="XM.M10.2">#REF!</definedName>
    <definedName name="XM.MDT">#REF!</definedName>
    <definedName name="XMAX">#REF!</definedName>
    <definedName name="XMB30">#REF!</definedName>
    <definedName name="XMB40">#REF!</definedName>
    <definedName name="XMBT">#REF!</definedName>
    <definedName name="xmcax">#REF!</definedName>
    <definedName name="XMIN">#REF!</definedName>
    <definedName name="xmp40">#REF!</definedName>
    <definedName name="xn">#REF!</definedName>
    <definedName name="XP">#REF!</definedName>
    <definedName name="Xsi">#REF!</definedName>
    <definedName name="XTKKTTC">7500</definedName>
    <definedName name="xuclat1">#REF!</definedName>
    <definedName name="xx">#REF!</definedName>
    <definedName name="XXT">#REF!</definedName>
    <definedName name="xxx">#REF!</definedName>
    <definedName name="xxx2">#REF!</definedName>
    <definedName name="y">#REF!</definedName>
    <definedName name="yb">#REF!</definedName>
    <definedName name="yen">#REF!</definedName>
    <definedName name="yen1">#REF!</definedName>
    <definedName name="yen2">#REF!</definedName>
    <definedName name="YENBAI">#REF!</definedName>
    <definedName name="yieldsfield">#REF!</definedName>
    <definedName name="yieldstoevaluate">#REF!</definedName>
    <definedName name="YMAX">#REF!</definedName>
    <definedName name="YMIN">#REF!</definedName>
    <definedName name="yo">#REF!</definedName>
    <definedName name="YR0">#REF!</definedName>
    <definedName name="YRP">#REF!</definedName>
    <definedName name="Yt">#REF!</definedName>
    <definedName name="ytd">#REF!</definedName>
    <definedName name="ytddg">#REF!</definedName>
    <definedName name="Ythd1.5">#REF!</definedName>
    <definedName name="ythdg">#REF!</definedName>
    <definedName name="Ythdgoi">#REF!</definedName>
    <definedName name="Z">#REF!</definedName>
    <definedName name="Z_dh">#REF!</definedName>
    <definedName name="zbot">#REF!</definedName>
    <definedName name="Zip">#REF!</definedName>
    <definedName name="zl">#REF!</definedName>
    <definedName name="zt">#REF!</definedName>
    <definedName name="ztop">#REF!</definedName>
    <definedName name="Zw">#REF!</definedName>
    <definedName name="ZXD">#REF!</definedName>
    <definedName name="Zxl">#REF!</definedName>
    <definedName name="ZYX">#REF!</definedName>
    <definedName name="ZZZ">#REF!</definedName>
    <definedName name="템플리트모듈1" localSheetId="0">BlankMacro1</definedName>
    <definedName name="템플리트모듈1">BlankMacro1</definedName>
    <definedName name="템플리트모듈2" localSheetId="0">BlankMacro1</definedName>
    <definedName name="템플리트모듈2">BlankMacro1</definedName>
    <definedName name="템플리트모듈3" localSheetId="0">BlankMacro1</definedName>
    <definedName name="템플리트모듈3">BlankMacro1</definedName>
    <definedName name="템플리트모듈4" localSheetId="0">BlankMacro1</definedName>
    <definedName name="템플리트모듈4">BlankMacro1</definedName>
    <definedName name="템플리트모듈5" localSheetId="0">BlankMacro1</definedName>
    <definedName name="템플리트모듈5">BlankMacro1</definedName>
    <definedName name="템플리트모듈6" localSheetId="0">BlankMacro1</definedName>
    <definedName name="템플리트모듈6">BlankMacro1</definedName>
    <definedName name="피팅" localSheetId="0">BlankMacro1</definedName>
    <definedName name="피팅">BlankMacro1</definedName>
  </definedNames>
  <calcPr calcId="144525"/>
</workbook>
</file>

<file path=xl/calcChain.xml><?xml version="1.0" encoding="utf-8"?>
<calcChain xmlns="http://schemas.openxmlformats.org/spreadsheetml/2006/main">
  <c r="Z2193" i="1" l="1"/>
  <c r="W2193" i="1"/>
  <c r="U2193" i="1"/>
  <c r="V2193" i="1" s="1"/>
  <c r="S2193" i="1"/>
  <c r="T2193" i="1" s="1"/>
  <c r="Z2192" i="1"/>
  <c r="W2192" i="1"/>
  <c r="U2192" i="1"/>
  <c r="V2192" i="1" s="1"/>
  <c r="D2192" i="1"/>
  <c r="X2192" i="1" s="1"/>
  <c r="W2191" i="1"/>
  <c r="W2190" i="1" s="1"/>
  <c r="D2191" i="1"/>
  <c r="Z2191" i="1" s="1"/>
  <c r="T2190" i="1"/>
  <c r="S2190" i="1"/>
  <c r="Q2190" i="1"/>
  <c r="P2190" i="1"/>
  <c r="O2190" i="1"/>
  <c r="N2190" i="1"/>
  <c r="M2190" i="1"/>
  <c r="L2190" i="1"/>
  <c r="K2190" i="1"/>
  <c r="J2190" i="1"/>
  <c r="I2190" i="1"/>
  <c r="H2190" i="1"/>
  <c r="G2190" i="1"/>
  <c r="F2190" i="1"/>
  <c r="E2190" i="1"/>
  <c r="Z2189" i="1"/>
  <c r="X2189" i="1"/>
  <c r="W2189" i="1"/>
  <c r="V2189" i="1"/>
  <c r="U2189" i="1"/>
  <c r="D2189" i="1"/>
  <c r="Z2188" i="1"/>
  <c r="X2188" i="1"/>
  <c r="W2188" i="1"/>
  <c r="D2188" i="1"/>
  <c r="U2188" i="1" s="1"/>
  <c r="V2188" i="1" s="1"/>
  <c r="W2187" i="1"/>
  <c r="N2187" i="1"/>
  <c r="D2187" i="1" s="1"/>
  <c r="Z2186" i="1"/>
  <c r="X2186" i="1"/>
  <c r="W2186" i="1"/>
  <c r="D2186" i="1"/>
  <c r="U2186" i="1" s="1"/>
  <c r="V2186" i="1" s="1"/>
  <c r="Z2185" i="1"/>
  <c r="X2185" i="1"/>
  <c r="W2185" i="1"/>
  <c r="V2185" i="1"/>
  <c r="U2185" i="1"/>
  <c r="D2185" i="1"/>
  <c r="W2184" i="1"/>
  <c r="P2184" i="1"/>
  <c r="O2184" i="1"/>
  <c r="N2184" i="1"/>
  <c r="D2184" i="1" s="1"/>
  <c r="Z2183" i="1"/>
  <c r="X2183" i="1"/>
  <c r="D2183" i="1"/>
  <c r="X2182" i="1"/>
  <c r="V2182" i="1"/>
  <c r="U2182" i="1"/>
  <c r="D2182" i="1"/>
  <c r="Z2182" i="1" s="1"/>
  <c r="W2181" i="1"/>
  <c r="U2181" i="1"/>
  <c r="V2181" i="1" s="1"/>
  <c r="D2181" i="1"/>
  <c r="Z2181" i="1" s="1"/>
  <c r="P2180" i="1"/>
  <c r="O2180" i="1"/>
  <c r="N2180" i="1"/>
  <c r="M2180" i="1"/>
  <c r="L2180" i="1"/>
  <c r="K2180" i="1"/>
  <c r="J2180" i="1"/>
  <c r="I2180" i="1"/>
  <c r="H2180" i="1"/>
  <c r="G2180" i="1"/>
  <c r="F2180" i="1"/>
  <c r="E2180" i="1"/>
  <c r="W2180" i="1" s="1"/>
  <c r="D2180" i="1"/>
  <c r="X2180" i="1" s="1"/>
  <c r="W2179" i="1"/>
  <c r="D2179" i="1"/>
  <c r="X2179" i="1" s="1"/>
  <c r="D2178" i="1"/>
  <c r="Z2178" i="1" s="1"/>
  <c r="Z2177" i="1"/>
  <c r="D2177" i="1"/>
  <c r="U2177" i="1" s="1"/>
  <c r="V2177" i="1" s="1"/>
  <c r="X2176" i="1"/>
  <c r="W2176" i="1"/>
  <c r="D2176" i="1"/>
  <c r="Z2176" i="1" s="1"/>
  <c r="Z2175" i="1"/>
  <c r="X2175" i="1"/>
  <c r="W2175" i="1"/>
  <c r="D2175" i="1"/>
  <c r="U2175" i="1" s="1"/>
  <c r="V2175" i="1" s="1"/>
  <c r="W2174" i="1"/>
  <c r="N2174" i="1"/>
  <c r="X2173" i="1"/>
  <c r="W2173" i="1"/>
  <c r="D2173" i="1"/>
  <c r="U2173" i="1" s="1"/>
  <c r="V2173" i="1" s="1"/>
  <c r="Z2172" i="1"/>
  <c r="X2172" i="1"/>
  <c r="W2172" i="1"/>
  <c r="V2172" i="1"/>
  <c r="U2172" i="1"/>
  <c r="D2172" i="1"/>
  <c r="Z2171" i="1"/>
  <c r="X2171" i="1"/>
  <c r="W2171" i="1"/>
  <c r="D2171" i="1"/>
  <c r="U2171" i="1" s="1"/>
  <c r="V2171" i="1" s="1"/>
  <c r="Z2170" i="1"/>
  <c r="X2170" i="1"/>
  <c r="W2170" i="1"/>
  <c r="V2170" i="1"/>
  <c r="U2170" i="1"/>
  <c r="D2170" i="1"/>
  <c r="Z2169" i="1"/>
  <c r="X2169" i="1"/>
  <c r="W2169" i="1"/>
  <c r="D2169" i="1"/>
  <c r="U2169" i="1" s="1"/>
  <c r="V2169" i="1" s="1"/>
  <c r="Z2168" i="1"/>
  <c r="X2168" i="1"/>
  <c r="W2168" i="1"/>
  <c r="V2168" i="1"/>
  <c r="U2168" i="1"/>
  <c r="D2168" i="1"/>
  <c r="Z2167" i="1"/>
  <c r="X2167" i="1"/>
  <c r="W2167" i="1"/>
  <c r="D2167" i="1"/>
  <c r="U2167" i="1" s="1"/>
  <c r="V2167" i="1" s="1"/>
  <c r="P2166" i="1"/>
  <c r="O2166" i="1"/>
  <c r="N2166" i="1"/>
  <c r="N2163" i="1" s="1"/>
  <c r="M2166" i="1"/>
  <c r="M2163" i="1" s="1"/>
  <c r="L2166" i="1"/>
  <c r="K2166" i="1"/>
  <c r="J2166" i="1"/>
  <c r="I2166" i="1"/>
  <c r="I2163" i="1" s="1"/>
  <c r="H2166" i="1"/>
  <c r="H2163" i="1" s="1"/>
  <c r="G2166" i="1"/>
  <c r="G2163" i="1" s="1"/>
  <c r="F2166" i="1"/>
  <c r="E2166" i="1"/>
  <c r="Z2165" i="1"/>
  <c r="X2165" i="1"/>
  <c r="W2165" i="1"/>
  <c r="D2165" i="1"/>
  <c r="U2165" i="1" s="1"/>
  <c r="V2165" i="1" s="1"/>
  <c r="Z2164" i="1"/>
  <c r="X2164" i="1"/>
  <c r="W2164" i="1"/>
  <c r="V2164" i="1"/>
  <c r="U2164" i="1"/>
  <c r="D2164" i="1"/>
  <c r="T2163" i="1"/>
  <c r="S2163" i="1"/>
  <c r="Q2163" i="1"/>
  <c r="P2163" i="1"/>
  <c r="O2163" i="1"/>
  <c r="L2163" i="1"/>
  <c r="K2163" i="1"/>
  <c r="J2163" i="1"/>
  <c r="F2163" i="1"/>
  <c r="E2163" i="1"/>
  <c r="W2162" i="1"/>
  <c r="D2162" i="1"/>
  <c r="Z2162" i="1" s="1"/>
  <c r="W2161" i="1"/>
  <c r="D2161" i="1"/>
  <c r="X2161" i="1" s="1"/>
  <c r="T2160" i="1"/>
  <c r="S2160" i="1"/>
  <c r="Q2160" i="1"/>
  <c r="P2160" i="1"/>
  <c r="O2160" i="1"/>
  <c r="N2160" i="1"/>
  <c r="M2160" i="1"/>
  <c r="L2160" i="1"/>
  <c r="K2160" i="1"/>
  <c r="J2160" i="1"/>
  <c r="I2160" i="1"/>
  <c r="H2160" i="1"/>
  <c r="G2160" i="1"/>
  <c r="F2160" i="1"/>
  <c r="E2160" i="1"/>
  <c r="W2160" i="1" s="1"/>
  <c r="Z2159" i="1"/>
  <c r="X2159" i="1"/>
  <c r="W2159" i="1"/>
  <c r="V2159" i="1"/>
  <c r="U2159" i="1"/>
  <c r="D2159" i="1"/>
  <c r="X2158" i="1"/>
  <c r="P2158" i="1"/>
  <c r="O2158" i="1"/>
  <c r="N2158" i="1"/>
  <c r="M2158" i="1"/>
  <c r="L2158" i="1"/>
  <c r="K2158" i="1"/>
  <c r="J2158" i="1"/>
  <c r="I2158" i="1"/>
  <c r="H2158" i="1"/>
  <c r="G2158" i="1"/>
  <c r="Z2158" i="1" s="1"/>
  <c r="F2158" i="1"/>
  <c r="E2158" i="1"/>
  <c r="D2158" i="1"/>
  <c r="U2158" i="1" s="1"/>
  <c r="V2158" i="1" s="1"/>
  <c r="Z2157" i="1"/>
  <c r="X2157" i="1"/>
  <c r="W2157" i="1"/>
  <c r="V2157" i="1"/>
  <c r="U2157" i="1"/>
  <c r="D2157" i="1"/>
  <c r="W2156" i="1"/>
  <c r="N2156" i="1"/>
  <c r="D2156" i="1"/>
  <c r="U2156" i="1" s="1"/>
  <c r="V2156" i="1" s="1"/>
  <c r="X2155" i="1"/>
  <c r="W2155" i="1"/>
  <c r="D2155" i="1"/>
  <c r="Z2155" i="1" s="1"/>
  <c r="X2154" i="1"/>
  <c r="W2154" i="1"/>
  <c r="D2154" i="1"/>
  <c r="U2154" i="1" s="1"/>
  <c r="V2154" i="1" s="1"/>
  <c r="P2153" i="1"/>
  <c r="O2153" i="1"/>
  <c r="N2153" i="1"/>
  <c r="N2150" i="1" s="1"/>
  <c r="M2153" i="1"/>
  <c r="L2153" i="1"/>
  <c r="K2153" i="1"/>
  <c r="J2153" i="1"/>
  <c r="J2150" i="1" s="1"/>
  <c r="I2153" i="1"/>
  <c r="H2153" i="1"/>
  <c r="G2153" i="1"/>
  <c r="G2150" i="1" s="1"/>
  <c r="F2153" i="1"/>
  <c r="E2153" i="1"/>
  <c r="C2153" i="1"/>
  <c r="Z2152" i="1"/>
  <c r="W2152" i="1"/>
  <c r="U2152" i="1"/>
  <c r="V2152" i="1" s="1"/>
  <c r="D2152" i="1"/>
  <c r="X2152" i="1" s="1"/>
  <c r="P2151" i="1"/>
  <c r="P2150" i="1" s="1"/>
  <c r="O2151" i="1"/>
  <c r="N2151" i="1"/>
  <c r="M2151" i="1"/>
  <c r="M2150" i="1" s="1"/>
  <c r="L2151" i="1"/>
  <c r="L2150" i="1" s="1"/>
  <c r="K2151" i="1"/>
  <c r="K2150" i="1" s="1"/>
  <c r="J2151" i="1"/>
  <c r="I2151" i="1"/>
  <c r="Z2151" i="1" s="1"/>
  <c r="H2151" i="1"/>
  <c r="H2150" i="1" s="1"/>
  <c r="G2151" i="1"/>
  <c r="F2151" i="1"/>
  <c r="E2151" i="1"/>
  <c r="W2151" i="1" s="1"/>
  <c r="D2151" i="1"/>
  <c r="O2150" i="1"/>
  <c r="F2150" i="1"/>
  <c r="E2150" i="1"/>
  <c r="C2150" i="1"/>
  <c r="X2149" i="1"/>
  <c r="D2149" i="1"/>
  <c r="X2148" i="1"/>
  <c r="W2148" i="1"/>
  <c r="D2148" i="1"/>
  <c r="Z2148" i="1" s="1"/>
  <c r="D2147" i="1"/>
  <c r="X2147" i="1" s="1"/>
  <c r="D2146" i="1"/>
  <c r="D2144" i="1" s="1"/>
  <c r="X2145" i="1"/>
  <c r="D2145" i="1"/>
  <c r="P2144" i="1"/>
  <c r="O2144" i="1"/>
  <c r="N2144" i="1"/>
  <c r="M2144" i="1"/>
  <c r="L2144" i="1"/>
  <c r="K2144" i="1"/>
  <c r="J2144" i="1"/>
  <c r="I2144" i="1"/>
  <c r="H2144" i="1"/>
  <c r="G2144" i="1"/>
  <c r="F2144" i="1"/>
  <c r="W2144" i="1" s="1"/>
  <c r="E2144" i="1"/>
  <c r="W2143" i="1"/>
  <c r="D2143" i="1"/>
  <c r="Z2143" i="1" s="1"/>
  <c r="Z2142" i="1"/>
  <c r="W2142" i="1"/>
  <c r="D2142" i="1"/>
  <c r="X2142" i="1" s="1"/>
  <c r="X2141" i="1"/>
  <c r="W2141" i="1"/>
  <c r="D2141" i="1"/>
  <c r="U2141" i="1" s="1"/>
  <c r="V2141" i="1" s="1"/>
  <c r="X2140" i="1"/>
  <c r="W2140" i="1"/>
  <c r="D2140" i="1"/>
  <c r="Z2140" i="1" s="1"/>
  <c r="X2139" i="1"/>
  <c r="W2139" i="1"/>
  <c r="D2139" i="1"/>
  <c r="U2139" i="1" s="1"/>
  <c r="V2139" i="1" s="1"/>
  <c r="Z2138" i="1"/>
  <c r="X2138" i="1"/>
  <c r="V2138" i="1"/>
  <c r="U2138" i="1"/>
  <c r="D2138" i="1"/>
  <c r="Z2137" i="1"/>
  <c r="X2137" i="1"/>
  <c r="W2137" i="1"/>
  <c r="D2137" i="1"/>
  <c r="U2137" i="1" s="1"/>
  <c r="V2137" i="1" s="1"/>
  <c r="Z2136" i="1"/>
  <c r="X2136" i="1"/>
  <c r="W2136" i="1"/>
  <c r="V2136" i="1"/>
  <c r="U2136" i="1"/>
  <c r="D2136" i="1"/>
  <c r="P2135" i="1"/>
  <c r="O2135" i="1"/>
  <c r="N2135" i="1"/>
  <c r="M2135" i="1"/>
  <c r="L2135" i="1"/>
  <c r="K2135" i="1"/>
  <c r="J2135" i="1"/>
  <c r="I2135" i="1"/>
  <c r="H2135" i="1"/>
  <c r="G2135" i="1"/>
  <c r="F2135" i="1"/>
  <c r="W2135" i="1" s="1"/>
  <c r="E2135" i="1"/>
  <c r="Z2134" i="1"/>
  <c r="X2134" i="1"/>
  <c r="W2134" i="1"/>
  <c r="V2134" i="1"/>
  <c r="U2134" i="1"/>
  <c r="D2134" i="1"/>
  <c r="X2133" i="1"/>
  <c r="W2133" i="1"/>
  <c r="D2133" i="1"/>
  <c r="Z2133" i="1" s="1"/>
  <c r="U2132" i="1"/>
  <c r="V2132" i="1" s="1"/>
  <c r="P2132" i="1"/>
  <c r="O2132" i="1"/>
  <c r="N2132" i="1"/>
  <c r="M2132" i="1"/>
  <c r="L2132" i="1"/>
  <c r="K2132" i="1"/>
  <c r="J2132" i="1"/>
  <c r="I2132" i="1"/>
  <c r="H2132" i="1"/>
  <c r="G2132" i="1"/>
  <c r="F2132" i="1"/>
  <c r="E2132" i="1"/>
  <c r="W2132" i="1" s="1"/>
  <c r="D2132" i="1"/>
  <c r="X2132" i="1" s="1"/>
  <c r="Z2131" i="1"/>
  <c r="W2131" i="1"/>
  <c r="U2131" i="1"/>
  <c r="V2131" i="1" s="1"/>
  <c r="D2131" i="1"/>
  <c r="X2131" i="1" s="1"/>
  <c r="W2130" i="1"/>
  <c r="U2130" i="1"/>
  <c r="V2130" i="1" s="1"/>
  <c r="D2130" i="1"/>
  <c r="Z2130" i="1" s="1"/>
  <c r="Z2129" i="1"/>
  <c r="W2129" i="1"/>
  <c r="U2129" i="1"/>
  <c r="V2129" i="1" s="1"/>
  <c r="D2129" i="1"/>
  <c r="X2129" i="1" s="1"/>
  <c r="P2128" i="1"/>
  <c r="O2128" i="1"/>
  <c r="N2128" i="1"/>
  <c r="M2128" i="1"/>
  <c r="L2128" i="1"/>
  <c r="K2128" i="1"/>
  <c r="J2128" i="1"/>
  <c r="I2128" i="1"/>
  <c r="H2128" i="1"/>
  <c r="G2128" i="1"/>
  <c r="F2128" i="1"/>
  <c r="E2128" i="1"/>
  <c r="W2128" i="1" s="1"/>
  <c r="D2128" i="1"/>
  <c r="X2128" i="1" s="1"/>
  <c r="W2127" i="1"/>
  <c r="D2127" i="1"/>
  <c r="Z2127" i="1" s="1"/>
  <c r="W2126" i="1"/>
  <c r="D2126" i="1"/>
  <c r="X2126" i="1" s="1"/>
  <c r="T2125" i="1"/>
  <c r="S2125" i="1"/>
  <c r="Q2125" i="1"/>
  <c r="P2125" i="1"/>
  <c r="O2125" i="1"/>
  <c r="N2125" i="1"/>
  <c r="M2125" i="1"/>
  <c r="L2125" i="1"/>
  <c r="K2125" i="1"/>
  <c r="J2125" i="1"/>
  <c r="I2125" i="1"/>
  <c r="H2125" i="1"/>
  <c r="G2125" i="1"/>
  <c r="E2125" i="1"/>
  <c r="W2125" i="1" s="1"/>
  <c r="W2124" i="1"/>
  <c r="U2124" i="1"/>
  <c r="V2124" i="1" s="1"/>
  <c r="D2124" i="1"/>
  <c r="Z2124" i="1" s="1"/>
  <c r="W2123" i="1"/>
  <c r="U2123" i="1"/>
  <c r="V2123" i="1" s="1"/>
  <c r="P2123" i="1"/>
  <c r="O2123" i="1"/>
  <c r="D2123" i="1"/>
  <c r="Z2123" i="1" s="1"/>
  <c r="Z2122" i="1"/>
  <c r="X2122" i="1"/>
  <c r="W2122" i="1"/>
  <c r="V2122" i="1"/>
  <c r="U2122" i="1"/>
  <c r="D2122" i="1"/>
  <c r="T2121" i="1"/>
  <c r="S2121" i="1"/>
  <c r="Q2121" i="1"/>
  <c r="P2121" i="1"/>
  <c r="O2121" i="1"/>
  <c r="N2121" i="1"/>
  <c r="M2121" i="1"/>
  <c r="L2121" i="1"/>
  <c r="K2121" i="1"/>
  <c r="J2121" i="1"/>
  <c r="W2121" i="1" s="1"/>
  <c r="I2121" i="1"/>
  <c r="H2121" i="1"/>
  <c r="G2121" i="1"/>
  <c r="F2121" i="1"/>
  <c r="E2121" i="1"/>
  <c r="D2121" i="1"/>
  <c r="U2121" i="1" s="1"/>
  <c r="V2121" i="1" s="1"/>
  <c r="W2120" i="1"/>
  <c r="D2120" i="1"/>
  <c r="Z2120" i="1" s="1"/>
  <c r="W2119" i="1"/>
  <c r="D2119" i="1"/>
  <c r="X2119" i="1" s="1"/>
  <c r="W2118" i="1"/>
  <c r="D2118" i="1"/>
  <c r="Z2118" i="1" s="1"/>
  <c r="D2117" i="1"/>
  <c r="O2116" i="1"/>
  <c r="W2116" i="1" s="1"/>
  <c r="X2115" i="1"/>
  <c r="W2115" i="1"/>
  <c r="O2115" i="1"/>
  <c r="D2115" i="1"/>
  <c r="Z2115" i="1" s="1"/>
  <c r="Z2114" i="1"/>
  <c r="X2114" i="1"/>
  <c r="W2114" i="1"/>
  <c r="V2114" i="1"/>
  <c r="U2114" i="1"/>
  <c r="D2114" i="1"/>
  <c r="T2113" i="1"/>
  <c r="S2113" i="1"/>
  <c r="Q2113" i="1"/>
  <c r="P2113" i="1"/>
  <c r="O2113" i="1"/>
  <c r="N2113" i="1"/>
  <c r="M2113" i="1"/>
  <c r="L2113" i="1"/>
  <c r="K2113" i="1"/>
  <c r="J2113" i="1"/>
  <c r="I2113" i="1"/>
  <c r="H2113" i="1"/>
  <c r="G2113" i="1"/>
  <c r="F2113" i="1"/>
  <c r="E2113" i="1"/>
  <c r="W2113" i="1" s="1"/>
  <c r="Z2112" i="1"/>
  <c r="X2112" i="1"/>
  <c r="W2112" i="1"/>
  <c r="D2112" i="1"/>
  <c r="U2112" i="1" s="1"/>
  <c r="V2112" i="1" s="1"/>
  <c r="Z2111" i="1"/>
  <c r="W2111" i="1"/>
  <c r="U2111" i="1"/>
  <c r="V2111" i="1" s="1"/>
  <c r="D2111" i="1"/>
  <c r="X2111" i="1" s="1"/>
  <c r="L2110" i="1"/>
  <c r="W2110" i="1" s="1"/>
  <c r="D2110" i="1"/>
  <c r="U2110" i="1" s="1"/>
  <c r="V2110" i="1" s="1"/>
  <c r="W2109" i="1"/>
  <c r="D2109" i="1"/>
  <c r="W2108" i="1"/>
  <c r="D2108" i="1"/>
  <c r="T2107" i="1"/>
  <c r="S2107" i="1"/>
  <c r="Q2107" i="1"/>
  <c r="P2107" i="1"/>
  <c r="O2107" i="1"/>
  <c r="N2107" i="1"/>
  <c r="N2101" i="1" s="1"/>
  <c r="M2107" i="1"/>
  <c r="X2106" i="1"/>
  <c r="D2106" i="1"/>
  <c r="Z2106" i="1" s="1"/>
  <c r="Z2105" i="1"/>
  <c r="X2105" i="1"/>
  <c r="W2105" i="1"/>
  <c r="D2105" i="1"/>
  <c r="U2105" i="1" s="1"/>
  <c r="V2105" i="1" s="1"/>
  <c r="Z2104" i="1"/>
  <c r="D2104" i="1"/>
  <c r="X2104" i="1" s="1"/>
  <c r="Z2103" i="1"/>
  <c r="X2103" i="1"/>
  <c r="W2103" i="1"/>
  <c r="V2103" i="1"/>
  <c r="U2103" i="1"/>
  <c r="D2103" i="1"/>
  <c r="T2102" i="1"/>
  <c r="S2102" i="1"/>
  <c r="S2101" i="1" s="1"/>
  <c r="R2102" i="1"/>
  <c r="Q2102" i="1"/>
  <c r="Q2101" i="1" s="1"/>
  <c r="P2102" i="1"/>
  <c r="P2101" i="1" s="1"/>
  <c r="O2102" i="1"/>
  <c r="N2102" i="1"/>
  <c r="M2102" i="1"/>
  <c r="L2102" i="1"/>
  <c r="K2102" i="1"/>
  <c r="K2101" i="1" s="1"/>
  <c r="J2102" i="1"/>
  <c r="J2101" i="1" s="1"/>
  <c r="I2102" i="1"/>
  <c r="H2102" i="1"/>
  <c r="G2102" i="1"/>
  <c r="F2102" i="1"/>
  <c r="E2102" i="1"/>
  <c r="E2101" i="1" s="1"/>
  <c r="D2102" i="1"/>
  <c r="T2101" i="1"/>
  <c r="O2101" i="1"/>
  <c r="M2101" i="1"/>
  <c r="I2101" i="1"/>
  <c r="H2101" i="1"/>
  <c r="G2101" i="1"/>
  <c r="Z2100" i="1"/>
  <c r="X2100" i="1"/>
  <c r="W2100" i="1"/>
  <c r="V2100" i="1"/>
  <c r="U2100" i="1"/>
  <c r="D2100" i="1"/>
  <c r="Z2099" i="1"/>
  <c r="X2099" i="1"/>
  <c r="W2099" i="1"/>
  <c r="D2099" i="1"/>
  <c r="U2099" i="1" s="1"/>
  <c r="V2099" i="1" s="1"/>
  <c r="Z2098" i="1"/>
  <c r="X2098" i="1"/>
  <c r="W2098" i="1"/>
  <c r="V2098" i="1"/>
  <c r="U2098" i="1"/>
  <c r="D2098" i="1"/>
  <c r="W2097" i="1"/>
  <c r="N2097" i="1"/>
  <c r="D2097" i="1"/>
  <c r="C2097" i="1"/>
  <c r="Z2096" i="1"/>
  <c r="X2096" i="1"/>
  <c r="W2096" i="1"/>
  <c r="D2096" i="1"/>
  <c r="U2096" i="1" s="1"/>
  <c r="V2096" i="1" s="1"/>
  <c r="T2095" i="1"/>
  <c r="S2095" i="1"/>
  <c r="S2094" i="1" s="1"/>
  <c r="Q2095" i="1"/>
  <c r="N2095" i="1"/>
  <c r="W2095" i="1" s="1"/>
  <c r="C2095" i="1"/>
  <c r="C2094" i="1" s="1"/>
  <c r="T2094" i="1"/>
  <c r="Q2094" i="1"/>
  <c r="N2094" i="1"/>
  <c r="Z2093" i="1"/>
  <c r="X2093" i="1"/>
  <c r="W2093" i="1"/>
  <c r="D2093" i="1"/>
  <c r="U2093" i="1" s="1"/>
  <c r="V2093" i="1" s="1"/>
  <c r="Z2092" i="1"/>
  <c r="X2092" i="1"/>
  <c r="W2092" i="1"/>
  <c r="V2092" i="1"/>
  <c r="U2092" i="1"/>
  <c r="D2092" i="1"/>
  <c r="P2091" i="1"/>
  <c r="P2083" i="1" s="1"/>
  <c r="O2091" i="1"/>
  <c r="O2083" i="1" s="1"/>
  <c r="N2091" i="1"/>
  <c r="M2091" i="1"/>
  <c r="L2091" i="1"/>
  <c r="L2083" i="1" s="1"/>
  <c r="K2091" i="1"/>
  <c r="J2091" i="1"/>
  <c r="I2091" i="1"/>
  <c r="H2091" i="1"/>
  <c r="H2083" i="1" s="1"/>
  <c r="G2091" i="1"/>
  <c r="F2091" i="1"/>
  <c r="E2091" i="1"/>
  <c r="C2091" i="1"/>
  <c r="X2090" i="1"/>
  <c r="W2090" i="1"/>
  <c r="D2090" i="1"/>
  <c r="Z2090" i="1" s="1"/>
  <c r="W2089" i="1"/>
  <c r="D2089" i="1"/>
  <c r="U2089" i="1" s="1"/>
  <c r="V2089" i="1" s="1"/>
  <c r="X2088" i="1"/>
  <c r="W2088" i="1"/>
  <c r="D2088" i="1"/>
  <c r="Z2088" i="1" s="1"/>
  <c r="W2087" i="1"/>
  <c r="D2087" i="1"/>
  <c r="U2087" i="1" s="1"/>
  <c r="V2087" i="1" s="1"/>
  <c r="W2086" i="1"/>
  <c r="N2086" i="1"/>
  <c r="D2086" i="1"/>
  <c r="C2086" i="1"/>
  <c r="C2083" i="1" s="1"/>
  <c r="W2085" i="1"/>
  <c r="D2085" i="1"/>
  <c r="W2084" i="1"/>
  <c r="D2084" i="1"/>
  <c r="X2084" i="1" s="1"/>
  <c r="T2083" i="1"/>
  <c r="S2083" i="1"/>
  <c r="Q2083" i="1"/>
  <c r="N2083" i="1"/>
  <c r="M2083" i="1"/>
  <c r="K2083" i="1"/>
  <c r="J2083" i="1"/>
  <c r="I2083" i="1"/>
  <c r="G2083" i="1"/>
  <c r="F2083" i="1"/>
  <c r="E2083" i="1"/>
  <c r="W2082" i="1"/>
  <c r="D2082" i="1"/>
  <c r="U2082" i="1" s="1"/>
  <c r="V2082" i="1" s="1"/>
  <c r="X2081" i="1"/>
  <c r="W2081" i="1"/>
  <c r="D2081" i="1"/>
  <c r="Z2081" i="1" s="1"/>
  <c r="T2080" i="1"/>
  <c r="T2069" i="1" s="1"/>
  <c r="S2080" i="1"/>
  <c r="S2069" i="1" s="1"/>
  <c r="Q2080" i="1"/>
  <c r="G2080" i="1"/>
  <c r="D2079" i="1"/>
  <c r="W2078" i="1"/>
  <c r="U2078" i="1"/>
  <c r="V2078" i="1" s="1"/>
  <c r="R2078" i="1"/>
  <c r="D2078" i="1"/>
  <c r="X2078" i="1" s="1"/>
  <c r="W2077" i="1"/>
  <c r="D2077" i="1"/>
  <c r="X2077" i="1" s="1"/>
  <c r="P2076" i="1"/>
  <c r="O2076" i="1"/>
  <c r="N2076" i="1"/>
  <c r="M2076" i="1"/>
  <c r="L2076" i="1"/>
  <c r="K2076" i="1"/>
  <c r="J2076" i="1"/>
  <c r="J2070" i="1" s="1"/>
  <c r="J2069" i="1" s="1"/>
  <c r="I2076" i="1"/>
  <c r="H2076" i="1"/>
  <c r="G2076" i="1"/>
  <c r="F2076" i="1"/>
  <c r="D2076" i="1" s="1"/>
  <c r="E2076" i="1"/>
  <c r="C2076" i="1"/>
  <c r="Z2075" i="1"/>
  <c r="W2075" i="1"/>
  <c r="V2075" i="1"/>
  <c r="U2075" i="1"/>
  <c r="D2075" i="1"/>
  <c r="X2075" i="1" s="1"/>
  <c r="W2074" i="1"/>
  <c r="D2074" i="1"/>
  <c r="P2073" i="1"/>
  <c r="O2073" i="1"/>
  <c r="O2070" i="1" s="1"/>
  <c r="N2073" i="1"/>
  <c r="N2070" i="1" s="1"/>
  <c r="N2069" i="1" s="1"/>
  <c r="M2073" i="1"/>
  <c r="L2073" i="1"/>
  <c r="L2070" i="1" s="1"/>
  <c r="L2069" i="1" s="1"/>
  <c r="K2073" i="1"/>
  <c r="K2070" i="1" s="1"/>
  <c r="K2069" i="1" s="1"/>
  <c r="J2073" i="1"/>
  <c r="I2073" i="1"/>
  <c r="H2073" i="1"/>
  <c r="G2073" i="1"/>
  <c r="G2070" i="1" s="1"/>
  <c r="G2069" i="1" s="1"/>
  <c r="F2073" i="1"/>
  <c r="E2073" i="1"/>
  <c r="E2070" i="1" s="1"/>
  <c r="C2073" i="1"/>
  <c r="Z2072" i="1"/>
  <c r="X2072" i="1"/>
  <c r="W2072" i="1"/>
  <c r="U2072" i="1"/>
  <c r="V2072" i="1" s="1"/>
  <c r="D2072" i="1"/>
  <c r="X2071" i="1"/>
  <c r="W2071" i="1"/>
  <c r="D2071" i="1"/>
  <c r="Z2071" i="1" s="1"/>
  <c r="T2070" i="1"/>
  <c r="S2070" i="1"/>
  <c r="R2070" i="1"/>
  <c r="R2069" i="1" s="1"/>
  <c r="Q2070" i="1"/>
  <c r="Q2069" i="1" s="1"/>
  <c r="P2070" i="1"/>
  <c r="P2069" i="1" s="1"/>
  <c r="M2070" i="1"/>
  <c r="M2069" i="1" s="1"/>
  <c r="I2070" i="1"/>
  <c r="I2069" i="1" s="1"/>
  <c r="H2070" i="1"/>
  <c r="F2070" i="1"/>
  <c r="F2069" i="1" s="1"/>
  <c r="O2069" i="1"/>
  <c r="H2069" i="1"/>
  <c r="Z2068" i="1"/>
  <c r="W2068" i="1"/>
  <c r="D2068" i="1"/>
  <c r="X2068" i="1" s="1"/>
  <c r="X2067" i="1"/>
  <c r="W2067" i="1"/>
  <c r="D2067" i="1"/>
  <c r="U2067" i="1" s="1"/>
  <c r="V2067" i="1" s="1"/>
  <c r="W2066" i="1"/>
  <c r="D2066" i="1"/>
  <c r="Z2066" i="1" s="1"/>
  <c r="W2065" i="1"/>
  <c r="D2065" i="1"/>
  <c r="U2065" i="1" s="1"/>
  <c r="V2065" i="1" s="1"/>
  <c r="P2064" i="1"/>
  <c r="O2064" i="1"/>
  <c r="N2064" i="1"/>
  <c r="N2054" i="1" s="1"/>
  <c r="M2064" i="1"/>
  <c r="M2054" i="1" s="1"/>
  <c r="L2064" i="1"/>
  <c r="K2064" i="1"/>
  <c r="J2064" i="1"/>
  <c r="J2054" i="1" s="1"/>
  <c r="I2064" i="1"/>
  <c r="H2064" i="1"/>
  <c r="D2064" i="1" s="1"/>
  <c r="G2064" i="1"/>
  <c r="F2064" i="1"/>
  <c r="E2064" i="1"/>
  <c r="C2064" i="1"/>
  <c r="Z2063" i="1"/>
  <c r="X2063" i="1"/>
  <c r="W2063" i="1"/>
  <c r="D2063" i="1"/>
  <c r="U2063" i="1" s="1"/>
  <c r="V2063" i="1" s="1"/>
  <c r="W2062" i="1"/>
  <c r="V2062" i="1"/>
  <c r="U2062" i="1"/>
  <c r="D2062" i="1"/>
  <c r="X2062" i="1" s="1"/>
  <c r="W2061" i="1"/>
  <c r="U2061" i="1"/>
  <c r="V2061" i="1" s="1"/>
  <c r="D2061" i="1"/>
  <c r="Z2061" i="1" s="1"/>
  <c r="W2060" i="1"/>
  <c r="D2060" i="1"/>
  <c r="X2060" i="1" s="1"/>
  <c r="Z2059" i="1"/>
  <c r="W2059" i="1"/>
  <c r="D2059" i="1"/>
  <c r="U2059" i="1" s="1"/>
  <c r="V2059" i="1" s="1"/>
  <c r="Z2058" i="1"/>
  <c r="W2058" i="1"/>
  <c r="U2058" i="1"/>
  <c r="V2058" i="1" s="1"/>
  <c r="D2058" i="1"/>
  <c r="X2058" i="1" s="1"/>
  <c r="P2057" i="1"/>
  <c r="O2057" i="1"/>
  <c r="N2057" i="1"/>
  <c r="M2057" i="1"/>
  <c r="L2057" i="1"/>
  <c r="L2054" i="1" s="1"/>
  <c r="K2057" i="1"/>
  <c r="K2054" i="1" s="1"/>
  <c r="J2057" i="1"/>
  <c r="I2057" i="1"/>
  <c r="H2057" i="1"/>
  <c r="G2057" i="1"/>
  <c r="F2057" i="1"/>
  <c r="E2057" i="1"/>
  <c r="D2057" i="1" s="1"/>
  <c r="C2057" i="1"/>
  <c r="W2056" i="1"/>
  <c r="U2056" i="1"/>
  <c r="V2056" i="1" s="1"/>
  <c r="D2056" i="1"/>
  <c r="W2055" i="1"/>
  <c r="D2055" i="1"/>
  <c r="X2055" i="1" s="1"/>
  <c r="T2054" i="1"/>
  <c r="S2054" i="1"/>
  <c r="Q2054" i="1"/>
  <c r="O2054" i="1"/>
  <c r="I2054" i="1"/>
  <c r="H2054" i="1"/>
  <c r="G2054" i="1"/>
  <c r="F2054" i="1"/>
  <c r="C2054" i="1"/>
  <c r="X2053" i="1"/>
  <c r="W2053" i="1"/>
  <c r="U2053" i="1"/>
  <c r="V2053" i="1" s="1"/>
  <c r="D2053" i="1"/>
  <c r="Z2053" i="1" s="1"/>
  <c r="W2052" i="1"/>
  <c r="D2052" i="1"/>
  <c r="U2052" i="1" s="1"/>
  <c r="V2052" i="1" s="1"/>
  <c r="Z2051" i="1"/>
  <c r="W2051" i="1"/>
  <c r="D2051" i="1"/>
  <c r="U2051" i="1" s="1"/>
  <c r="V2051" i="1" s="1"/>
  <c r="P2050" i="1"/>
  <c r="O2050" i="1"/>
  <c r="N2050" i="1"/>
  <c r="N2044" i="1" s="1"/>
  <c r="M2050" i="1"/>
  <c r="L2050" i="1"/>
  <c r="K2050" i="1"/>
  <c r="J2050" i="1"/>
  <c r="J2044" i="1" s="1"/>
  <c r="I2050" i="1"/>
  <c r="H2050" i="1"/>
  <c r="G2050" i="1"/>
  <c r="W2050" i="1" s="1"/>
  <c r="F2050" i="1"/>
  <c r="E2050" i="1"/>
  <c r="C2050" i="1"/>
  <c r="Z2049" i="1"/>
  <c r="W2049" i="1"/>
  <c r="D2049" i="1"/>
  <c r="X2049" i="1" s="1"/>
  <c r="X2048" i="1"/>
  <c r="W2048" i="1"/>
  <c r="U2048" i="1"/>
  <c r="V2048" i="1" s="1"/>
  <c r="D2048" i="1"/>
  <c r="Z2048" i="1" s="1"/>
  <c r="R2047" i="1"/>
  <c r="Q2047" i="1"/>
  <c r="P2047" i="1"/>
  <c r="O2047" i="1"/>
  <c r="N2047" i="1"/>
  <c r="M2047" i="1"/>
  <c r="M2044" i="1" s="1"/>
  <c r="L2047" i="1"/>
  <c r="L2044" i="1" s="1"/>
  <c r="K2047" i="1"/>
  <c r="K2044" i="1" s="1"/>
  <c r="J2047" i="1"/>
  <c r="I2047" i="1"/>
  <c r="H2047" i="1"/>
  <c r="G2047" i="1"/>
  <c r="F2047" i="1"/>
  <c r="F2044" i="1" s="1"/>
  <c r="E2047" i="1"/>
  <c r="D2047" i="1" s="1"/>
  <c r="C2047" i="1"/>
  <c r="X2046" i="1"/>
  <c r="W2046" i="1"/>
  <c r="D2046" i="1"/>
  <c r="Z2046" i="1" s="1"/>
  <c r="W2045" i="1"/>
  <c r="U2045" i="1"/>
  <c r="V2045" i="1" s="1"/>
  <c r="N2045" i="1"/>
  <c r="D2045" i="1" s="1"/>
  <c r="Z2045" i="1" s="1"/>
  <c r="C2045" i="1"/>
  <c r="P2044" i="1"/>
  <c r="O2044" i="1"/>
  <c r="I2044" i="1"/>
  <c r="H2044" i="1"/>
  <c r="E2044" i="1"/>
  <c r="C2044" i="1"/>
  <c r="Z2043" i="1"/>
  <c r="X2043" i="1"/>
  <c r="D2043" i="1"/>
  <c r="X2042" i="1"/>
  <c r="W2042" i="1"/>
  <c r="D2042" i="1"/>
  <c r="Z2042" i="1" s="1"/>
  <c r="Z2041" i="1"/>
  <c r="X2041" i="1"/>
  <c r="W2041" i="1"/>
  <c r="U2041" i="1"/>
  <c r="V2041" i="1" s="1"/>
  <c r="D2041" i="1"/>
  <c r="X2040" i="1"/>
  <c r="W2040" i="1"/>
  <c r="D2040" i="1"/>
  <c r="Z2040" i="1" s="1"/>
  <c r="T2039" i="1"/>
  <c r="S2039" i="1"/>
  <c r="R2039" i="1"/>
  <c r="Q2039" i="1"/>
  <c r="Q2036" i="1" s="1"/>
  <c r="N2039" i="1"/>
  <c r="C2039" i="1"/>
  <c r="Z2038" i="1"/>
  <c r="X2038" i="1"/>
  <c r="W2038" i="1"/>
  <c r="U2038" i="1"/>
  <c r="V2038" i="1" s="1"/>
  <c r="D2038" i="1"/>
  <c r="W2037" i="1"/>
  <c r="N2037" i="1"/>
  <c r="D2037" i="1"/>
  <c r="C2037" i="1"/>
  <c r="C2036" i="1" s="1"/>
  <c r="T2036" i="1"/>
  <c r="S2036" i="1"/>
  <c r="R2036" i="1"/>
  <c r="P2036" i="1"/>
  <c r="O2036" i="1"/>
  <c r="M2036" i="1"/>
  <c r="L2036" i="1"/>
  <c r="K2036" i="1"/>
  <c r="J2036" i="1"/>
  <c r="I2036" i="1"/>
  <c r="H2036" i="1"/>
  <c r="G2036" i="1"/>
  <c r="F2036" i="1"/>
  <c r="E2036" i="1"/>
  <c r="D2035" i="1"/>
  <c r="Z2034" i="1"/>
  <c r="X2034" i="1"/>
  <c r="D2034" i="1"/>
  <c r="X2033" i="1"/>
  <c r="W2033" i="1"/>
  <c r="U2033" i="1"/>
  <c r="V2033" i="1" s="1"/>
  <c r="D2033" i="1"/>
  <c r="Z2033" i="1" s="1"/>
  <c r="Z2032" i="1"/>
  <c r="X2032" i="1"/>
  <c r="W2032" i="1"/>
  <c r="V2032" i="1"/>
  <c r="U2032" i="1"/>
  <c r="D2032" i="1"/>
  <c r="W2031" i="1"/>
  <c r="D2031" i="1"/>
  <c r="Z2030" i="1"/>
  <c r="X2030" i="1"/>
  <c r="W2030" i="1"/>
  <c r="U2030" i="1"/>
  <c r="V2030" i="1" s="1"/>
  <c r="N2030" i="1"/>
  <c r="D2030" i="1"/>
  <c r="C2030" i="1"/>
  <c r="W2029" i="1"/>
  <c r="U2029" i="1"/>
  <c r="V2029" i="1" s="1"/>
  <c r="D2029" i="1"/>
  <c r="X2029" i="1" s="1"/>
  <c r="W2028" i="1"/>
  <c r="D2028" i="1"/>
  <c r="W2027" i="1"/>
  <c r="U2027" i="1"/>
  <c r="V2027" i="1" s="1"/>
  <c r="D2027" i="1"/>
  <c r="N2026" i="1"/>
  <c r="W2026" i="1" s="1"/>
  <c r="D2026" i="1"/>
  <c r="C2026" i="1"/>
  <c r="W2025" i="1"/>
  <c r="U2025" i="1"/>
  <c r="V2025" i="1" s="1"/>
  <c r="D2025" i="1"/>
  <c r="W2024" i="1"/>
  <c r="N2024" i="1"/>
  <c r="N2023" i="1" s="1"/>
  <c r="D2023" i="1" s="1"/>
  <c r="U2023" i="1" s="1"/>
  <c r="V2023" i="1" s="1"/>
  <c r="D2024" i="1"/>
  <c r="C2024" i="1"/>
  <c r="C2023" i="1"/>
  <c r="W2022" i="1"/>
  <c r="U2022" i="1"/>
  <c r="V2022" i="1" s="1"/>
  <c r="D2022" i="1"/>
  <c r="X2022" i="1" s="1"/>
  <c r="W2021" i="1"/>
  <c r="U2021" i="1"/>
  <c r="V2021" i="1" s="1"/>
  <c r="N2021" i="1"/>
  <c r="D2021" i="1" s="1"/>
  <c r="C2021" i="1"/>
  <c r="X2020" i="1"/>
  <c r="W2020" i="1"/>
  <c r="D2020" i="1"/>
  <c r="Z2020" i="1" s="1"/>
  <c r="Z2019" i="1"/>
  <c r="W2019" i="1"/>
  <c r="V2019" i="1"/>
  <c r="U2019" i="1"/>
  <c r="D2019" i="1"/>
  <c r="X2019" i="1" s="1"/>
  <c r="Z2018" i="1"/>
  <c r="W2018" i="1"/>
  <c r="U2018" i="1"/>
  <c r="V2018" i="1" s="1"/>
  <c r="N2018" i="1"/>
  <c r="N2015" i="1" s="1"/>
  <c r="D2015" i="1" s="1"/>
  <c r="Z2015" i="1" s="1"/>
  <c r="D2018" i="1"/>
  <c r="X2018" i="1" s="1"/>
  <c r="C2018" i="1"/>
  <c r="Z2017" i="1"/>
  <c r="X2017" i="1"/>
  <c r="W2017" i="1"/>
  <c r="D2017" i="1"/>
  <c r="U2017" i="1" s="1"/>
  <c r="V2017" i="1" s="1"/>
  <c r="W2016" i="1"/>
  <c r="V2016" i="1"/>
  <c r="U2016" i="1"/>
  <c r="N2016" i="1"/>
  <c r="D2016" i="1"/>
  <c r="Z2016" i="1" s="1"/>
  <c r="C2016" i="1"/>
  <c r="X2016" i="1" s="1"/>
  <c r="Z2014" i="1"/>
  <c r="X2014" i="1"/>
  <c r="W2014" i="1"/>
  <c r="U2014" i="1"/>
  <c r="V2014" i="1" s="1"/>
  <c r="W2013" i="1"/>
  <c r="U2013" i="1"/>
  <c r="V2013" i="1" s="1"/>
  <c r="D2013" i="1"/>
  <c r="Z2013" i="1" s="1"/>
  <c r="C2013" i="1"/>
  <c r="C2012" i="1" s="1"/>
  <c r="W2012" i="1"/>
  <c r="G2012" i="1"/>
  <c r="D2012" i="1"/>
  <c r="Z2012" i="1" s="1"/>
  <c r="Z2011" i="1"/>
  <c r="X2011" i="1"/>
  <c r="W2011" i="1"/>
  <c r="U2011" i="1"/>
  <c r="V2011" i="1" s="1"/>
  <c r="D2011" i="1"/>
  <c r="W2010" i="1"/>
  <c r="D2010" i="1"/>
  <c r="W2009" i="1"/>
  <c r="G2009" i="1"/>
  <c r="D2009" i="1"/>
  <c r="U2009" i="1" s="1"/>
  <c r="V2009" i="1" s="1"/>
  <c r="C2009" i="1"/>
  <c r="W2008" i="1"/>
  <c r="U2008" i="1"/>
  <c r="V2008" i="1" s="1"/>
  <c r="D2008" i="1"/>
  <c r="W2007" i="1"/>
  <c r="D2007" i="1"/>
  <c r="W2006" i="1"/>
  <c r="G2006" i="1"/>
  <c r="D2006" i="1"/>
  <c r="Z2006" i="1" s="1"/>
  <c r="C2006" i="1"/>
  <c r="T2005" i="1"/>
  <c r="S2005" i="1"/>
  <c r="G2005" i="1"/>
  <c r="D2004" i="1"/>
  <c r="Z2004" i="1" s="1"/>
  <c r="X2003" i="1"/>
  <c r="W2003" i="1"/>
  <c r="D2003" i="1"/>
  <c r="Z2002" i="1"/>
  <c r="X2002" i="1"/>
  <c r="W2002" i="1"/>
  <c r="U2002" i="1"/>
  <c r="V2002" i="1" s="1"/>
  <c r="D2002" i="1"/>
  <c r="X2001" i="1"/>
  <c r="W2001" i="1"/>
  <c r="D2001" i="1"/>
  <c r="Z2000" i="1"/>
  <c r="W2000" i="1"/>
  <c r="U2000" i="1"/>
  <c r="V2000" i="1" s="1"/>
  <c r="D2000" i="1"/>
  <c r="X2000" i="1" s="1"/>
  <c r="N1999" i="1"/>
  <c r="C1999" i="1"/>
  <c r="C1996" i="1" s="1"/>
  <c r="X1998" i="1"/>
  <c r="W1998" i="1"/>
  <c r="D1998" i="1"/>
  <c r="Z1998" i="1" s="1"/>
  <c r="X1997" i="1"/>
  <c r="W1997" i="1"/>
  <c r="D1997" i="1"/>
  <c r="Z1997" i="1" s="1"/>
  <c r="T1996" i="1"/>
  <c r="S1996" i="1"/>
  <c r="Q1996" i="1"/>
  <c r="N1996" i="1"/>
  <c r="W1996" i="1" s="1"/>
  <c r="Z1995" i="1"/>
  <c r="W1995" i="1"/>
  <c r="U1995" i="1"/>
  <c r="V1995" i="1" s="1"/>
  <c r="D1995" i="1"/>
  <c r="X1995" i="1" s="1"/>
  <c r="Z1994" i="1"/>
  <c r="W1994" i="1"/>
  <c r="V1994" i="1"/>
  <c r="U1994" i="1"/>
  <c r="D1994" i="1"/>
  <c r="X1994" i="1" s="1"/>
  <c r="Z1993" i="1"/>
  <c r="W1993" i="1"/>
  <c r="U1993" i="1"/>
  <c r="V1993" i="1" s="1"/>
  <c r="D1993" i="1"/>
  <c r="X1993" i="1" s="1"/>
  <c r="Z1992" i="1"/>
  <c r="W1992" i="1"/>
  <c r="U1992" i="1"/>
  <c r="V1992" i="1" s="1"/>
  <c r="D1992" i="1"/>
  <c r="X1992" i="1" s="1"/>
  <c r="P1991" i="1"/>
  <c r="O1991" i="1"/>
  <c r="O1986" i="1" s="1"/>
  <c r="N1991" i="1"/>
  <c r="M1991" i="1"/>
  <c r="L1991" i="1"/>
  <c r="K1991" i="1"/>
  <c r="K1986" i="1" s="1"/>
  <c r="J1991" i="1"/>
  <c r="I1991" i="1"/>
  <c r="I1986" i="1" s="1"/>
  <c r="H1991" i="1"/>
  <c r="G1991" i="1"/>
  <c r="F1991" i="1"/>
  <c r="E1991" i="1"/>
  <c r="D1991" i="1" s="1"/>
  <c r="C1991" i="1"/>
  <c r="C1986" i="1" s="1"/>
  <c r="X1990" i="1"/>
  <c r="W1990" i="1"/>
  <c r="D1990" i="1"/>
  <c r="Z1990" i="1" s="1"/>
  <c r="P1989" i="1"/>
  <c r="O1989" i="1"/>
  <c r="N1989" i="1"/>
  <c r="N1986" i="1" s="1"/>
  <c r="M1989" i="1"/>
  <c r="M1986" i="1" s="1"/>
  <c r="L1989" i="1"/>
  <c r="L1986" i="1" s="1"/>
  <c r="K1989" i="1"/>
  <c r="J1989" i="1"/>
  <c r="I1989" i="1"/>
  <c r="H1989" i="1"/>
  <c r="H1986" i="1" s="1"/>
  <c r="G1989" i="1"/>
  <c r="G1986" i="1" s="1"/>
  <c r="F1989" i="1"/>
  <c r="E1989" i="1"/>
  <c r="C1989" i="1"/>
  <c r="Z1988" i="1"/>
  <c r="X1988" i="1"/>
  <c r="W1988" i="1"/>
  <c r="U1988" i="1"/>
  <c r="V1988" i="1" s="1"/>
  <c r="D1988" i="1"/>
  <c r="Z1987" i="1"/>
  <c r="X1987" i="1"/>
  <c r="W1987" i="1"/>
  <c r="U1987" i="1"/>
  <c r="V1987" i="1" s="1"/>
  <c r="D1987" i="1"/>
  <c r="T1986" i="1"/>
  <c r="S1986" i="1"/>
  <c r="Q1986" i="1"/>
  <c r="P1986" i="1"/>
  <c r="J1986" i="1"/>
  <c r="F1986" i="1"/>
  <c r="Z1985" i="1"/>
  <c r="W1985" i="1"/>
  <c r="U1985" i="1"/>
  <c r="V1985" i="1" s="1"/>
  <c r="D1985" i="1"/>
  <c r="X1985" i="1" s="1"/>
  <c r="Z1984" i="1"/>
  <c r="W1984" i="1"/>
  <c r="U1984" i="1"/>
  <c r="V1984" i="1" s="1"/>
  <c r="D1984" i="1"/>
  <c r="X1984" i="1" s="1"/>
  <c r="Z1983" i="1"/>
  <c r="W1983" i="1"/>
  <c r="V1983" i="1"/>
  <c r="U1983" i="1"/>
  <c r="D1983" i="1"/>
  <c r="X1983" i="1" s="1"/>
  <c r="Z1982" i="1"/>
  <c r="W1982" i="1"/>
  <c r="U1982" i="1"/>
  <c r="V1982" i="1" s="1"/>
  <c r="D1982" i="1"/>
  <c r="X1982" i="1" s="1"/>
  <c r="T1981" i="1"/>
  <c r="S1981" i="1"/>
  <c r="Q1981" i="1"/>
  <c r="P1981" i="1"/>
  <c r="P1978" i="1" s="1"/>
  <c r="O1981" i="1"/>
  <c r="O1978" i="1" s="1"/>
  <c r="N1981" i="1"/>
  <c r="N1978" i="1" s="1"/>
  <c r="M1981" i="1"/>
  <c r="L1981" i="1"/>
  <c r="K1981" i="1"/>
  <c r="J1981" i="1"/>
  <c r="J1978" i="1" s="1"/>
  <c r="I1981" i="1"/>
  <c r="I1978" i="1" s="1"/>
  <c r="H1981" i="1"/>
  <c r="D1981" i="1" s="1"/>
  <c r="G1981" i="1"/>
  <c r="F1981" i="1"/>
  <c r="E1981" i="1"/>
  <c r="C1981" i="1"/>
  <c r="C1978" i="1" s="1"/>
  <c r="Z1980" i="1"/>
  <c r="W1980" i="1"/>
  <c r="D1980" i="1"/>
  <c r="X1980" i="1" s="1"/>
  <c r="Z1979" i="1"/>
  <c r="W1979" i="1"/>
  <c r="D1979" i="1"/>
  <c r="X1979" i="1" s="1"/>
  <c r="T1978" i="1"/>
  <c r="S1978" i="1"/>
  <c r="Q1978" i="1"/>
  <c r="M1978" i="1"/>
  <c r="L1978" i="1"/>
  <c r="K1978" i="1"/>
  <c r="H1978" i="1"/>
  <c r="G1978" i="1"/>
  <c r="F1978" i="1"/>
  <c r="E1978" i="1"/>
  <c r="Z1977" i="1"/>
  <c r="X1977" i="1"/>
  <c r="W1976" i="1"/>
  <c r="D1976" i="1"/>
  <c r="X1976" i="1" s="1"/>
  <c r="Z1975" i="1"/>
  <c r="W1975" i="1"/>
  <c r="U1975" i="1"/>
  <c r="V1975" i="1" s="1"/>
  <c r="D1975" i="1"/>
  <c r="X1975" i="1" s="1"/>
  <c r="W1974" i="1"/>
  <c r="U1974" i="1"/>
  <c r="V1974" i="1" s="1"/>
  <c r="D1974" i="1"/>
  <c r="X1974" i="1" s="1"/>
  <c r="W1973" i="1"/>
  <c r="D1973" i="1"/>
  <c r="X1973" i="1" s="1"/>
  <c r="Z1972" i="1"/>
  <c r="W1972" i="1"/>
  <c r="U1972" i="1"/>
  <c r="V1972" i="1" s="1"/>
  <c r="D1972" i="1"/>
  <c r="X1972" i="1" s="1"/>
  <c r="W1971" i="1"/>
  <c r="U1971" i="1"/>
  <c r="V1971" i="1" s="1"/>
  <c r="D1971" i="1"/>
  <c r="X1971" i="1" s="1"/>
  <c r="W1970" i="1"/>
  <c r="D1970" i="1"/>
  <c r="X1970" i="1" s="1"/>
  <c r="W1969" i="1"/>
  <c r="T1969" i="1"/>
  <c r="T1961" i="1" s="1"/>
  <c r="S1969" i="1"/>
  <c r="R1969" i="1"/>
  <c r="Q1969" i="1"/>
  <c r="Q1961" i="1" s="1"/>
  <c r="P1969" i="1"/>
  <c r="O1969" i="1"/>
  <c r="N1969" i="1"/>
  <c r="M1969" i="1"/>
  <c r="L1969" i="1"/>
  <c r="K1969" i="1"/>
  <c r="K1961" i="1" s="1"/>
  <c r="J1969" i="1"/>
  <c r="I1969" i="1"/>
  <c r="H1969" i="1"/>
  <c r="G1969" i="1"/>
  <c r="F1969" i="1"/>
  <c r="E1969" i="1"/>
  <c r="C1969" i="1"/>
  <c r="W1968" i="1"/>
  <c r="D1968" i="1"/>
  <c r="U1968" i="1" s="1"/>
  <c r="V1968" i="1" s="1"/>
  <c r="Z1967" i="1"/>
  <c r="X1967" i="1"/>
  <c r="W1967" i="1"/>
  <c r="D1967" i="1"/>
  <c r="U1967" i="1" s="1"/>
  <c r="V1967" i="1" s="1"/>
  <c r="Z1966" i="1"/>
  <c r="X1966" i="1"/>
  <c r="W1966" i="1"/>
  <c r="D1966" i="1"/>
  <c r="U1966" i="1" s="1"/>
  <c r="V1966" i="1" s="1"/>
  <c r="Z1965" i="1"/>
  <c r="X1965" i="1"/>
  <c r="W1965" i="1"/>
  <c r="V1965" i="1"/>
  <c r="D1965" i="1"/>
  <c r="U1965" i="1" s="1"/>
  <c r="P1964" i="1"/>
  <c r="P1961" i="1" s="1"/>
  <c r="O1964" i="1"/>
  <c r="O1961" i="1" s="1"/>
  <c r="N1964" i="1"/>
  <c r="M1964" i="1"/>
  <c r="L1964" i="1"/>
  <c r="L1961" i="1" s="1"/>
  <c r="K1964" i="1"/>
  <c r="J1964" i="1"/>
  <c r="I1964" i="1"/>
  <c r="I1961" i="1" s="1"/>
  <c r="H1964" i="1"/>
  <c r="G1964" i="1"/>
  <c r="F1964" i="1"/>
  <c r="E1964" i="1"/>
  <c r="C1964" i="1"/>
  <c r="W1963" i="1"/>
  <c r="U1963" i="1"/>
  <c r="V1963" i="1" s="1"/>
  <c r="D1963" i="1"/>
  <c r="X1963" i="1" s="1"/>
  <c r="Z1962" i="1"/>
  <c r="W1962" i="1"/>
  <c r="U1962" i="1"/>
  <c r="V1962" i="1" s="1"/>
  <c r="D1962" i="1"/>
  <c r="X1962" i="1" s="1"/>
  <c r="S1961" i="1"/>
  <c r="N1961" i="1"/>
  <c r="M1961" i="1"/>
  <c r="J1961" i="1"/>
  <c r="H1961" i="1"/>
  <c r="G1961" i="1"/>
  <c r="F1961" i="1"/>
  <c r="Z1960" i="1"/>
  <c r="X1960" i="1"/>
  <c r="W1959" i="1"/>
  <c r="U1959" i="1"/>
  <c r="V1959" i="1" s="1"/>
  <c r="D1959" i="1"/>
  <c r="X1959" i="1" s="1"/>
  <c r="Z1958" i="1"/>
  <c r="W1958" i="1"/>
  <c r="U1958" i="1"/>
  <c r="V1958" i="1" s="1"/>
  <c r="D1958" i="1"/>
  <c r="X1958" i="1" s="1"/>
  <c r="Z1957" i="1"/>
  <c r="W1957" i="1"/>
  <c r="U1957" i="1"/>
  <c r="V1957" i="1" s="1"/>
  <c r="D1957" i="1"/>
  <c r="X1957" i="1" s="1"/>
  <c r="W1956" i="1"/>
  <c r="U1956" i="1"/>
  <c r="V1956" i="1" s="1"/>
  <c r="D1956" i="1"/>
  <c r="X1956" i="1" s="1"/>
  <c r="P1955" i="1"/>
  <c r="O1955" i="1"/>
  <c r="N1955" i="1"/>
  <c r="M1955" i="1"/>
  <c r="M1950" i="1" s="1"/>
  <c r="L1955" i="1"/>
  <c r="K1955" i="1"/>
  <c r="J1955" i="1"/>
  <c r="I1955" i="1"/>
  <c r="H1955" i="1"/>
  <c r="G1955" i="1"/>
  <c r="W1955" i="1" s="1"/>
  <c r="F1955" i="1"/>
  <c r="E1955" i="1"/>
  <c r="D1955" i="1" s="1"/>
  <c r="C1955" i="1"/>
  <c r="X1954" i="1"/>
  <c r="W1954" i="1"/>
  <c r="D1954" i="1"/>
  <c r="Z1954" i="1" s="1"/>
  <c r="N1953" i="1"/>
  <c r="C1953" i="1"/>
  <c r="W1952" i="1"/>
  <c r="D1952" i="1"/>
  <c r="W1951" i="1"/>
  <c r="D1951" i="1"/>
  <c r="X1951" i="1" s="1"/>
  <c r="T1950" i="1"/>
  <c r="S1950" i="1"/>
  <c r="Q1950" i="1"/>
  <c r="P1950" i="1"/>
  <c r="O1950" i="1"/>
  <c r="L1950" i="1"/>
  <c r="K1950" i="1"/>
  <c r="J1950" i="1"/>
  <c r="I1950" i="1"/>
  <c r="H1950" i="1"/>
  <c r="G1950" i="1"/>
  <c r="F1950" i="1"/>
  <c r="C1950" i="1"/>
  <c r="W1949" i="1"/>
  <c r="D1949" i="1"/>
  <c r="Z1949" i="1" s="1"/>
  <c r="X1948" i="1"/>
  <c r="W1948" i="1"/>
  <c r="V1948" i="1"/>
  <c r="U1948" i="1"/>
  <c r="D1948" i="1"/>
  <c r="Z1948" i="1" s="1"/>
  <c r="X1947" i="1"/>
  <c r="W1947" i="1"/>
  <c r="D1947" i="1"/>
  <c r="Z1947" i="1" s="1"/>
  <c r="G1946" i="1"/>
  <c r="C1946" i="1"/>
  <c r="C1943" i="1" s="1"/>
  <c r="Z1945" i="1"/>
  <c r="X1945" i="1"/>
  <c r="W1945" i="1"/>
  <c r="V1945" i="1"/>
  <c r="Q1945" i="1"/>
  <c r="U1945" i="1" s="1"/>
  <c r="D1945" i="1"/>
  <c r="Z1944" i="1"/>
  <c r="X1944" i="1"/>
  <c r="W1944" i="1"/>
  <c r="U1944" i="1"/>
  <c r="V1944" i="1" s="1"/>
  <c r="D1944" i="1"/>
  <c r="T1943" i="1"/>
  <c r="S1943" i="1"/>
  <c r="X1942" i="1"/>
  <c r="W1942" i="1"/>
  <c r="D1942" i="1"/>
  <c r="W1941" i="1"/>
  <c r="D1941" i="1"/>
  <c r="X1940" i="1"/>
  <c r="W1940" i="1"/>
  <c r="D1940" i="1"/>
  <c r="X1939" i="1"/>
  <c r="W1939" i="1"/>
  <c r="D1939" i="1"/>
  <c r="W1938" i="1"/>
  <c r="D1938" i="1"/>
  <c r="X1937" i="1"/>
  <c r="W1937" i="1"/>
  <c r="D1937" i="1"/>
  <c r="X1936" i="1"/>
  <c r="W1936" i="1"/>
  <c r="D1936" i="1"/>
  <c r="W1935" i="1"/>
  <c r="D1935" i="1"/>
  <c r="T1934" i="1"/>
  <c r="T1928" i="1" s="1"/>
  <c r="S1934" i="1"/>
  <c r="Q1934" i="1"/>
  <c r="Q1928" i="1" s="1"/>
  <c r="P1934" i="1"/>
  <c r="O1934" i="1"/>
  <c r="N1934" i="1"/>
  <c r="M1934" i="1"/>
  <c r="M1928" i="1" s="1"/>
  <c r="L1934" i="1"/>
  <c r="K1934" i="1"/>
  <c r="J1934" i="1"/>
  <c r="I1934" i="1"/>
  <c r="H1934" i="1"/>
  <c r="G1934" i="1"/>
  <c r="F1934" i="1"/>
  <c r="E1934" i="1"/>
  <c r="D1934" i="1" s="1"/>
  <c r="C1934" i="1"/>
  <c r="C1928" i="1" s="1"/>
  <c r="W1933" i="1"/>
  <c r="U1933" i="1"/>
  <c r="V1933" i="1" s="1"/>
  <c r="D1933" i="1"/>
  <c r="Z1933" i="1" s="1"/>
  <c r="W1932" i="1"/>
  <c r="D1932" i="1"/>
  <c r="Z1932" i="1" s="1"/>
  <c r="P1931" i="1"/>
  <c r="O1931" i="1"/>
  <c r="N1931" i="1"/>
  <c r="N1928" i="1" s="1"/>
  <c r="N1927" i="1" s="1"/>
  <c r="M1931" i="1"/>
  <c r="L1931" i="1"/>
  <c r="K1931" i="1"/>
  <c r="J1931" i="1"/>
  <c r="J1928" i="1" s="1"/>
  <c r="J1927" i="1" s="1"/>
  <c r="I1931" i="1"/>
  <c r="H1931" i="1"/>
  <c r="H1928" i="1" s="1"/>
  <c r="H1927" i="1" s="1"/>
  <c r="G1931" i="1"/>
  <c r="G1928" i="1" s="1"/>
  <c r="F1931" i="1"/>
  <c r="E1931" i="1"/>
  <c r="D1931" i="1" s="1"/>
  <c r="C1931" i="1"/>
  <c r="Z1930" i="1"/>
  <c r="X1930" i="1"/>
  <c r="W1930" i="1"/>
  <c r="U1930" i="1"/>
  <c r="V1930" i="1" s="1"/>
  <c r="D1930" i="1"/>
  <c r="Z1929" i="1"/>
  <c r="X1929" i="1"/>
  <c r="W1929" i="1"/>
  <c r="V1929" i="1"/>
  <c r="U1929" i="1"/>
  <c r="D1929" i="1"/>
  <c r="S1928" i="1"/>
  <c r="S1927" i="1" s="1"/>
  <c r="P1928" i="1"/>
  <c r="P1927" i="1" s="1"/>
  <c r="O1928" i="1"/>
  <c r="O1927" i="1" s="1"/>
  <c r="L1928" i="1"/>
  <c r="L1927" i="1" s="1"/>
  <c r="I1928" i="1"/>
  <c r="I1927" i="1" s="1"/>
  <c r="F1928" i="1"/>
  <c r="F1927" i="1" s="1"/>
  <c r="T1927" i="1"/>
  <c r="M1927" i="1"/>
  <c r="X1926" i="1"/>
  <c r="W1926" i="1"/>
  <c r="D1926" i="1"/>
  <c r="W1925" i="1"/>
  <c r="D1925" i="1"/>
  <c r="X1924" i="1"/>
  <c r="W1924" i="1"/>
  <c r="D1924" i="1"/>
  <c r="W1923" i="1"/>
  <c r="T1923" i="1"/>
  <c r="S1923" i="1"/>
  <c r="Q1923" i="1"/>
  <c r="P1923" i="1"/>
  <c r="O1923" i="1"/>
  <c r="O1915" i="1" s="1"/>
  <c r="N1923" i="1"/>
  <c r="M1923" i="1"/>
  <c r="L1923" i="1"/>
  <c r="K1923" i="1"/>
  <c r="J1923" i="1"/>
  <c r="I1923" i="1"/>
  <c r="I1915" i="1" s="1"/>
  <c r="H1923" i="1"/>
  <c r="G1923" i="1"/>
  <c r="D1923" i="1" s="1"/>
  <c r="F1923" i="1"/>
  <c r="E1923" i="1"/>
  <c r="C1923" i="1"/>
  <c r="W1922" i="1"/>
  <c r="D1922" i="1"/>
  <c r="Z1922" i="1" s="1"/>
  <c r="X1921" i="1"/>
  <c r="W1921" i="1"/>
  <c r="V1921" i="1"/>
  <c r="U1921" i="1"/>
  <c r="D1921" i="1"/>
  <c r="Z1921" i="1" s="1"/>
  <c r="X1920" i="1"/>
  <c r="W1920" i="1"/>
  <c r="D1920" i="1"/>
  <c r="Z1920" i="1" s="1"/>
  <c r="W1919" i="1"/>
  <c r="D1919" i="1"/>
  <c r="Z1919" i="1" s="1"/>
  <c r="P1918" i="1"/>
  <c r="P1915" i="1" s="1"/>
  <c r="O1918" i="1"/>
  <c r="N1918" i="1"/>
  <c r="N1915" i="1" s="1"/>
  <c r="M1918" i="1"/>
  <c r="L1918" i="1"/>
  <c r="L1915" i="1" s="1"/>
  <c r="K1918" i="1"/>
  <c r="K1915" i="1" s="1"/>
  <c r="J1918" i="1"/>
  <c r="I1918" i="1"/>
  <c r="H1918" i="1"/>
  <c r="H1915" i="1" s="1"/>
  <c r="G1918" i="1"/>
  <c r="F1918" i="1"/>
  <c r="F1915" i="1" s="1"/>
  <c r="E1918" i="1"/>
  <c r="C1918" i="1"/>
  <c r="Z1917" i="1"/>
  <c r="X1917" i="1"/>
  <c r="W1917" i="1"/>
  <c r="U1917" i="1"/>
  <c r="V1917" i="1" s="1"/>
  <c r="D1917" i="1"/>
  <c r="W1916" i="1"/>
  <c r="N1916" i="1"/>
  <c r="D1916" i="1"/>
  <c r="X1916" i="1" s="1"/>
  <c r="T1915" i="1"/>
  <c r="S1915" i="1"/>
  <c r="Q1915" i="1"/>
  <c r="M1915" i="1"/>
  <c r="C1915" i="1"/>
  <c r="X1914" i="1"/>
  <c r="D1914" i="1"/>
  <c r="Z1914" i="1" s="1"/>
  <c r="Z1913" i="1"/>
  <c r="X1913" i="1"/>
  <c r="D1913" i="1"/>
  <c r="X1912" i="1"/>
  <c r="D1912" i="1"/>
  <c r="Z1912" i="1" s="1"/>
  <c r="Z1911" i="1"/>
  <c r="X1911" i="1"/>
  <c r="W1911" i="1"/>
  <c r="U1911" i="1"/>
  <c r="V1911" i="1" s="1"/>
  <c r="D1911" i="1"/>
  <c r="Z1910" i="1"/>
  <c r="X1910" i="1"/>
  <c r="W1910" i="1"/>
  <c r="U1910" i="1"/>
  <c r="V1910" i="1" s="1"/>
  <c r="D1910" i="1"/>
  <c r="Z1909" i="1"/>
  <c r="X1909" i="1"/>
  <c r="V1909" i="1"/>
  <c r="D1909" i="1"/>
  <c r="U1909" i="1" s="1"/>
  <c r="W1908" i="1"/>
  <c r="D1908" i="1"/>
  <c r="P1907" i="1"/>
  <c r="O1907" i="1"/>
  <c r="N1907" i="1"/>
  <c r="M1907" i="1"/>
  <c r="L1907" i="1"/>
  <c r="K1907" i="1"/>
  <c r="J1907" i="1"/>
  <c r="I1907" i="1"/>
  <c r="H1907" i="1"/>
  <c r="G1907" i="1"/>
  <c r="F1907" i="1"/>
  <c r="E1907" i="1"/>
  <c r="X1906" i="1"/>
  <c r="W1906" i="1"/>
  <c r="D1906" i="1"/>
  <c r="W1905" i="1"/>
  <c r="D1905" i="1"/>
  <c r="X1904" i="1"/>
  <c r="W1904" i="1"/>
  <c r="D1904" i="1"/>
  <c r="X1903" i="1"/>
  <c r="W1903" i="1"/>
  <c r="D1903" i="1"/>
  <c r="P1902" i="1"/>
  <c r="P1895" i="1" s="1"/>
  <c r="O1902" i="1"/>
  <c r="N1902" i="1"/>
  <c r="M1902" i="1"/>
  <c r="L1902" i="1"/>
  <c r="K1902" i="1"/>
  <c r="J1902" i="1"/>
  <c r="J1895" i="1" s="1"/>
  <c r="I1902" i="1"/>
  <c r="H1902" i="1"/>
  <c r="G1902" i="1"/>
  <c r="G1895" i="1" s="1"/>
  <c r="F1902" i="1"/>
  <c r="W1902" i="1" s="1"/>
  <c r="E1902" i="1"/>
  <c r="D1902" i="1"/>
  <c r="X1901" i="1"/>
  <c r="W1901" i="1"/>
  <c r="D1901" i="1"/>
  <c r="X1900" i="1"/>
  <c r="W1900" i="1"/>
  <c r="D1900" i="1"/>
  <c r="N1899" i="1"/>
  <c r="Z1898" i="1"/>
  <c r="X1898" i="1"/>
  <c r="W1898" i="1"/>
  <c r="U1898" i="1"/>
  <c r="V1898" i="1" s="1"/>
  <c r="D1898" i="1"/>
  <c r="Z1897" i="1"/>
  <c r="X1897" i="1"/>
  <c r="W1897" i="1"/>
  <c r="U1897" i="1"/>
  <c r="V1897" i="1" s="1"/>
  <c r="D1897" i="1"/>
  <c r="Z1896" i="1"/>
  <c r="X1896" i="1"/>
  <c r="W1896" i="1"/>
  <c r="U1896" i="1"/>
  <c r="V1896" i="1" s="1"/>
  <c r="N1896" i="1"/>
  <c r="D1896" i="1"/>
  <c r="T1895" i="1"/>
  <c r="S1895" i="1"/>
  <c r="Q1895" i="1"/>
  <c r="O1895" i="1"/>
  <c r="M1895" i="1"/>
  <c r="L1895" i="1"/>
  <c r="K1895" i="1"/>
  <c r="I1895" i="1"/>
  <c r="E1895" i="1"/>
  <c r="Z1894" i="1"/>
  <c r="D1894" i="1"/>
  <c r="X1894" i="1" s="1"/>
  <c r="Z1893" i="1"/>
  <c r="X1893" i="1"/>
  <c r="D1893" i="1"/>
  <c r="Z1892" i="1"/>
  <c r="X1892" i="1"/>
  <c r="W1892" i="1"/>
  <c r="V1892" i="1"/>
  <c r="U1892" i="1"/>
  <c r="D1892" i="1"/>
  <c r="Z1891" i="1"/>
  <c r="D1891" i="1"/>
  <c r="X1891" i="1" s="1"/>
  <c r="W1890" i="1"/>
  <c r="D1890" i="1"/>
  <c r="X1890" i="1" s="1"/>
  <c r="W1889" i="1"/>
  <c r="D1889" i="1"/>
  <c r="D1888" i="1" s="1"/>
  <c r="P1888" i="1"/>
  <c r="O1888" i="1"/>
  <c r="N1888" i="1"/>
  <c r="M1888" i="1"/>
  <c r="L1888" i="1"/>
  <c r="K1888" i="1"/>
  <c r="J1888" i="1"/>
  <c r="I1888" i="1"/>
  <c r="H1888" i="1"/>
  <c r="G1888" i="1"/>
  <c r="F1888" i="1"/>
  <c r="E1888" i="1"/>
  <c r="X1887" i="1"/>
  <c r="W1887" i="1"/>
  <c r="V1887" i="1"/>
  <c r="U1887" i="1"/>
  <c r="D1887" i="1"/>
  <c r="Z1887" i="1" s="1"/>
  <c r="X1886" i="1"/>
  <c r="W1886" i="1"/>
  <c r="D1886" i="1"/>
  <c r="Z1886" i="1" s="1"/>
  <c r="X1885" i="1"/>
  <c r="W1885" i="1"/>
  <c r="T1885" i="1"/>
  <c r="S1885" i="1"/>
  <c r="R1885" i="1"/>
  <c r="Q1885" i="1"/>
  <c r="D1885" i="1"/>
  <c r="W1884" i="1"/>
  <c r="D1884" i="1"/>
  <c r="Z1883" i="1"/>
  <c r="X1883" i="1"/>
  <c r="W1883" i="1"/>
  <c r="D1883" i="1"/>
  <c r="U1883" i="1" s="1"/>
  <c r="V1883" i="1" s="1"/>
  <c r="P1882" i="1"/>
  <c r="O1882" i="1"/>
  <c r="O1875" i="1" s="1"/>
  <c r="N1882" i="1"/>
  <c r="M1882" i="1"/>
  <c r="L1882" i="1"/>
  <c r="L1875" i="1" s="1"/>
  <c r="K1882" i="1"/>
  <c r="J1882" i="1"/>
  <c r="I1882" i="1"/>
  <c r="I1875" i="1" s="1"/>
  <c r="H1882" i="1"/>
  <c r="D1882" i="1" s="1"/>
  <c r="G1882" i="1"/>
  <c r="F1882" i="1"/>
  <c r="E1882" i="1"/>
  <c r="Z1881" i="1"/>
  <c r="X1881" i="1"/>
  <c r="W1881" i="1"/>
  <c r="V1881" i="1"/>
  <c r="U1881" i="1"/>
  <c r="D1881" i="1"/>
  <c r="W1880" i="1"/>
  <c r="D1880" i="1"/>
  <c r="N1879" i="1"/>
  <c r="W1879" i="1" s="1"/>
  <c r="Z1878" i="1"/>
  <c r="W1878" i="1"/>
  <c r="D1878" i="1"/>
  <c r="X1878" i="1" s="1"/>
  <c r="Z1877" i="1"/>
  <c r="X1877" i="1"/>
  <c r="W1877" i="1"/>
  <c r="U1877" i="1"/>
  <c r="V1877" i="1" s="1"/>
  <c r="D1877" i="1"/>
  <c r="W1876" i="1"/>
  <c r="N1876" i="1"/>
  <c r="D1876" i="1"/>
  <c r="T1875" i="1"/>
  <c r="S1875" i="1"/>
  <c r="R1875" i="1"/>
  <c r="Q1875" i="1"/>
  <c r="N1875" i="1"/>
  <c r="M1875" i="1"/>
  <c r="K1875" i="1"/>
  <c r="J1875" i="1"/>
  <c r="G1875" i="1"/>
  <c r="F1875" i="1"/>
  <c r="E1875" i="1"/>
  <c r="X1874" i="1"/>
  <c r="W1874" i="1"/>
  <c r="U1874" i="1"/>
  <c r="V1874" i="1" s="1"/>
  <c r="D1874" i="1"/>
  <c r="Z1874" i="1" s="1"/>
  <c r="Z1873" i="1"/>
  <c r="X1873" i="1"/>
  <c r="W1873" i="1"/>
  <c r="U1873" i="1"/>
  <c r="V1873" i="1" s="1"/>
  <c r="Z1872" i="1"/>
  <c r="X1872" i="1"/>
  <c r="W1872" i="1"/>
  <c r="V1872" i="1"/>
  <c r="U1872" i="1"/>
  <c r="Z1871" i="1"/>
  <c r="X1871" i="1"/>
  <c r="W1871" i="1"/>
  <c r="D1871" i="1"/>
  <c r="U1871" i="1" s="1"/>
  <c r="V1871" i="1" s="1"/>
  <c r="W1870" i="1"/>
  <c r="D1870" i="1"/>
  <c r="X1870" i="1" s="1"/>
  <c r="W1869" i="1"/>
  <c r="U1869" i="1"/>
  <c r="V1869" i="1" s="1"/>
  <c r="D1869" i="1"/>
  <c r="Z1869" i="1" s="1"/>
  <c r="W1868" i="1"/>
  <c r="D1868" i="1"/>
  <c r="X1868" i="1" s="1"/>
  <c r="P1867" i="1"/>
  <c r="O1867" i="1"/>
  <c r="O1860" i="1" s="1"/>
  <c r="N1867" i="1"/>
  <c r="M1867" i="1"/>
  <c r="M1860" i="1" s="1"/>
  <c r="L1867" i="1"/>
  <c r="L1860" i="1" s="1"/>
  <c r="K1867" i="1"/>
  <c r="J1867" i="1"/>
  <c r="I1867" i="1"/>
  <c r="H1867" i="1"/>
  <c r="H1860" i="1" s="1"/>
  <c r="G1867" i="1"/>
  <c r="F1867" i="1"/>
  <c r="E1867" i="1"/>
  <c r="C1867" i="1"/>
  <c r="W1866" i="1"/>
  <c r="D1866" i="1"/>
  <c r="U1866" i="1" s="1"/>
  <c r="V1866" i="1" s="1"/>
  <c r="W1865" i="1"/>
  <c r="D1865" i="1"/>
  <c r="X1865" i="1" s="1"/>
  <c r="W1864" i="1"/>
  <c r="U1864" i="1"/>
  <c r="V1864" i="1" s="1"/>
  <c r="D1864" i="1"/>
  <c r="W1863" i="1"/>
  <c r="D1863" i="1"/>
  <c r="X1863" i="1" s="1"/>
  <c r="C1863" i="1"/>
  <c r="W1862" i="1"/>
  <c r="D1862" i="1"/>
  <c r="Z1862" i="1" s="1"/>
  <c r="Z1861" i="1"/>
  <c r="X1861" i="1"/>
  <c r="W1861" i="1"/>
  <c r="U1861" i="1"/>
  <c r="V1861" i="1" s="1"/>
  <c r="D1861" i="1"/>
  <c r="T1860" i="1"/>
  <c r="S1860" i="1"/>
  <c r="Q1860" i="1"/>
  <c r="P1860" i="1"/>
  <c r="N1860" i="1"/>
  <c r="K1860" i="1"/>
  <c r="J1860" i="1"/>
  <c r="I1860" i="1"/>
  <c r="G1860" i="1"/>
  <c r="F1860" i="1"/>
  <c r="C1860" i="1"/>
  <c r="Z1859" i="1"/>
  <c r="W1859" i="1"/>
  <c r="D1859" i="1"/>
  <c r="X1859" i="1" s="1"/>
  <c r="Z1858" i="1"/>
  <c r="X1858" i="1"/>
  <c r="D1858" i="1"/>
  <c r="X1857" i="1"/>
  <c r="W1857" i="1"/>
  <c r="D1857" i="1"/>
  <c r="Z1857" i="1" s="1"/>
  <c r="T1856" i="1"/>
  <c r="S1856" i="1"/>
  <c r="P1856" i="1"/>
  <c r="O1856" i="1"/>
  <c r="N1856" i="1"/>
  <c r="M1856" i="1"/>
  <c r="L1856" i="1"/>
  <c r="K1856" i="1"/>
  <c r="J1856" i="1"/>
  <c r="I1856" i="1"/>
  <c r="H1856" i="1"/>
  <c r="G1856" i="1"/>
  <c r="W1856" i="1" s="1"/>
  <c r="F1856" i="1"/>
  <c r="E1856" i="1"/>
  <c r="C1856" i="1"/>
  <c r="D1855" i="1"/>
  <c r="X1855" i="1" s="1"/>
  <c r="Z1854" i="1"/>
  <c r="X1854" i="1"/>
  <c r="W1854" i="1"/>
  <c r="D1854" i="1"/>
  <c r="T1853" i="1"/>
  <c r="S1853" i="1"/>
  <c r="R1853" i="1"/>
  <c r="Q1853" i="1"/>
  <c r="P1853" i="1"/>
  <c r="O1853" i="1"/>
  <c r="N1853" i="1"/>
  <c r="M1853" i="1"/>
  <c r="L1853" i="1"/>
  <c r="K1853" i="1"/>
  <c r="J1853" i="1"/>
  <c r="I1853" i="1"/>
  <c r="H1853" i="1"/>
  <c r="G1853" i="1"/>
  <c r="F1853" i="1"/>
  <c r="E1853" i="1"/>
  <c r="C1853" i="1"/>
  <c r="Z1852" i="1"/>
  <c r="X1852" i="1"/>
  <c r="D1852" i="1"/>
  <c r="D1851" i="1"/>
  <c r="D1850" i="1"/>
  <c r="X1850" i="1" s="1"/>
  <c r="Z1849" i="1"/>
  <c r="X1849" i="1"/>
  <c r="D1849" i="1"/>
  <c r="X1848" i="1"/>
  <c r="D1848" i="1"/>
  <c r="Z1848" i="1" s="1"/>
  <c r="Z1847" i="1"/>
  <c r="D1847" i="1"/>
  <c r="X1847" i="1" s="1"/>
  <c r="Z1846" i="1"/>
  <c r="D1846" i="1"/>
  <c r="X1846" i="1" s="1"/>
  <c r="W1845" i="1"/>
  <c r="D1845" i="1"/>
  <c r="Z1845" i="1" s="1"/>
  <c r="W1844" i="1"/>
  <c r="V1844" i="1"/>
  <c r="U1844" i="1"/>
  <c r="D1844" i="1"/>
  <c r="X1844" i="1" s="1"/>
  <c r="W1843" i="1"/>
  <c r="D1843" i="1"/>
  <c r="X1843" i="1" s="1"/>
  <c r="W1842" i="1"/>
  <c r="D1842" i="1"/>
  <c r="X1842" i="1" s="1"/>
  <c r="Z1841" i="1"/>
  <c r="X1841" i="1"/>
  <c r="W1841" i="1"/>
  <c r="D1841" i="1"/>
  <c r="U1841" i="1" s="1"/>
  <c r="V1841" i="1" s="1"/>
  <c r="Z1840" i="1"/>
  <c r="W1840" i="1"/>
  <c r="U1840" i="1"/>
  <c r="V1840" i="1" s="1"/>
  <c r="D1840" i="1"/>
  <c r="X1840" i="1" s="1"/>
  <c r="Z1839" i="1"/>
  <c r="X1839" i="1"/>
  <c r="W1839" i="1"/>
  <c r="U1839" i="1"/>
  <c r="V1839" i="1" s="1"/>
  <c r="D1839" i="1"/>
  <c r="W1838" i="1"/>
  <c r="U1838" i="1"/>
  <c r="V1838" i="1" s="1"/>
  <c r="D1838" i="1"/>
  <c r="X1838" i="1" s="1"/>
  <c r="D1837" i="1"/>
  <c r="U1837" i="1" s="1"/>
  <c r="V1837" i="1" s="1"/>
  <c r="Z1836" i="1"/>
  <c r="W1836" i="1"/>
  <c r="D1836" i="1"/>
  <c r="U1836" i="1" s="1"/>
  <c r="V1836" i="1" s="1"/>
  <c r="Z1835" i="1"/>
  <c r="X1835" i="1"/>
  <c r="W1835" i="1"/>
  <c r="V1835" i="1"/>
  <c r="D1835" i="1"/>
  <c r="U1835" i="1" s="1"/>
  <c r="Z1834" i="1"/>
  <c r="X1834" i="1"/>
  <c r="W1834" i="1"/>
  <c r="D1834" i="1"/>
  <c r="U1834" i="1" s="1"/>
  <c r="V1834" i="1" s="1"/>
  <c r="Z1833" i="1"/>
  <c r="X1833" i="1"/>
  <c r="W1833" i="1"/>
  <c r="V1833" i="1"/>
  <c r="D1833" i="1"/>
  <c r="U1833" i="1" s="1"/>
  <c r="X1832" i="1"/>
  <c r="W1832" i="1"/>
  <c r="D1832" i="1"/>
  <c r="Z1832" i="1" s="1"/>
  <c r="W1831" i="1"/>
  <c r="D1831" i="1"/>
  <c r="U1831" i="1" s="1"/>
  <c r="V1831" i="1" s="1"/>
  <c r="Z1830" i="1"/>
  <c r="X1830" i="1"/>
  <c r="W1830" i="1"/>
  <c r="V1830" i="1"/>
  <c r="U1830" i="1"/>
  <c r="D1830" i="1"/>
  <c r="W1829" i="1"/>
  <c r="V1829" i="1"/>
  <c r="D1829" i="1"/>
  <c r="U1829" i="1" s="1"/>
  <c r="P1828" i="1"/>
  <c r="P1813" i="1" s="1"/>
  <c r="P1812" i="1" s="1"/>
  <c r="O1828" i="1"/>
  <c r="O1813" i="1" s="1"/>
  <c r="O1812" i="1" s="1"/>
  <c r="N1828" i="1"/>
  <c r="M1828" i="1"/>
  <c r="L1828" i="1"/>
  <c r="K1828" i="1"/>
  <c r="J1828" i="1"/>
  <c r="I1828" i="1"/>
  <c r="H1828" i="1"/>
  <c r="G1828" i="1"/>
  <c r="F1828" i="1"/>
  <c r="E1828" i="1"/>
  <c r="W1828" i="1" s="1"/>
  <c r="W1827" i="1"/>
  <c r="D1827" i="1"/>
  <c r="U1827" i="1" s="1"/>
  <c r="V1827" i="1" s="1"/>
  <c r="W1826" i="1"/>
  <c r="D1826" i="1"/>
  <c r="Z1826" i="1" s="1"/>
  <c r="Z1825" i="1"/>
  <c r="X1825" i="1"/>
  <c r="W1825" i="1"/>
  <c r="D1825" i="1"/>
  <c r="U1825" i="1" s="1"/>
  <c r="V1825" i="1" s="1"/>
  <c r="Z1824" i="1"/>
  <c r="X1824" i="1"/>
  <c r="W1824" i="1"/>
  <c r="T1824" i="1"/>
  <c r="S1824" i="1"/>
  <c r="R1824" i="1"/>
  <c r="R1813" i="1" s="1"/>
  <c r="R1812" i="1" s="1"/>
  <c r="Q1824" i="1"/>
  <c r="Q1813" i="1" s="1"/>
  <c r="Q1812" i="1" s="1"/>
  <c r="D1824" i="1"/>
  <c r="W1823" i="1"/>
  <c r="D1823" i="1"/>
  <c r="W1822" i="1"/>
  <c r="U1822" i="1"/>
  <c r="V1822" i="1" s="1"/>
  <c r="D1822" i="1"/>
  <c r="Z1822" i="1" s="1"/>
  <c r="X1821" i="1"/>
  <c r="W1821" i="1"/>
  <c r="D1821" i="1"/>
  <c r="D1820" i="1" s="1"/>
  <c r="P1820" i="1"/>
  <c r="O1820" i="1"/>
  <c r="N1820" i="1"/>
  <c r="M1820" i="1"/>
  <c r="L1820" i="1"/>
  <c r="K1820" i="1"/>
  <c r="J1820" i="1"/>
  <c r="J1813" i="1" s="1"/>
  <c r="J1812" i="1" s="1"/>
  <c r="I1820" i="1"/>
  <c r="I1813" i="1" s="1"/>
  <c r="I1812" i="1" s="1"/>
  <c r="H1820" i="1"/>
  <c r="G1820" i="1"/>
  <c r="F1820" i="1"/>
  <c r="W1820" i="1" s="1"/>
  <c r="E1820" i="1"/>
  <c r="E1813" i="1" s="1"/>
  <c r="X1819" i="1"/>
  <c r="W1819" i="1"/>
  <c r="D1819" i="1"/>
  <c r="W1818" i="1"/>
  <c r="D1818" i="1"/>
  <c r="Z1818" i="1" s="1"/>
  <c r="N1817" i="1"/>
  <c r="N1813" i="1" s="1"/>
  <c r="N1812" i="1" s="1"/>
  <c r="Z1816" i="1"/>
  <c r="X1816" i="1"/>
  <c r="W1816" i="1"/>
  <c r="U1816" i="1"/>
  <c r="V1816" i="1" s="1"/>
  <c r="D1816" i="1"/>
  <c r="W1815" i="1"/>
  <c r="U1815" i="1"/>
  <c r="V1815" i="1" s="1"/>
  <c r="D1815" i="1"/>
  <c r="Z1815" i="1" s="1"/>
  <c r="Z1814" i="1"/>
  <c r="W1814" i="1"/>
  <c r="U1814" i="1"/>
  <c r="V1814" i="1" s="1"/>
  <c r="N1814" i="1"/>
  <c r="D1814" i="1"/>
  <c r="T1813" i="1"/>
  <c r="T1812" i="1" s="1"/>
  <c r="S1813" i="1"/>
  <c r="S1812" i="1" s="1"/>
  <c r="M1813" i="1"/>
  <c r="M1812" i="1" s="1"/>
  <c r="L1813" i="1"/>
  <c r="K1813" i="1"/>
  <c r="H1813" i="1"/>
  <c r="H1812" i="1" s="1"/>
  <c r="G1813" i="1"/>
  <c r="G1812" i="1" s="1"/>
  <c r="C1813" i="1"/>
  <c r="L1812" i="1"/>
  <c r="K1812" i="1"/>
  <c r="Z1811" i="1"/>
  <c r="D1811" i="1"/>
  <c r="X1811" i="1" s="1"/>
  <c r="Z1810" i="1"/>
  <c r="X1810" i="1"/>
  <c r="D1810" i="1"/>
  <c r="Z1809" i="1"/>
  <c r="X1809" i="1"/>
  <c r="D1809" i="1"/>
  <c r="W1808" i="1"/>
  <c r="D1808" i="1"/>
  <c r="U1808" i="1" s="1"/>
  <c r="V1808" i="1" s="1"/>
  <c r="W1807" i="1"/>
  <c r="D1807" i="1"/>
  <c r="U1807" i="1" s="1"/>
  <c r="V1807" i="1" s="1"/>
  <c r="W1806" i="1"/>
  <c r="D1806" i="1"/>
  <c r="U1806" i="1" s="1"/>
  <c r="V1806" i="1" s="1"/>
  <c r="Z1805" i="1"/>
  <c r="W1805" i="1"/>
  <c r="D1805" i="1"/>
  <c r="U1805" i="1" s="1"/>
  <c r="V1805" i="1" s="1"/>
  <c r="Z1804" i="1"/>
  <c r="X1804" i="1"/>
  <c r="W1804" i="1"/>
  <c r="V1804" i="1"/>
  <c r="D1804" i="1"/>
  <c r="U1804" i="1" s="1"/>
  <c r="Z1803" i="1"/>
  <c r="X1803" i="1"/>
  <c r="W1803" i="1"/>
  <c r="D1803" i="1"/>
  <c r="U1803" i="1" s="1"/>
  <c r="V1803" i="1" s="1"/>
  <c r="Z1802" i="1"/>
  <c r="X1802" i="1"/>
  <c r="U1802" i="1"/>
  <c r="V1802" i="1" s="1"/>
  <c r="D1802" i="1"/>
  <c r="Z1801" i="1"/>
  <c r="X1801" i="1"/>
  <c r="W1801" i="1"/>
  <c r="U1801" i="1"/>
  <c r="V1801" i="1" s="1"/>
  <c r="D1801" i="1"/>
  <c r="Z1800" i="1"/>
  <c r="X1800" i="1"/>
  <c r="W1800" i="1"/>
  <c r="V1800" i="1"/>
  <c r="U1800" i="1"/>
  <c r="D1800" i="1"/>
  <c r="W1799" i="1"/>
  <c r="U1799" i="1"/>
  <c r="V1799" i="1" s="1"/>
  <c r="D1799" i="1"/>
  <c r="Z1799" i="1" s="1"/>
  <c r="Z1798" i="1"/>
  <c r="X1798" i="1"/>
  <c r="W1798" i="1"/>
  <c r="U1798" i="1"/>
  <c r="V1798" i="1" s="1"/>
  <c r="D1798" i="1"/>
  <c r="W1797" i="1"/>
  <c r="D1797" i="1"/>
  <c r="D1796" i="1" s="1"/>
  <c r="U1796" i="1" s="1"/>
  <c r="V1796" i="1" s="1"/>
  <c r="P1796" i="1"/>
  <c r="O1796" i="1"/>
  <c r="N1796" i="1"/>
  <c r="M1796" i="1"/>
  <c r="M1784" i="1" s="1"/>
  <c r="L1796" i="1"/>
  <c r="K1796" i="1"/>
  <c r="J1796" i="1"/>
  <c r="I1796" i="1"/>
  <c r="I1784" i="1" s="1"/>
  <c r="H1796" i="1"/>
  <c r="G1796" i="1"/>
  <c r="F1796" i="1"/>
  <c r="F1784" i="1" s="1"/>
  <c r="F1783" i="1" s="1"/>
  <c r="E1796" i="1"/>
  <c r="W1796" i="1" s="1"/>
  <c r="C1796" i="1"/>
  <c r="W1795" i="1"/>
  <c r="D1795" i="1"/>
  <c r="Z1795" i="1" s="1"/>
  <c r="W1794" i="1"/>
  <c r="D1794" i="1"/>
  <c r="U1794" i="1" s="1"/>
  <c r="V1794" i="1" s="1"/>
  <c r="W1793" i="1"/>
  <c r="D1793" i="1"/>
  <c r="Z1793" i="1" s="1"/>
  <c r="Z1792" i="1"/>
  <c r="W1792" i="1"/>
  <c r="T1792" i="1"/>
  <c r="S1792" i="1"/>
  <c r="R1792" i="1"/>
  <c r="R1784" i="1" s="1"/>
  <c r="R1783" i="1" s="1"/>
  <c r="Q1792" i="1"/>
  <c r="D1792" i="1"/>
  <c r="X1792" i="1" s="1"/>
  <c r="N1791" i="1"/>
  <c r="M1791" i="1"/>
  <c r="L1791" i="1"/>
  <c r="L1784" i="1" s="1"/>
  <c r="L1783" i="1" s="1"/>
  <c r="K1791" i="1"/>
  <c r="K1784" i="1" s="1"/>
  <c r="K1783" i="1" s="1"/>
  <c r="J1791" i="1"/>
  <c r="I1791" i="1"/>
  <c r="H1791" i="1"/>
  <c r="G1791" i="1"/>
  <c r="F1791" i="1"/>
  <c r="E1791" i="1"/>
  <c r="E1784" i="1" s="1"/>
  <c r="D1791" i="1"/>
  <c r="Z1791" i="1" s="1"/>
  <c r="W1790" i="1"/>
  <c r="D1790" i="1"/>
  <c r="U1790" i="1" s="1"/>
  <c r="V1790" i="1" s="1"/>
  <c r="W1789" i="1"/>
  <c r="D1789" i="1"/>
  <c r="Z1789" i="1" s="1"/>
  <c r="N1788" i="1"/>
  <c r="Z1787" i="1"/>
  <c r="X1787" i="1"/>
  <c r="W1787" i="1"/>
  <c r="V1787" i="1"/>
  <c r="U1787" i="1"/>
  <c r="D1787" i="1"/>
  <c r="Z1786" i="1"/>
  <c r="W1786" i="1"/>
  <c r="V1786" i="1"/>
  <c r="U1786" i="1"/>
  <c r="D1786" i="1"/>
  <c r="X1786" i="1" s="1"/>
  <c r="W1785" i="1"/>
  <c r="N1785" i="1"/>
  <c r="D1785" i="1" s="1"/>
  <c r="T1784" i="1"/>
  <c r="S1784" i="1"/>
  <c r="Q1784" i="1"/>
  <c r="Q1783" i="1" s="1"/>
  <c r="P1784" i="1"/>
  <c r="P1783" i="1" s="1"/>
  <c r="O1784" i="1"/>
  <c r="O1783" i="1" s="1"/>
  <c r="N1784" i="1"/>
  <c r="N1783" i="1" s="1"/>
  <c r="J1784" i="1"/>
  <c r="J1783" i="1" s="1"/>
  <c r="H1784" i="1"/>
  <c r="H1783" i="1" s="1"/>
  <c r="G1784" i="1"/>
  <c r="G1783" i="1" s="1"/>
  <c r="C1784" i="1"/>
  <c r="C1783" i="1" s="1"/>
  <c r="T1783" i="1"/>
  <c r="S1783" i="1"/>
  <c r="M1783" i="1"/>
  <c r="I1783" i="1"/>
  <c r="Z1782" i="1"/>
  <c r="X1782" i="1"/>
  <c r="D1782" i="1"/>
  <c r="Z1781" i="1"/>
  <c r="X1781" i="1"/>
  <c r="D1781" i="1"/>
  <c r="X1780" i="1"/>
  <c r="D1780" i="1"/>
  <c r="Z1780" i="1" s="1"/>
  <c r="D1779" i="1"/>
  <c r="Z1779" i="1" s="1"/>
  <c r="Z1778" i="1"/>
  <c r="X1778" i="1"/>
  <c r="D1778" i="1"/>
  <c r="D1777" i="1"/>
  <c r="Z1777" i="1" s="1"/>
  <c r="D1776" i="1"/>
  <c r="Z1776" i="1" s="1"/>
  <c r="D1775" i="1"/>
  <c r="Z1775" i="1" s="1"/>
  <c r="Z1774" i="1"/>
  <c r="W1774" i="1"/>
  <c r="D1774" i="1"/>
  <c r="U1774" i="1" s="1"/>
  <c r="V1774" i="1" s="1"/>
  <c r="X1773" i="1"/>
  <c r="W1773" i="1"/>
  <c r="V1773" i="1"/>
  <c r="U1773" i="1"/>
  <c r="D1773" i="1"/>
  <c r="Z1773" i="1" s="1"/>
  <c r="Z1772" i="1"/>
  <c r="X1772" i="1"/>
  <c r="W1772" i="1"/>
  <c r="D1772" i="1"/>
  <c r="U1772" i="1" s="1"/>
  <c r="V1772" i="1" s="1"/>
  <c r="X1771" i="1"/>
  <c r="W1771" i="1"/>
  <c r="U1771" i="1"/>
  <c r="V1771" i="1" s="1"/>
  <c r="D1771" i="1"/>
  <c r="Z1771" i="1" s="1"/>
  <c r="X1770" i="1"/>
  <c r="W1770" i="1"/>
  <c r="D1770" i="1"/>
  <c r="Z1770" i="1" s="1"/>
  <c r="W1769" i="1"/>
  <c r="D1769" i="1"/>
  <c r="Z1769" i="1" s="1"/>
  <c r="Z1768" i="1"/>
  <c r="X1768" i="1"/>
  <c r="W1768" i="1"/>
  <c r="V1768" i="1"/>
  <c r="U1768" i="1"/>
  <c r="D1768" i="1"/>
  <c r="W1767" i="1"/>
  <c r="U1767" i="1"/>
  <c r="V1767" i="1" s="1"/>
  <c r="D1767" i="1"/>
  <c r="Z1767" i="1" s="1"/>
  <c r="P1766" i="1"/>
  <c r="O1766" i="1"/>
  <c r="N1766" i="1"/>
  <c r="M1766" i="1"/>
  <c r="L1766" i="1"/>
  <c r="K1766" i="1"/>
  <c r="J1766" i="1"/>
  <c r="I1766" i="1"/>
  <c r="H1766" i="1"/>
  <c r="H1743" i="1" s="1"/>
  <c r="G1766" i="1"/>
  <c r="F1766" i="1"/>
  <c r="E1766" i="1"/>
  <c r="D1766" i="1"/>
  <c r="Z1766" i="1" s="1"/>
  <c r="W1765" i="1"/>
  <c r="D1765" i="1"/>
  <c r="Z1765" i="1" s="1"/>
  <c r="W1764" i="1"/>
  <c r="D1764" i="1"/>
  <c r="Z1764" i="1" s="1"/>
  <c r="X1763" i="1"/>
  <c r="W1763" i="1"/>
  <c r="D1763" i="1"/>
  <c r="Z1763" i="1" s="1"/>
  <c r="Z1762" i="1"/>
  <c r="X1762" i="1"/>
  <c r="W1762" i="1"/>
  <c r="V1762" i="1"/>
  <c r="U1762" i="1"/>
  <c r="D1762" i="1"/>
  <c r="X1761" i="1"/>
  <c r="W1761" i="1"/>
  <c r="D1761" i="1"/>
  <c r="Z1761" i="1" s="1"/>
  <c r="Z1760" i="1"/>
  <c r="X1760" i="1"/>
  <c r="W1760" i="1"/>
  <c r="U1760" i="1"/>
  <c r="V1760" i="1" s="1"/>
  <c r="D1760" i="1"/>
  <c r="W1759" i="1"/>
  <c r="V1759" i="1"/>
  <c r="U1759" i="1"/>
  <c r="D1759" i="1"/>
  <c r="Z1759" i="1" s="1"/>
  <c r="W1758" i="1"/>
  <c r="T1758" i="1"/>
  <c r="S1758" i="1"/>
  <c r="R1758" i="1"/>
  <c r="Q1758" i="1"/>
  <c r="D1758" i="1"/>
  <c r="Z1758" i="1" s="1"/>
  <c r="W1757" i="1"/>
  <c r="D1757" i="1"/>
  <c r="U1757" i="1" s="1"/>
  <c r="V1757" i="1" s="1"/>
  <c r="W1756" i="1"/>
  <c r="D1756" i="1"/>
  <c r="Z1756" i="1" s="1"/>
  <c r="Z1755" i="1"/>
  <c r="W1755" i="1"/>
  <c r="D1755" i="1"/>
  <c r="U1755" i="1" s="1"/>
  <c r="V1755" i="1" s="1"/>
  <c r="Z1754" i="1"/>
  <c r="X1754" i="1"/>
  <c r="W1754" i="1"/>
  <c r="V1754" i="1"/>
  <c r="U1754" i="1"/>
  <c r="D1754" i="1"/>
  <c r="Z1753" i="1"/>
  <c r="X1753" i="1"/>
  <c r="W1753" i="1"/>
  <c r="D1753" i="1"/>
  <c r="U1753" i="1" s="1"/>
  <c r="V1753" i="1" s="1"/>
  <c r="Z1752" i="1"/>
  <c r="X1752" i="1"/>
  <c r="W1752" i="1"/>
  <c r="U1752" i="1"/>
  <c r="V1752" i="1" s="1"/>
  <c r="D1752" i="1"/>
  <c r="X1751" i="1"/>
  <c r="W1751" i="1"/>
  <c r="V1751" i="1"/>
  <c r="D1751" i="1"/>
  <c r="U1751" i="1" s="1"/>
  <c r="P1750" i="1"/>
  <c r="O1750" i="1"/>
  <c r="O1743" i="1" s="1"/>
  <c r="N1750" i="1"/>
  <c r="M1750" i="1"/>
  <c r="L1750" i="1"/>
  <c r="L1743" i="1" s="1"/>
  <c r="K1750" i="1"/>
  <c r="J1750" i="1"/>
  <c r="I1750" i="1"/>
  <c r="H1750" i="1"/>
  <c r="G1750" i="1"/>
  <c r="F1750" i="1"/>
  <c r="F1743" i="1" s="1"/>
  <c r="E1750" i="1"/>
  <c r="E1743" i="1" s="1"/>
  <c r="W1749" i="1"/>
  <c r="D1749" i="1"/>
  <c r="U1749" i="1" s="1"/>
  <c r="V1749" i="1" s="1"/>
  <c r="W1748" i="1"/>
  <c r="U1748" i="1"/>
  <c r="V1748" i="1" s="1"/>
  <c r="D1748" i="1"/>
  <c r="Z1748" i="1" s="1"/>
  <c r="N1747" i="1"/>
  <c r="W1747" i="1" s="1"/>
  <c r="D1747" i="1"/>
  <c r="U1747" i="1" s="1"/>
  <c r="V1747" i="1" s="1"/>
  <c r="W1746" i="1"/>
  <c r="D1746" i="1"/>
  <c r="X1746" i="1" s="1"/>
  <c r="Z1745" i="1"/>
  <c r="X1745" i="1"/>
  <c r="W1745" i="1"/>
  <c r="U1745" i="1"/>
  <c r="V1745" i="1" s="1"/>
  <c r="D1745" i="1"/>
  <c r="Z1744" i="1"/>
  <c r="W1744" i="1"/>
  <c r="N1744" i="1"/>
  <c r="N1743" i="1" s="1"/>
  <c r="D1744" i="1"/>
  <c r="X1744" i="1" s="1"/>
  <c r="T1743" i="1"/>
  <c r="S1743" i="1"/>
  <c r="Q1743" i="1"/>
  <c r="P1743" i="1"/>
  <c r="M1743" i="1"/>
  <c r="K1743" i="1"/>
  <c r="I1743" i="1"/>
  <c r="G1743" i="1"/>
  <c r="C1743" i="1"/>
  <c r="Z1742" i="1"/>
  <c r="W1742" i="1"/>
  <c r="D1742" i="1"/>
  <c r="U1742" i="1" s="1"/>
  <c r="V1742" i="1" s="1"/>
  <c r="N1741" i="1"/>
  <c r="W1741" i="1" s="1"/>
  <c r="T1740" i="1"/>
  <c r="S1740" i="1"/>
  <c r="Q1740" i="1"/>
  <c r="P1740" i="1"/>
  <c r="O1740" i="1"/>
  <c r="N1740" i="1"/>
  <c r="M1740" i="1"/>
  <c r="L1740" i="1"/>
  <c r="K1740" i="1"/>
  <c r="J1740" i="1"/>
  <c r="I1740" i="1"/>
  <c r="H1740" i="1"/>
  <c r="G1740" i="1"/>
  <c r="F1740" i="1"/>
  <c r="W1740" i="1" s="1"/>
  <c r="E1740" i="1"/>
  <c r="Z1739" i="1"/>
  <c r="X1739" i="1"/>
  <c r="D1739" i="1"/>
  <c r="D1738" i="1"/>
  <c r="Z1738" i="1" s="1"/>
  <c r="X1737" i="1"/>
  <c r="D1737" i="1"/>
  <c r="Z1737" i="1" s="1"/>
  <c r="D1736" i="1"/>
  <c r="X1736" i="1" s="1"/>
  <c r="Z1735" i="1"/>
  <c r="X1735" i="1"/>
  <c r="D1735" i="1"/>
  <c r="W1734" i="1"/>
  <c r="D1734" i="1"/>
  <c r="Z1734" i="1" s="1"/>
  <c r="W1733" i="1"/>
  <c r="D1733" i="1"/>
  <c r="X1733" i="1" s="1"/>
  <c r="Z1732" i="1"/>
  <c r="X1732" i="1"/>
  <c r="W1732" i="1"/>
  <c r="U1732" i="1"/>
  <c r="V1732" i="1" s="1"/>
  <c r="D1732" i="1"/>
  <c r="Z1731" i="1"/>
  <c r="W1731" i="1"/>
  <c r="D1731" i="1"/>
  <c r="X1731" i="1" s="1"/>
  <c r="X1730" i="1"/>
  <c r="W1730" i="1"/>
  <c r="D1730" i="1"/>
  <c r="Z1730" i="1" s="1"/>
  <c r="W1729" i="1"/>
  <c r="U1729" i="1"/>
  <c r="V1729" i="1" s="1"/>
  <c r="D1729" i="1"/>
  <c r="X1729" i="1" s="1"/>
  <c r="W1728" i="1"/>
  <c r="U1728" i="1"/>
  <c r="V1728" i="1" s="1"/>
  <c r="D1728" i="1"/>
  <c r="X1728" i="1" s="1"/>
  <c r="W1727" i="1"/>
  <c r="W1726" i="1" s="1"/>
  <c r="D1727" i="1"/>
  <c r="X1727" i="1" s="1"/>
  <c r="T1726" i="1"/>
  <c r="S1726" i="1"/>
  <c r="R1726" i="1"/>
  <c r="Q1726" i="1"/>
  <c r="P1726" i="1"/>
  <c r="O1726" i="1"/>
  <c r="N1726" i="1"/>
  <c r="M1726" i="1"/>
  <c r="L1726" i="1"/>
  <c r="K1726" i="1"/>
  <c r="J1726" i="1"/>
  <c r="I1726" i="1"/>
  <c r="H1726" i="1"/>
  <c r="G1726" i="1"/>
  <c r="F1726" i="1"/>
  <c r="E1726" i="1"/>
  <c r="C1726" i="1"/>
  <c r="X1725" i="1"/>
  <c r="W1725" i="1"/>
  <c r="V1725" i="1"/>
  <c r="D1725" i="1"/>
  <c r="U1725" i="1" s="1"/>
  <c r="W1724" i="1"/>
  <c r="D1724" i="1"/>
  <c r="Z1724" i="1" s="1"/>
  <c r="W1723" i="1"/>
  <c r="V1723" i="1"/>
  <c r="D1723" i="1"/>
  <c r="U1723" i="1" s="1"/>
  <c r="W1722" i="1"/>
  <c r="V1722" i="1"/>
  <c r="U1722" i="1"/>
  <c r="D1722" i="1"/>
  <c r="X1722" i="1" s="1"/>
  <c r="W1721" i="1"/>
  <c r="D1721" i="1"/>
  <c r="W1720" i="1"/>
  <c r="U1720" i="1"/>
  <c r="V1720" i="1" s="1"/>
  <c r="D1720" i="1"/>
  <c r="Z1720" i="1" s="1"/>
  <c r="P1719" i="1"/>
  <c r="P1712" i="1" s="1"/>
  <c r="P1711" i="1" s="1"/>
  <c r="O1719" i="1"/>
  <c r="O1712" i="1" s="1"/>
  <c r="O1711" i="1" s="1"/>
  <c r="N1719" i="1"/>
  <c r="M1719" i="1"/>
  <c r="L1719" i="1"/>
  <c r="K1719" i="1"/>
  <c r="J1719" i="1"/>
  <c r="I1719" i="1"/>
  <c r="H1719" i="1"/>
  <c r="G1719" i="1"/>
  <c r="F1719" i="1"/>
  <c r="E1719" i="1"/>
  <c r="Z1718" i="1"/>
  <c r="W1718" i="1"/>
  <c r="D1718" i="1"/>
  <c r="U1718" i="1" s="1"/>
  <c r="V1718" i="1" s="1"/>
  <c r="Z1717" i="1"/>
  <c r="X1717" i="1"/>
  <c r="W1717" i="1"/>
  <c r="V1717" i="1"/>
  <c r="D1717" i="1"/>
  <c r="U1717" i="1" s="1"/>
  <c r="X1716" i="1"/>
  <c r="T1716" i="1"/>
  <c r="T1712" i="1" s="1"/>
  <c r="S1716" i="1"/>
  <c r="S1712" i="1" s="1"/>
  <c r="S1711" i="1" s="1"/>
  <c r="Q1716" i="1"/>
  <c r="Q1712" i="1" s="1"/>
  <c r="Q1711" i="1" s="1"/>
  <c r="N1716" i="1"/>
  <c r="M1716" i="1"/>
  <c r="L1716" i="1"/>
  <c r="K1716" i="1"/>
  <c r="J1716" i="1"/>
  <c r="I1716" i="1"/>
  <c r="Z1716" i="1" s="1"/>
  <c r="H1716" i="1"/>
  <c r="G1716" i="1"/>
  <c r="F1716" i="1"/>
  <c r="E1716" i="1"/>
  <c r="D1716" i="1"/>
  <c r="U1716" i="1" s="1"/>
  <c r="V1716" i="1" s="1"/>
  <c r="Z1715" i="1"/>
  <c r="X1715" i="1"/>
  <c r="W1715" i="1"/>
  <c r="U1715" i="1"/>
  <c r="V1715" i="1" s="1"/>
  <c r="D1715" i="1"/>
  <c r="Z1714" i="1"/>
  <c r="X1714" i="1"/>
  <c r="W1714" i="1"/>
  <c r="D1714" i="1"/>
  <c r="U1714" i="1" s="1"/>
  <c r="V1714" i="1" s="1"/>
  <c r="X1713" i="1"/>
  <c r="N1713" i="1"/>
  <c r="M1713" i="1"/>
  <c r="M1712" i="1" s="1"/>
  <c r="M1711" i="1" s="1"/>
  <c r="L1713" i="1"/>
  <c r="L1712" i="1" s="1"/>
  <c r="L1711" i="1" s="1"/>
  <c r="K1713" i="1"/>
  <c r="K1712" i="1" s="1"/>
  <c r="K1711" i="1" s="1"/>
  <c r="J1713" i="1"/>
  <c r="I1713" i="1"/>
  <c r="H1713" i="1"/>
  <c r="G1713" i="1"/>
  <c r="F1713" i="1"/>
  <c r="F1712" i="1" s="1"/>
  <c r="F1711" i="1" s="1"/>
  <c r="E1713" i="1"/>
  <c r="D1713" i="1"/>
  <c r="U1713" i="1" s="1"/>
  <c r="V1713" i="1" s="1"/>
  <c r="N1712" i="1"/>
  <c r="J1712" i="1"/>
  <c r="J1711" i="1" s="1"/>
  <c r="I1712" i="1"/>
  <c r="I1711" i="1" s="1"/>
  <c r="H1712" i="1"/>
  <c r="E1712" i="1"/>
  <c r="E1711" i="1" s="1"/>
  <c r="C1712" i="1"/>
  <c r="T1711" i="1"/>
  <c r="N1711" i="1"/>
  <c r="H1711" i="1"/>
  <c r="X1710" i="1"/>
  <c r="D1710" i="1"/>
  <c r="Z1710" i="1" s="1"/>
  <c r="W1709" i="1"/>
  <c r="U1709" i="1"/>
  <c r="V1709" i="1" s="1"/>
  <c r="D1709" i="1"/>
  <c r="W1708" i="1"/>
  <c r="U1708" i="1"/>
  <c r="V1708" i="1" s="1"/>
  <c r="D1708" i="1"/>
  <c r="Z1708" i="1" s="1"/>
  <c r="Z1707" i="1"/>
  <c r="X1707" i="1"/>
  <c r="P1706" i="1"/>
  <c r="O1706" i="1"/>
  <c r="N1706" i="1"/>
  <c r="M1706" i="1"/>
  <c r="L1706" i="1"/>
  <c r="K1706" i="1"/>
  <c r="J1706" i="1"/>
  <c r="I1706" i="1"/>
  <c r="H1706" i="1"/>
  <c r="G1706" i="1"/>
  <c r="F1706" i="1"/>
  <c r="W1706" i="1" s="1"/>
  <c r="E1706" i="1"/>
  <c r="C1706" i="1"/>
  <c r="Z1705" i="1"/>
  <c r="X1705" i="1"/>
  <c r="W1705" i="1"/>
  <c r="U1705" i="1"/>
  <c r="V1705" i="1" s="1"/>
  <c r="D1705" i="1"/>
  <c r="X1704" i="1"/>
  <c r="W1704" i="1"/>
  <c r="P1704" i="1"/>
  <c r="O1704" i="1"/>
  <c r="N1704" i="1"/>
  <c r="M1704" i="1"/>
  <c r="L1704" i="1"/>
  <c r="K1704" i="1"/>
  <c r="J1704" i="1"/>
  <c r="I1704" i="1"/>
  <c r="H1704" i="1"/>
  <c r="G1704" i="1"/>
  <c r="F1704" i="1"/>
  <c r="E1704" i="1"/>
  <c r="D1704" i="1"/>
  <c r="Z1704" i="1" s="1"/>
  <c r="Z1703" i="1"/>
  <c r="X1703" i="1"/>
  <c r="W1703" i="1"/>
  <c r="U1703" i="1"/>
  <c r="V1703" i="1" s="1"/>
  <c r="D1703" i="1"/>
  <c r="X1702" i="1"/>
  <c r="W1702" i="1"/>
  <c r="D1702" i="1"/>
  <c r="Z1702" i="1" s="1"/>
  <c r="Z1701" i="1"/>
  <c r="X1701" i="1"/>
  <c r="W1701" i="1"/>
  <c r="U1701" i="1"/>
  <c r="V1701" i="1" s="1"/>
  <c r="D1701" i="1"/>
  <c r="X1700" i="1"/>
  <c r="W1700" i="1"/>
  <c r="D1700" i="1"/>
  <c r="Z1700" i="1" s="1"/>
  <c r="Z1699" i="1"/>
  <c r="X1699" i="1"/>
  <c r="W1699" i="1"/>
  <c r="U1699" i="1"/>
  <c r="V1699" i="1" s="1"/>
  <c r="D1699" i="1"/>
  <c r="X1698" i="1"/>
  <c r="P1698" i="1"/>
  <c r="O1698" i="1"/>
  <c r="N1698" i="1"/>
  <c r="M1698" i="1"/>
  <c r="M1691" i="1" s="1"/>
  <c r="L1698" i="1"/>
  <c r="K1698" i="1"/>
  <c r="J1698" i="1"/>
  <c r="I1698" i="1"/>
  <c r="H1698" i="1"/>
  <c r="H1691" i="1" s="1"/>
  <c r="G1698" i="1"/>
  <c r="F1698" i="1"/>
  <c r="E1698" i="1"/>
  <c r="D1698" i="1"/>
  <c r="Z1697" i="1"/>
  <c r="X1697" i="1"/>
  <c r="W1697" i="1"/>
  <c r="U1697" i="1"/>
  <c r="V1697" i="1" s="1"/>
  <c r="D1697" i="1"/>
  <c r="X1696" i="1"/>
  <c r="W1696" i="1"/>
  <c r="D1696" i="1"/>
  <c r="Z1696" i="1" s="1"/>
  <c r="T1695" i="1"/>
  <c r="S1695" i="1"/>
  <c r="Q1695" i="1"/>
  <c r="Q1691" i="1" s="1"/>
  <c r="N1695" i="1"/>
  <c r="W1694" i="1"/>
  <c r="U1694" i="1"/>
  <c r="V1694" i="1" s="1"/>
  <c r="D1694" i="1"/>
  <c r="X1694" i="1" s="1"/>
  <c r="Z1693" i="1"/>
  <c r="W1693" i="1"/>
  <c r="V1693" i="1"/>
  <c r="U1693" i="1"/>
  <c r="D1693" i="1"/>
  <c r="D1692" i="1" s="1"/>
  <c r="V1692" i="1"/>
  <c r="U1692" i="1"/>
  <c r="P1692" i="1"/>
  <c r="O1692" i="1"/>
  <c r="N1692" i="1"/>
  <c r="M1692" i="1"/>
  <c r="L1692" i="1"/>
  <c r="L1691" i="1" s="1"/>
  <c r="K1692" i="1"/>
  <c r="K1691" i="1" s="1"/>
  <c r="J1692" i="1"/>
  <c r="J1691" i="1" s="1"/>
  <c r="I1692" i="1"/>
  <c r="H1692" i="1"/>
  <c r="G1692" i="1"/>
  <c r="F1692" i="1"/>
  <c r="F1691" i="1" s="1"/>
  <c r="E1692" i="1"/>
  <c r="T1691" i="1"/>
  <c r="S1691" i="1"/>
  <c r="P1691" i="1"/>
  <c r="O1691" i="1"/>
  <c r="I1691" i="1"/>
  <c r="Z1690" i="1"/>
  <c r="X1690" i="1"/>
  <c r="W1690" i="1"/>
  <c r="V1690" i="1"/>
  <c r="U1690" i="1"/>
  <c r="D1690" i="1"/>
  <c r="Z1689" i="1"/>
  <c r="X1689" i="1"/>
  <c r="W1689" i="1"/>
  <c r="D1689" i="1"/>
  <c r="U1689" i="1" s="1"/>
  <c r="V1689" i="1" s="1"/>
  <c r="Z1688" i="1"/>
  <c r="X1688" i="1"/>
  <c r="W1688" i="1"/>
  <c r="V1688" i="1"/>
  <c r="U1688" i="1"/>
  <c r="D1688" i="1"/>
  <c r="T1687" i="1"/>
  <c r="S1687" i="1"/>
  <c r="Q1687" i="1"/>
  <c r="P1687" i="1"/>
  <c r="O1687" i="1"/>
  <c r="N1687" i="1"/>
  <c r="M1687" i="1"/>
  <c r="L1687" i="1"/>
  <c r="K1687" i="1"/>
  <c r="J1687" i="1"/>
  <c r="I1687" i="1"/>
  <c r="H1687" i="1"/>
  <c r="G1687" i="1"/>
  <c r="F1687" i="1"/>
  <c r="E1687" i="1"/>
  <c r="Z1686" i="1"/>
  <c r="W1686" i="1"/>
  <c r="U1686" i="1"/>
  <c r="V1686" i="1" s="1"/>
  <c r="D1686" i="1"/>
  <c r="X1686" i="1" s="1"/>
  <c r="W1685" i="1"/>
  <c r="U1685" i="1"/>
  <c r="V1685" i="1" s="1"/>
  <c r="D1685" i="1"/>
  <c r="X1685" i="1" s="1"/>
  <c r="Z1684" i="1"/>
  <c r="W1684" i="1"/>
  <c r="V1684" i="1"/>
  <c r="U1684" i="1"/>
  <c r="D1684" i="1"/>
  <c r="X1684" i="1" s="1"/>
  <c r="W1683" i="1"/>
  <c r="U1683" i="1"/>
  <c r="V1683" i="1" s="1"/>
  <c r="D1683" i="1"/>
  <c r="X1683" i="1" s="1"/>
  <c r="G1682" i="1"/>
  <c r="W1682" i="1" s="1"/>
  <c r="W1681" i="1"/>
  <c r="D1681" i="1"/>
  <c r="Z1679" i="1"/>
  <c r="X1679" i="1"/>
  <c r="W1679" i="1"/>
  <c r="U1679" i="1"/>
  <c r="V1679" i="1" s="1"/>
  <c r="D1679" i="1"/>
  <c r="X1678" i="1"/>
  <c r="W1678" i="1"/>
  <c r="D1678" i="1"/>
  <c r="Z1678" i="1" s="1"/>
  <c r="Z1677" i="1"/>
  <c r="X1677" i="1"/>
  <c r="W1677" i="1"/>
  <c r="U1677" i="1"/>
  <c r="V1677" i="1" s="1"/>
  <c r="D1677" i="1"/>
  <c r="X1676" i="1"/>
  <c r="W1676" i="1"/>
  <c r="D1676" i="1"/>
  <c r="Z1676" i="1" s="1"/>
  <c r="Z1675" i="1"/>
  <c r="X1675" i="1"/>
  <c r="W1675" i="1"/>
  <c r="U1675" i="1"/>
  <c r="V1675" i="1" s="1"/>
  <c r="D1675" i="1"/>
  <c r="X1674" i="1"/>
  <c r="P1674" i="1"/>
  <c r="O1674" i="1"/>
  <c r="N1674" i="1"/>
  <c r="M1674" i="1"/>
  <c r="L1674" i="1"/>
  <c r="K1674" i="1"/>
  <c r="J1674" i="1"/>
  <c r="I1674" i="1"/>
  <c r="H1674" i="1"/>
  <c r="G1674" i="1"/>
  <c r="F1674" i="1"/>
  <c r="E1674" i="1"/>
  <c r="D1674" i="1"/>
  <c r="C1674" i="1"/>
  <c r="Z1673" i="1"/>
  <c r="X1673" i="1"/>
  <c r="D1673" i="1"/>
  <c r="Z1672" i="1"/>
  <c r="W1672" i="1"/>
  <c r="U1672" i="1"/>
  <c r="V1672" i="1" s="1"/>
  <c r="T1672" i="1"/>
  <c r="S1672" i="1"/>
  <c r="Q1672" i="1"/>
  <c r="Q1671" i="1" s="1"/>
  <c r="D1672" i="1"/>
  <c r="X1672" i="1" s="1"/>
  <c r="H1671" i="1"/>
  <c r="D1671" i="1"/>
  <c r="T1670" i="1"/>
  <c r="S1670" i="1"/>
  <c r="P1670" i="1"/>
  <c r="O1670" i="1"/>
  <c r="N1670" i="1"/>
  <c r="M1670" i="1"/>
  <c r="L1670" i="1"/>
  <c r="K1670" i="1"/>
  <c r="J1670" i="1"/>
  <c r="I1670" i="1"/>
  <c r="G1670" i="1"/>
  <c r="F1670" i="1"/>
  <c r="E1670" i="1"/>
  <c r="C1670" i="1"/>
  <c r="X1669" i="1"/>
  <c r="W1669" i="1"/>
  <c r="D1669" i="1"/>
  <c r="Z1669" i="1" s="1"/>
  <c r="Z1668" i="1"/>
  <c r="X1668" i="1"/>
  <c r="W1668" i="1"/>
  <c r="U1668" i="1"/>
  <c r="V1668" i="1" s="1"/>
  <c r="D1668" i="1"/>
  <c r="X1667" i="1"/>
  <c r="W1667" i="1"/>
  <c r="H1667" i="1"/>
  <c r="D1667" i="1"/>
  <c r="Z1666" i="1"/>
  <c r="X1666" i="1"/>
  <c r="W1666" i="1"/>
  <c r="V1666" i="1"/>
  <c r="U1666" i="1"/>
  <c r="D1666" i="1"/>
  <c r="W1665" i="1"/>
  <c r="Q1665" i="1"/>
  <c r="Q1664" i="1" s="1"/>
  <c r="Q1622" i="1" s="1"/>
  <c r="D1665" i="1"/>
  <c r="H1664" i="1"/>
  <c r="T1663" i="1"/>
  <c r="C1663" i="1"/>
  <c r="T1662" i="1"/>
  <c r="S1662" i="1"/>
  <c r="P1662" i="1"/>
  <c r="O1662" i="1"/>
  <c r="N1662" i="1"/>
  <c r="N1622" i="1" s="1"/>
  <c r="N1621" i="1" s="1"/>
  <c r="M1662" i="1"/>
  <c r="L1662" i="1"/>
  <c r="K1662" i="1"/>
  <c r="J1662" i="1"/>
  <c r="I1662" i="1"/>
  <c r="C1662" i="1"/>
  <c r="Z1661" i="1"/>
  <c r="X1661" i="1"/>
  <c r="W1661" i="1"/>
  <c r="V1661" i="1"/>
  <c r="U1661" i="1"/>
  <c r="D1661" i="1"/>
  <c r="Z1660" i="1"/>
  <c r="X1660" i="1"/>
  <c r="W1660" i="1"/>
  <c r="Q1660" i="1"/>
  <c r="D1660" i="1"/>
  <c r="U1660" i="1" s="1"/>
  <c r="V1660" i="1" s="1"/>
  <c r="W1659" i="1"/>
  <c r="H1659" i="1"/>
  <c r="H1658" i="1" s="1"/>
  <c r="U1658" i="1"/>
  <c r="V1658" i="1" s="1"/>
  <c r="T1658" i="1"/>
  <c r="T1657" i="1" s="1"/>
  <c r="D1658" i="1"/>
  <c r="C1658" i="1"/>
  <c r="S1657" i="1"/>
  <c r="P1657" i="1"/>
  <c r="O1657" i="1"/>
  <c r="N1657" i="1"/>
  <c r="M1657" i="1"/>
  <c r="L1657" i="1"/>
  <c r="K1657" i="1"/>
  <c r="J1657" i="1"/>
  <c r="I1657" i="1"/>
  <c r="G1657" i="1"/>
  <c r="F1657" i="1"/>
  <c r="E1657" i="1"/>
  <c r="D1657" i="1"/>
  <c r="C1657" i="1"/>
  <c r="X1656" i="1"/>
  <c r="W1656" i="1"/>
  <c r="Q1656" i="1"/>
  <c r="U1656" i="1" s="1"/>
  <c r="V1656" i="1" s="1"/>
  <c r="D1656" i="1"/>
  <c r="Z1656" i="1" s="1"/>
  <c r="W1655" i="1"/>
  <c r="U1655" i="1"/>
  <c r="V1655" i="1" s="1"/>
  <c r="D1655" i="1"/>
  <c r="X1655" i="1" s="1"/>
  <c r="Z1654" i="1"/>
  <c r="W1654" i="1"/>
  <c r="V1654" i="1"/>
  <c r="U1654" i="1"/>
  <c r="D1654" i="1"/>
  <c r="X1654" i="1" s="1"/>
  <c r="P1653" i="1"/>
  <c r="O1653" i="1"/>
  <c r="O1648" i="1" s="1"/>
  <c r="O1622" i="1" s="1"/>
  <c r="O1621" i="1" s="1"/>
  <c r="N1653" i="1"/>
  <c r="M1653" i="1"/>
  <c r="L1653" i="1"/>
  <c r="L1648" i="1" s="1"/>
  <c r="K1653" i="1"/>
  <c r="K1648" i="1" s="1"/>
  <c r="J1653" i="1"/>
  <c r="J1648" i="1" s="1"/>
  <c r="I1653" i="1"/>
  <c r="H1653" i="1"/>
  <c r="G1653" i="1"/>
  <c r="F1653" i="1"/>
  <c r="E1653" i="1"/>
  <c r="D1653" i="1"/>
  <c r="H1652" i="1"/>
  <c r="X1651" i="1"/>
  <c r="W1651" i="1"/>
  <c r="V1651" i="1"/>
  <c r="U1651" i="1"/>
  <c r="D1651" i="1"/>
  <c r="Z1651" i="1" s="1"/>
  <c r="Z1650" i="1"/>
  <c r="W1650" i="1"/>
  <c r="U1650" i="1"/>
  <c r="V1650" i="1" s="1"/>
  <c r="H1650" i="1"/>
  <c r="D1650" i="1"/>
  <c r="X1650" i="1" s="1"/>
  <c r="X1649" i="1"/>
  <c r="W1649" i="1"/>
  <c r="T1649" i="1"/>
  <c r="H1649" i="1"/>
  <c r="D1649" i="1"/>
  <c r="T1648" i="1"/>
  <c r="S1648" i="1"/>
  <c r="P1648" i="1"/>
  <c r="N1648" i="1"/>
  <c r="M1648" i="1"/>
  <c r="I1648" i="1"/>
  <c r="C1648" i="1"/>
  <c r="W1647" i="1"/>
  <c r="D1647" i="1"/>
  <c r="W1646" i="1"/>
  <c r="D1646" i="1"/>
  <c r="Z1645" i="1"/>
  <c r="X1645" i="1"/>
  <c r="W1645" i="1"/>
  <c r="D1645" i="1"/>
  <c r="U1645" i="1" s="1"/>
  <c r="V1645" i="1" s="1"/>
  <c r="Z1644" i="1"/>
  <c r="X1644" i="1"/>
  <c r="W1644" i="1"/>
  <c r="U1644" i="1"/>
  <c r="V1644" i="1" s="1"/>
  <c r="D1644" i="1"/>
  <c r="W1643" i="1"/>
  <c r="D1643" i="1"/>
  <c r="X1642" i="1"/>
  <c r="W1642" i="1"/>
  <c r="D1642" i="1"/>
  <c r="U1642" i="1" s="1"/>
  <c r="V1642" i="1" s="1"/>
  <c r="Z1641" i="1"/>
  <c r="X1641" i="1"/>
  <c r="W1641" i="1"/>
  <c r="D1641" i="1"/>
  <c r="U1641" i="1" s="1"/>
  <c r="V1641" i="1" s="1"/>
  <c r="Z1640" i="1"/>
  <c r="X1640" i="1"/>
  <c r="W1640" i="1"/>
  <c r="Q1640" i="1"/>
  <c r="U1640" i="1" s="1"/>
  <c r="V1640" i="1" s="1"/>
  <c r="D1640" i="1"/>
  <c r="X1639" i="1"/>
  <c r="W1639" i="1"/>
  <c r="D1639" i="1"/>
  <c r="W1638" i="1"/>
  <c r="U1638" i="1"/>
  <c r="V1638" i="1" s="1"/>
  <c r="D1638" i="1"/>
  <c r="X1638" i="1" s="1"/>
  <c r="W1637" i="1"/>
  <c r="V1637" i="1"/>
  <c r="U1637" i="1"/>
  <c r="D1637" i="1"/>
  <c r="X1637" i="1" s="1"/>
  <c r="W1636" i="1"/>
  <c r="D1636" i="1"/>
  <c r="W1635" i="1"/>
  <c r="D1635" i="1"/>
  <c r="Z1634" i="1"/>
  <c r="W1634" i="1"/>
  <c r="D1634" i="1"/>
  <c r="X1634" i="1" s="1"/>
  <c r="P1633" i="1"/>
  <c r="P1623" i="1" s="1"/>
  <c r="O1633" i="1"/>
  <c r="O1623" i="1" s="1"/>
  <c r="N1633" i="1"/>
  <c r="M1633" i="1"/>
  <c r="L1633" i="1"/>
  <c r="L1623" i="1" s="1"/>
  <c r="K1633" i="1"/>
  <c r="K1623" i="1" s="1"/>
  <c r="K1622" i="1" s="1"/>
  <c r="K1621" i="1" s="1"/>
  <c r="J1633" i="1"/>
  <c r="J1623" i="1" s="1"/>
  <c r="I1633" i="1"/>
  <c r="H1633" i="1"/>
  <c r="G1633" i="1"/>
  <c r="F1633" i="1"/>
  <c r="E1633" i="1"/>
  <c r="W1633" i="1" s="1"/>
  <c r="C1633" i="1"/>
  <c r="Z1632" i="1"/>
  <c r="W1632" i="1"/>
  <c r="U1632" i="1"/>
  <c r="V1632" i="1" s="1"/>
  <c r="D1632" i="1"/>
  <c r="X1632" i="1" s="1"/>
  <c r="W1631" i="1"/>
  <c r="V1631" i="1"/>
  <c r="U1631" i="1"/>
  <c r="D1631" i="1"/>
  <c r="Z1630" i="1"/>
  <c r="W1630" i="1"/>
  <c r="U1630" i="1"/>
  <c r="V1630" i="1" s="1"/>
  <c r="D1630" i="1"/>
  <c r="X1630" i="1" s="1"/>
  <c r="W1629" i="1"/>
  <c r="D1629" i="1"/>
  <c r="W1628" i="1"/>
  <c r="H1628" i="1"/>
  <c r="Z1627" i="1"/>
  <c r="X1627" i="1"/>
  <c r="W1627" i="1"/>
  <c r="U1627" i="1"/>
  <c r="V1627" i="1" s="1"/>
  <c r="D1627" i="1"/>
  <c r="X1626" i="1"/>
  <c r="W1626" i="1"/>
  <c r="D1626" i="1"/>
  <c r="Z1626" i="1" s="1"/>
  <c r="H1625" i="1"/>
  <c r="D1625" i="1" s="1"/>
  <c r="Z1624" i="1"/>
  <c r="H1624" i="1"/>
  <c r="D1624" i="1"/>
  <c r="C1624" i="1"/>
  <c r="C1623" i="1" s="1"/>
  <c r="T1623" i="1"/>
  <c r="T1622" i="1" s="1"/>
  <c r="T1621" i="1" s="1"/>
  <c r="S1623" i="1"/>
  <c r="S1622" i="1" s="1"/>
  <c r="S1621" i="1" s="1"/>
  <c r="N1623" i="1"/>
  <c r="M1623" i="1"/>
  <c r="I1623" i="1"/>
  <c r="I1622" i="1" s="1"/>
  <c r="I1621" i="1" s="1"/>
  <c r="I1501" i="1" s="1"/>
  <c r="R1622" i="1"/>
  <c r="M1622" i="1"/>
  <c r="C1622" i="1"/>
  <c r="C1621" i="1" s="1"/>
  <c r="Q1621" i="1"/>
  <c r="M1621" i="1"/>
  <c r="Z1620" i="1"/>
  <c r="X1620" i="1"/>
  <c r="W1620" i="1"/>
  <c r="V1620" i="1"/>
  <c r="U1620" i="1"/>
  <c r="D1620" i="1"/>
  <c r="W1619" i="1"/>
  <c r="D1619" i="1"/>
  <c r="I1618" i="1"/>
  <c r="H1618" i="1"/>
  <c r="G1618" i="1"/>
  <c r="F1618" i="1"/>
  <c r="E1618" i="1"/>
  <c r="X1617" i="1"/>
  <c r="W1617" i="1"/>
  <c r="D1617" i="1"/>
  <c r="U1617" i="1" s="1"/>
  <c r="V1617" i="1" s="1"/>
  <c r="W1616" i="1"/>
  <c r="H1616" i="1"/>
  <c r="D1616" i="1"/>
  <c r="D1614" i="1" s="1"/>
  <c r="Z1615" i="1"/>
  <c r="X1615" i="1"/>
  <c r="W1615" i="1"/>
  <c r="D1615" i="1"/>
  <c r="U1615" i="1" s="1"/>
  <c r="V1615" i="1" s="1"/>
  <c r="W1614" i="1"/>
  <c r="H1614" i="1"/>
  <c r="Z1613" i="1"/>
  <c r="X1613" i="1"/>
  <c r="W1613" i="1"/>
  <c r="V1613" i="1"/>
  <c r="U1613" i="1"/>
  <c r="D1613" i="1"/>
  <c r="W1612" i="1"/>
  <c r="H1612" i="1"/>
  <c r="D1612" i="1"/>
  <c r="U1612" i="1" s="1"/>
  <c r="V1612" i="1" s="1"/>
  <c r="Z1611" i="1"/>
  <c r="X1611" i="1"/>
  <c r="W1611" i="1"/>
  <c r="V1611" i="1"/>
  <c r="D1611" i="1"/>
  <c r="U1611" i="1" s="1"/>
  <c r="Z1610" i="1"/>
  <c r="X1610" i="1"/>
  <c r="V1610" i="1"/>
  <c r="U1610" i="1"/>
  <c r="H1610" i="1"/>
  <c r="W1610" i="1" s="1"/>
  <c r="D1610" i="1"/>
  <c r="Z1609" i="1"/>
  <c r="X1609" i="1"/>
  <c r="D1609" i="1"/>
  <c r="X1608" i="1"/>
  <c r="W1608" i="1"/>
  <c r="D1608" i="1"/>
  <c r="Z1607" i="1"/>
  <c r="X1607" i="1"/>
  <c r="W1607" i="1"/>
  <c r="D1607" i="1"/>
  <c r="U1607" i="1" s="1"/>
  <c r="V1607" i="1" s="1"/>
  <c r="W1606" i="1"/>
  <c r="H1606" i="1"/>
  <c r="D1606" i="1" s="1"/>
  <c r="Z1605" i="1"/>
  <c r="X1605" i="1"/>
  <c r="W1605" i="1"/>
  <c r="V1605" i="1"/>
  <c r="U1605" i="1"/>
  <c r="D1605" i="1"/>
  <c r="H1604" i="1"/>
  <c r="W1604" i="1" s="1"/>
  <c r="Z1603" i="1"/>
  <c r="X1603" i="1"/>
  <c r="W1603" i="1"/>
  <c r="V1603" i="1"/>
  <c r="D1603" i="1"/>
  <c r="U1603" i="1" s="1"/>
  <c r="X1602" i="1"/>
  <c r="W1602" i="1"/>
  <c r="D1602" i="1"/>
  <c r="W1601" i="1"/>
  <c r="H1601" i="1"/>
  <c r="W1600" i="1"/>
  <c r="D1600" i="1"/>
  <c r="H1599" i="1"/>
  <c r="W1599" i="1" s="1"/>
  <c r="W1598" i="1"/>
  <c r="U1598" i="1"/>
  <c r="V1598" i="1" s="1"/>
  <c r="D1598" i="1"/>
  <c r="W1597" i="1"/>
  <c r="U1597" i="1"/>
  <c r="V1597" i="1" s="1"/>
  <c r="D1597" i="1"/>
  <c r="X1597" i="1" s="1"/>
  <c r="H1596" i="1"/>
  <c r="W1596" i="1" s="1"/>
  <c r="Z1595" i="1"/>
  <c r="W1595" i="1"/>
  <c r="U1595" i="1"/>
  <c r="V1595" i="1" s="1"/>
  <c r="D1595" i="1"/>
  <c r="X1595" i="1" s="1"/>
  <c r="H1594" i="1"/>
  <c r="W1594" i="1" s="1"/>
  <c r="X1593" i="1"/>
  <c r="W1593" i="1"/>
  <c r="D1593" i="1"/>
  <c r="Z1592" i="1"/>
  <c r="X1592" i="1"/>
  <c r="W1592" i="1"/>
  <c r="D1592" i="1"/>
  <c r="U1592" i="1" s="1"/>
  <c r="V1592" i="1" s="1"/>
  <c r="W1591" i="1"/>
  <c r="D1591" i="1"/>
  <c r="W1590" i="1"/>
  <c r="H1590" i="1"/>
  <c r="H1588" i="1" s="1"/>
  <c r="X1589" i="1"/>
  <c r="W1589" i="1"/>
  <c r="U1589" i="1"/>
  <c r="V1589" i="1" s="1"/>
  <c r="D1589" i="1"/>
  <c r="Z1589" i="1" s="1"/>
  <c r="W1588" i="1"/>
  <c r="W1587" i="1"/>
  <c r="D1587" i="1"/>
  <c r="Z1586" i="1"/>
  <c r="W1586" i="1"/>
  <c r="D1586" i="1"/>
  <c r="T1585" i="1"/>
  <c r="T1583" i="1" s="1"/>
  <c r="T1561" i="1" s="1"/>
  <c r="T1560" i="1" s="1"/>
  <c r="S1585" i="1"/>
  <c r="S1583" i="1" s="1"/>
  <c r="Q1585" i="1"/>
  <c r="H1585" i="1"/>
  <c r="W1584" i="1"/>
  <c r="D1584" i="1"/>
  <c r="Q1583" i="1"/>
  <c r="Q1561" i="1" s="1"/>
  <c r="Q1560" i="1" s="1"/>
  <c r="X1582" i="1"/>
  <c r="W1582" i="1"/>
  <c r="V1582" i="1"/>
  <c r="U1582" i="1"/>
  <c r="D1582" i="1"/>
  <c r="H1581" i="1"/>
  <c r="X1580" i="1"/>
  <c r="W1580" i="1"/>
  <c r="U1580" i="1"/>
  <c r="V1580" i="1" s="1"/>
  <c r="D1580" i="1"/>
  <c r="Z1580" i="1" s="1"/>
  <c r="W1578" i="1"/>
  <c r="D1578" i="1"/>
  <c r="X1578" i="1" s="1"/>
  <c r="H1577" i="1"/>
  <c r="W1577" i="1" s="1"/>
  <c r="Z1576" i="1"/>
  <c r="X1576" i="1"/>
  <c r="W1576" i="1"/>
  <c r="U1576" i="1"/>
  <c r="V1576" i="1" s="1"/>
  <c r="D1576" i="1"/>
  <c r="Z1574" i="1"/>
  <c r="X1574" i="1"/>
  <c r="W1574" i="1"/>
  <c r="D1574" i="1"/>
  <c r="U1574" i="1" s="1"/>
  <c r="V1574" i="1" s="1"/>
  <c r="W1573" i="1"/>
  <c r="T1573" i="1"/>
  <c r="T1572" i="1" s="1"/>
  <c r="S1573" i="1"/>
  <c r="Q1573" i="1"/>
  <c r="Q1572" i="1" s="1"/>
  <c r="D1573" i="1"/>
  <c r="Z1573" i="1" s="1"/>
  <c r="W1572" i="1"/>
  <c r="V1572" i="1"/>
  <c r="U1572" i="1"/>
  <c r="S1572" i="1"/>
  <c r="D1572" i="1"/>
  <c r="X1572" i="1" s="1"/>
  <c r="W1571" i="1"/>
  <c r="H1571" i="1"/>
  <c r="H1570" i="1" s="1"/>
  <c r="W1570" i="1"/>
  <c r="Z1569" i="1"/>
  <c r="X1569" i="1"/>
  <c r="W1569" i="1"/>
  <c r="U1569" i="1"/>
  <c r="V1569" i="1" s="1"/>
  <c r="D1569" i="1"/>
  <c r="X1568" i="1"/>
  <c r="W1568" i="1"/>
  <c r="U1568" i="1"/>
  <c r="V1568" i="1" s="1"/>
  <c r="D1568" i="1"/>
  <c r="H1567" i="1"/>
  <c r="W1567" i="1" s="1"/>
  <c r="H1566" i="1"/>
  <c r="W1566" i="1" s="1"/>
  <c r="W1565" i="1"/>
  <c r="D1565" i="1"/>
  <c r="Z1564" i="1"/>
  <c r="X1564" i="1"/>
  <c r="W1564" i="1"/>
  <c r="U1564" i="1"/>
  <c r="V1564" i="1" s="1"/>
  <c r="D1564" i="1"/>
  <c r="H1563" i="1"/>
  <c r="D1563" i="1"/>
  <c r="S1561" i="1"/>
  <c r="J1561" i="1"/>
  <c r="I1561" i="1"/>
  <c r="G1561" i="1"/>
  <c r="F1561" i="1"/>
  <c r="E1561" i="1"/>
  <c r="S1560" i="1"/>
  <c r="G1560" i="1"/>
  <c r="C1560" i="1"/>
  <c r="Z1559" i="1"/>
  <c r="X1559" i="1"/>
  <c r="W1559" i="1"/>
  <c r="U1559" i="1"/>
  <c r="V1559" i="1" s="1"/>
  <c r="D1559" i="1"/>
  <c r="Z1558" i="1"/>
  <c r="X1558" i="1"/>
  <c r="W1558" i="1"/>
  <c r="D1558" i="1"/>
  <c r="U1558" i="1" s="1"/>
  <c r="V1558" i="1" s="1"/>
  <c r="Z1557" i="1"/>
  <c r="X1557" i="1"/>
  <c r="W1557" i="1"/>
  <c r="V1557" i="1"/>
  <c r="U1557" i="1"/>
  <c r="D1557" i="1"/>
  <c r="Z1556" i="1"/>
  <c r="X1556" i="1"/>
  <c r="W1556" i="1"/>
  <c r="U1556" i="1"/>
  <c r="V1556" i="1" s="1"/>
  <c r="D1556" i="1"/>
  <c r="Z1555" i="1"/>
  <c r="X1555" i="1"/>
  <c r="W1555" i="1"/>
  <c r="V1555" i="1"/>
  <c r="U1555" i="1"/>
  <c r="D1555" i="1"/>
  <c r="W1554" i="1"/>
  <c r="D1554" i="1"/>
  <c r="U1554" i="1" s="1"/>
  <c r="V1554" i="1" s="1"/>
  <c r="Z1553" i="1"/>
  <c r="X1553" i="1"/>
  <c r="W1553" i="1"/>
  <c r="V1553" i="1"/>
  <c r="U1553" i="1"/>
  <c r="D1553" i="1"/>
  <c r="X1552" i="1"/>
  <c r="W1552" i="1"/>
  <c r="U1552" i="1"/>
  <c r="V1552" i="1" s="1"/>
  <c r="D1552" i="1"/>
  <c r="Z1552" i="1" s="1"/>
  <c r="Z1551" i="1"/>
  <c r="X1551" i="1"/>
  <c r="W1551" i="1"/>
  <c r="V1551" i="1"/>
  <c r="U1551" i="1"/>
  <c r="D1551" i="1"/>
  <c r="W1550" i="1"/>
  <c r="D1550" i="1"/>
  <c r="T1549" i="1"/>
  <c r="S1549" i="1"/>
  <c r="S1540" i="1" s="1"/>
  <c r="S1539" i="1" s="1"/>
  <c r="R1549" i="1"/>
  <c r="Q1549" i="1"/>
  <c r="P1549" i="1"/>
  <c r="O1549" i="1"/>
  <c r="N1549" i="1"/>
  <c r="M1549" i="1"/>
  <c r="L1549" i="1"/>
  <c r="K1549" i="1"/>
  <c r="J1549" i="1"/>
  <c r="I1549" i="1"/>
  <c r="H1549" i="1"/>
  <c r="G1549" i="1"/>
  <c r="F1549" i="1"/>
  <c r="E1549" i="1"/>
  <c r="C1549" i="1"/>
  <c r="Z1548" i="1"/>
  <c r="X1548" i="1"/>
  <c r="W1548" i="1"/>
  <c r="V1548" i="1"/>
  <c r="D1548" i="1"/>
  <c r="U1548" i="1" s="1"/>
  <c r="X1547" i="1"/>
  <c r="W1547" i="1"/>
  <c r="D1547" i="1"/>
  <c r="X1546" i="1"/>
  <c r="W1546" i="1"/>
  <c r="V1546" i="1"/>
  <c r="U1546" i="1"/>
  <c r="D1546" i="1"/>
  <c r="N1545" i="1"/>
  <c r="N1540" i="1" s="1"/>
  <c r="N1539" i="1" s="1"/>
  <c r="H1545" i="1"/>
  <c r="C1545" i="1"/>
  <c r="W1544" i="1"/>
  <c r="D1544" i="1"/>
  <c r="Z1544" i="1" s="1"/>
  <c r="W1543" i="1"/>
  <c r="D1543" i="1"/>
  <c r="W1542" i="1"/>
  <c r="U1542" i="1"/>
  <c r="V1542" i="1" s="1"/>
  <c r="D1542" i="1"/>
  <c r="T1541" i="1"/>
  <c r="S1541" i="1"/>
  <c r="Q1541" i="1"/>
  <c r="N1541" i="1"/>
  <c r="M1541" i="1"/>
  <c r="L1541" i="1"/>
  <c r="K1541" i="1"/>
  <c r="J1541" i="1"/>
  <c r="W1541" i="1" s="1"/>
  <c r="I1541" i="1"/>
  <c r="H1541" i="1"/>
  <c r="C1541" i="1"/>
  <c r="T1540" i="1"/>
  <c r="T1539" i="1" s="1"/>
  <c r="C1540" i="1"/>
  <c r="R1539" i="1"/>
  <c r="R1501" i="1" s="1"/>
  <c r="Q1539" i="1"/>
  <c r="P1539" i="1"/>
  <c r="O1539" i="1"/>
  <c r="M1539" i="1"/>
  <c r="L1539" i="1"/>
  <c r="K1539" i="1"/>
  <c r="J1539" i="1"/>
  <c r="I1539" i="1"/>
  <c r="G1539" i="1"/>
  <c r="F1539" i="1"/>
  <c r="E1539" i="1"/>
  <c r="C1539" i="1"/>
  <c r="W1538" i="1"/>
  <c r="D1538" i="1"/>
  <c r="Z1537" i="1"/>
  <c r="P1537" i="1"/>
  <c r="O1537" i="1"/>
  <c r="O1526" i="1" s="1"/>
  <c r="N1537" i="1"/>
  <c r="M1537" i="1"/>
  <c r="L1537" i="1"/>
  <c r="K1537" i="1"/>
  <c r="K1526" i="1" s="1"/>
  <c r="J1537" i="1"/>
  <c r="I1537" i="1"/>
  <c r="I1526" i="1" s="1"/>
  <c r="H1537" i="1"/>
  <c r="G1537" i="1"/>
  <c r="F1537" i="1"/>
  <c r="W1537" i="1" s="1"/>
  <c r="E1537" i="1"/>
  <c r="D1537" i="1"/>
  <c r="W1536" i="1"/>
  <c r="D1536" i="1"/>
  <c r="X1536" i="1" s="1"/>
  <c r="N1535" i="1"/>
  <c r="H1535" i="1"/>
  <c r="W1535" i="1" s="1"/>
  <c r="D1535" i="1"/>
  <c r="U1535" i="1" s="1"/>
  <c r="V1535" i="1" s="1"/>
  <c r="W1534" i="1"/>
  <c r="V1534" i="1"/>
  <c r="U1534" i="1"/>
  <c r="D1534" i="1"/>
  <c r="X1533" i="1"/>
  <c r="W1533" i="1"/>
  <c r="U1533" i="1"/>
  <c r="V1533" i="1" s="1"/>
  <c r="D1533" i="1"/>
  <c r="Z1533" i="1" s="1"/>
  <c r="W1532" i="1"/>
  <c r="U1532" i="1"/>
  <c r="V1532" i="1" s="1"/>
  <c r="D1532" i="1"/>
  <c r="T1531" i="1"/>
  <c r="S1531" i="1"/>
  <c r="N1531" i="1"/>
  <c r="N1526" i="1" s="1"/>
  <c r="H1531" i="1"/>
  <c r="C1531" i="1"/>
  <c r="W1530" i="1"/>
  <c r="D1530" i="1"/>
  <c r="Z1530" i="1" s="1"/>
  <c r="W1529" i="1"/>
  <c r="D1529" i="1"/>
  <c r="W1528" i="1"/>
  <c r="U1528" i="1"/>
  <c r="V1528" i="1" s="1"/>
  <c r="D1528" i="1"/>
  <c r="T1527" i="1"/>
  <c r="T1526" i="1" s="1"/>
  <c r="S1527" i="1"/>
  <c r="Q1527" i="1"/>
  <c r="P1527" i="1"/>
  <c r="O1527" i="1"/>
  <c r="N1527" i="1"/>
  <c r="M1527" i="1"/>
  <c r="M1526" i="1" s="1"/>
  <c r="L1527" i="1"/>
  <c r="L1526" i="1" s="1"/>
  <c r="K1527" i="1"/>
  <c r="J1527" i="1"/>
  <c r="I1527" i="1"/>
  <c r="H1527" i="1"/>
  <c r="G1527" i="1"/>
  <c r="G1526" i="1" s="1"/>
  <c r="F1527" i="1"/>
  <c r="E1527" i="1"/>
  <c r="W1527" i="1" s="1"/>
  <c r="S1526" i="1"/>
  <c r="Q1526" i="1"/>
  <c r="F1526" i="1"/>
  <c r="C1526" i="1"/>
  <c r="X1525" i="1"/>
  <c r="W1525" i="1"/>
  <c r="U1525" i="1"/>
  <c r="V1525" i="1" s="1"/>
  <c r="D1525" i="1"/>
  <c r="Z1525" i="1" s="1"/>
  <c r="W1524" i="1"/>
  <c r="D1524" i="1"/>
  <c r="Z1523" i="1"/>
  <c r="W1523" i="1"/>
  <c r="V1523" i="1"/>
  <c r="U1523" i="1"/>
  <c r="D1523" i="1"/>
  <c r="X1523" i="1" s="1"/>
  <c r="W1522" i="1"/>
  <c r="V1522" i="1"/>
  <c r="U1522" i="1"/>
  <c r="D1522" i="1"/>
  <c r="T1521" i="1"/>
  <c r="S1521" i="1"/>
  <c r="R1521" i="1"/>
  <c r="Q1521" i="1"/>
  <c r="P1521" i="1"/>
  <c r="O1521" i="1"/>
  <c r="N1521" i="1"/>
  <c r="M1521" i="1"/>
  <c r="L1521" i="1"/>
  <c r="K1521" i="1"/>
  <c r="J1521" i="1"/>
  <c r="I1521" i="1"/>
  <c r="H1521" i="1"/>
  <c r="G1521" i="1"/>
  <c r="F1521" i="1"/>
  <c r="E1521" i="1"/>
  <c r="W1520" i="1"/>
  <c r="V1520" i="1"/>
  <c r="D1520" i="1"/>
  <c r="U1520" i="1" s="1"/>
  <c r="X1519" i="1"/>
  <c r="W1519" i="1"/>
  <c r="U1519" i="1"/>
  <c r="V1519" i="1" s="1"/>
  <c r="D1519" i="1"/>
  <c r="Z1519" i="1" s="1"/>
  <c r="X1518" i="1"/>
  <c r="W1518" i="1"/>
  <c r="D1518" i="1"/>
  <c r="Z1517" i="1"/>
  <c r="W1517" i="1"/>
  <c r="V1517" i="1"/>
  <c r="U1517" i="1"/>
  <c r="D1517" i="1"/>
  <c r="X1517" i="1" s="1"/>
  <c r="W1516" i="1"/>
  <c r="D1516" i="1"/>
  <c r="T1515" i="1"/>
  <c r="S1515" i="1"/>
  <c r="R1515" i="1"/>
  <c r="Q1515" i="1"/>
  <c r="P1515" i="1"/>
  <c r="O1515" i="1"/>
  <c r="N1515" i="1"/>
  <c r="M1515" i="1"/>
  <c r="L1515" i="1"/>
  <c r="K1515" i="1"/>
  <c r="J1515" i="1"/>
  <c r="I1515" i="1"/>
  <c r="H1515" i="1"/>
  <c r="G1515" i="1"/>
  <c r="F1515" i="1"/>
  <c r="E1515" i="1"/>
  <c r="X1514" i="1"/>
  <c r="W1514" i="1"/>
  <c r="D1514" i="1"/>
  <c r="Z1513" i="1"/>
  <c r="W1513" i="1"/>
  <c r="V1513" i="1"/>
  <c r="U1513" i="1"/>
  <c r="D1513" i="1"/>
  <c r="X1513" i="1" s="1"/>
  <c r="W1512" i="1"/>
  <c r="D1512" i="1"/>
  <c r="W1511" i="1"/>
  <c r="D1511" i="1"/>
  <c r="U1511" i="1" s="1"/>
  <c r="V1511" i="1" s="1"/>
  <c r="X1510" i="1"/>
  <c r="W1510" i="1"/>
  <c r="D1510" i="1"/>
  <c r="P1509" i="1"/>
  <c r="O1509" i="1"/>
  <c r="N1509" i="1"/>
  <c r="M1509" i="1"/>
  <c r="L1509" i="1"/>
  <c r="K1509" i="1"/>
  <c r="J1509" i="1"/>
  <c r="I1509" i="1"/>
  <c r="H1509" i="1"/>
  <c r="G1509" i="1"/>
  <c r="G1502" i="1" s="1"/>
  <c r="F1509" i="1"/>
  <c r="W1509" i="1" s="1"/>
  <c r="E1509" i="1"/>
  <c r="W1508" i="1"/>
  <c r="D1508" i="1"/>
  <c r="X1508" i="1" s="1"/>
  <c r="W1507" i="1"/>
  <c r="W1506" i="1" s="1"/>
  <c r="V1507" i="1"/>
  <c r="U1507" i="1"/>
  <c r="D1507" i="1"/>
  <c r="R1506" i="1"/>
  <c r="Q1506" i="1"/>
  <c r="Q1502" i="1" s="1"/>
  <c r="Q1501" i="1" s="1"/>
  <c r="P1506" i="1"/>
  <c r="O1506" i="1"/>
  <c r="N1506" i="1"/>
  <c r="M1506" i="1"/>
  <c r="M1502" i="1" s="1"/>
  <c r="L1506" i="1"/>
  <c r="L1502" i="1" s="1"/>
  <c r="K1506" i="1"/>
  <c r="J1506" i="1"/>
  <c r="J1502" i="1" s="1"/>
  <c r="I1506" i="1"/>
  <c r="H1506" i="1"/>
  <c r="G1506" i="1"/>
  <c r="F1506" i="1"/>
  <c r="E1506" i="1"/>
  <c r="E1502" i="1" s="1"/>
  <c r="W1505" i="1"/>
  <c r="W1503" i="1" s="1"/>
  <c r="D1505" i="1"/>
  <c r="X1504" i="1"/>
  <c r="W1504" i="1"/>
  <c r="D1504" i="1"/>
  <c r="Z1504" i="1" s="1"/>
  <c r="T1503" i="1"/>
  <c r="T1502" i="1" s="1"/>
  <c r="S1503" i="1"/>
  <c r="S1502" i="1" s="1"/>
  <c r="R1503" i="1"/>
  <c r="Q1503" i="1"/>
  <c r="P1503" i="1"/>
  <c r="O1503" i="1"/>
  <c r="N1503" i="1"/>
  <c r="N1502" i="1" s="1"/>
  <c r="M1503" i="1"/>
  <c r="L1503" i="1"/>
  <c r="K1503" i="1"/>
  <c r="K1502" i="1" s="1"/>
  <c r="K1501" i="1" s="1"/>
  <c r="J1503" i="1"/>
  <c r="I1503" i="1"/>
  <c r="H1503" i="1"/>
  <c r="G1503" i="1"/>
  <c r="F1503" i="1"/>
  <c r="E1503" i="1"/>
  <c r="P1502" i="1"/>
  <c r="O1502" i="1"/>
  <c r="I1502" i="1"/>
  <c r="H1502" i="1"/>
  <c r="C1502" i="1"/>
  <c r="X1500" i="1"/>
  <c r="W1500" i="1"/>
  <c r="D1500" i="1"/>
  <c r="U1500" i="1" s="1"/>
  <c r="V1500" i="1" s="1"/>
  <c r="Z1499" i="1"/>
  <c r="X1499" i="1"/>
  <c r="W1499" i="1"/>
  <c r="V1499" i="1"/>
  <c r="D1499" i="1"/>
  <c r="U1499" i="1" s="1"/>
  <c r="Z1498" i="1"/>
  <c r="X1498" i="1"/>
  <c r="W1498" i="1"/>
  <c r="V1498" i="1"/>
  <c r="U1498" i="1"/>
  <c r="D1498" i="1"/>
  <c r="W1497" i="1"/>
  <c r="D1497" i="1"/>
  <c r="U1497" i="1" s="1"/>
  <c r="V1497" i="1" s="1"/>
  <c r="X1496" i="1"/>
  <c r="W1496" i="1"/>
  <c r="V1496" i="1"/>
  <c r="U1496" i="1"/>
  <c r="D1496" i="1"/>
  <c r="Z1496" i="1" s="1"/>
  <c r="X1495" i="1"/>
  <c r="W1495" i="1"/>
  <c r="D1495" i="1"/>
  <c r="U1494" i="1"/>
  <c r="V1494" i="1" s="1"/>
  <c r="G1494" i="1"/>
  <c r="W1494" i="1" s="1"/>
  <c r="D1494" i="1"/>
  <c r="X1494" i="1" s="1"/>
  <c r="T1493" i="1"/>
  <c r="T1492" i="1" s="1"/>
  <c r="S1493" i="1"/>
  <c r="S1492" i="1" s="1"/>
  <c r="Q1493" i="1"/>
  <c r="P1493" i="1"/>
  <c r="O1493" i="1"/>
  <c r="N1493" i="1"/>
  <c r="N1492" i="1" s="1"/>
  <c r="M1493" i="1"/>
  <c r="L1493" i="1"/>
  <c r="L1492" i="1" s="1"/>
  <c r="L1487" i="1" s="1"/>
  <c r="L1485" i="1" s="1"/>
  <c r="K1493" i="1"/>
  <c r="K1492" i="1" s="1"/>
  <c r="J1493" i="1"/>
  <c r="I1493" i="1"/>
  <c r="H1493" i="1"/>
  <c r="F1493" i="1"/>
  <c r="E1493" i="1"/>
  <c r="Q1492" i="1"/>
  <c r="P1492" i="1"/>
  <c r="O1492" i="1"/>
  <c r="M1492" i="1"/>
  <c r="M1487" i="1" s="1"/>
  <c r="M1485" i="1" s="1"/>
  <c r="J1492" i="1"/>
  <c r="I1492" i="1"/>
  <c r="H1492" i="1"/>
  <c r="H1487" i="1" s="1"/>
  <c r="H1485" i="1" s="1"/>
  <c r="E1492" i="1"/>
  <c r="C1492" i="1"/>
  <c r="Z1491" i="1"/>
  <c r="X1491" i="1"/>
  <c r="X1490" i="1"/>
  <c r="W1490" i="1"/>
  <c r="D1490" i="1"/>
  <c r="Z1490" i="1" s="1"/>
  <c r="X1489" i="1"/>
  <c r="W1489" i="1"/>
  <c r="U1489" i="1"/>
  <c r="V1489" i="1" s="1"/>
  <c r="D1489" i="1"/>
  <c r="Z1489" i="1" s="1"/>
  <c r="P1488" i="1"/>
  <c r="P1487" i="1" s="1"/>
  <c r="P1485" i="1" s="1"/>
  <c r="O1488" i="1"/>
  <c r="N1488" i="1"/>
  <c r="M1488" i="1"/>
  <c r="L1488" i="1"/>
  <c r="K1488" i="1"/>
  <c r="J1488" i="1"/>
  <c r="I1488" i="1"/>
  <c r="H1488" i="1"/>
  <c r="G1488" i="1"/>
  <c r="G1485" i="1" s="1"/>
  <c r="F1488" i="1"/>
  <c r="E1488" i="1"/>
  <c r="E1487" i="1" s="1"/>
  <c r="O1487" i="1"/>
  <c r="O1485" i="1" s="1"/>
  <c r="N1487" i="1"/>
  <c r="N1485" i="1" s="1"/>
  <c r="J1487" i="1"/>
  <c r="J1485" i="1" s="1"/>
  <c r="I1487" i="1"/>
  <c r="I1485" i="1" s="1"/>
  <c r="Z1486" i="1"/>
  <c r="X1486" i="1"/>
  <c r="W1486" i="1"/>
  <c r="U1486" i="1"/>
  <c r="V1486" i="1" s="1"/>
  <c r="G1486" i="1"/>
  <c r="D1486" i="1"/>
  <c r="T1485" i="1"/>
  <c r="S1485" i="1"/>
  <c r="Q1485" i="1"/>
  <c r="E1485" i="1"/>
  <c r="C1485" i="1"/>
  <c r="X1484" i="1"/>
  <c r="D1484" i="1"/>
  <c r="Z1484" i="1" s="1"/>
  <c r="X1483" i="1"/>
  <c r="W1483" i="1"/>
  <c r="U1483" i="1"/>
  <c r="V1483" i="1" s="1"/>
  <c r="D1483" i="1"/>
  <c r="Z1483" i="1" s="1"/>
  <c r="W1482" i="1"/>
  <c r="D1482" i="1"/>
  <c r="Z1482" i="1" s="1"/>
  <c r="W1481" i="1"/>
  <c r="D1481" i="1"/>
  <c r="Z1481" i="1" s="1"/>
  <c r="W1480" i="1"/>
  <c r="D1480" i="1"/>
  <c r="D1478" i="1" s="1"/>
  <c r="Z1479" i="1"/>
  <c r="X1479" i="1"/>
  <c r="W1479" i="1"/>
  <c r="U1479" i="1"/>
  <c r="V1479" i="1" s="1"/>
  <c r="D1479" i="1"/>
  <c r="P1478" i="1"/>
  <c r="P1476" i="1" s="1"/>
  <c r="O1478" i="1"/>
  <c r="N1478" i="1"/>
  <c r="N1476" i="1" s="1"/>
  <c r="M1478" i="1"/>
  <c r="L1478" i="1"/>
  <c r="K1478" i="1"/>
  <c r="K1476" i="1" s="1"/>
  <c r="J1478" i="1"/>
  <c r="J1476" i="1" s="1"/>
  <c r="I1478" i="1"/>
  <c r="H1478" i="1"/>
  <c r="G1478" i="1"/>
  <c r="W1478" i="1" s="1"/>
  <c r="F1478" i="1"/>
  <c r="E1478" i="1"/>
  <c r="X1477" i="1"/>
  <c r="W1477" i="1"/>
  <c r="W1476" i="1" s="1"/>
  <c r="U1477" i="1"/>
  <c r="V1477" i="1" s="1"/>
  <c r="D1477" i="1"/>
  <c r="T1476" i="1"/>
  <c r="S1476" i="1"/>
  <c r="R1476" i="1"/>
  <c r="Q1476" i="1"/>
  <c r="O1476" i="1"/>
  <c r="M1476" i="1"/>
  <c r="L1476" i="1"/>
  <c r="I1476" i="1"/>
  <c r="H1476" i="1"/>
  <c r="G1476" i="1"/>
  <c r="F1476" i="1"/>
  <c r="E1476" i="1"/>
  <c r="C1476" i="1"/>
  <c r="Z1475" i="1"/>
  <c r="X1475" i="1"/>
  <c r="W1475" i="1"/>
  <c r="V1475" i="1"/>
  <c r="U1475" i="1"/>
  <c r="Z1474" i="1"/>
  <c r="X1474" i="1"/>
  <c r="W1474" i="1"/>
  <c r="V1474" i="1"/>
  <c r="U1474" i="1"/>
  <c r="D1474" i="1"/>
  <c r="B1474" i="1"/>
  <c r="X1473" i="1"/>
  <c r="W1473" i="1"/>
  <c r="V1473" i="1"/>
  <c r="D1473" i="1"/>
  <c r="U1473" i="1" s="1"/>
  <c r="W1472" i="1"/>
  <c r="V1472" i="1"/>
  <c r="D1472" i="1"/>
  <c r="U1472" i="1" s="1"/>
  <c r="W1471" i="1"/>
  <c r="V1471" i="1"/>
  <c r="D1471" i="1"/>
  <c r="U1471" i="1" s="1"/>
  <c r="T1470" i="1"/>
  <c r="T1468" i="1" s="1"/>
  <c r="S1470" i="1"/>
  <c r="S1468" i="1" s="1"/>
  <c r="Q1470" i="1"/>
  <c r="Q1468" i="1" s="1"/>
  <c r="P1470" i="1"/>
  <c r="O1470" i="1"/>
  <c r="N1470" i="1"/>
  <c r="M1470" i="1"/>
  <c r="M1468" i="1" s="1"/>
  <c r="L1470" i="1"/>
  <c r="K1470" i="1"/>
  <c r="K1468" i="1" s="1"/>
  <c r="J1470" i="1"/>
  <c r="J1468" i="1" s="1"/>
  <c r="I1470" i="1"/>
  <c r="H1470" i="1"/>
  <c r="G1470" i="1"/>
  <c r="G1468" i="1" s="1"/>
  <c r="F1470" i="1"/>
  <c r="F1468" i="1" s="1"/>
  <c r="E1470" i="1"/>
  <c r="E1468" i="1" s="1"/>
  <c r="W1468" i="1" s="1"/>
  <c r="W1469" i="1"/>
  <c r="D1469" i="1"/>
  <c r="X1469" i="1" s="1"/>
  <c r="P1468" i="1"/>
  <c r="O1468" i="1"/>
  <c r="N1468" i="1"/>
  <c r="L1468" i="1"/>
  <c r="I1468" i="1"/>
  <c r="H1468" i="1"/>
  <c r="C1468" i="1"/>
  <c r="Z1467" i="1"/>
  <c r="X1467" i="1"/>
  <c r="W1467" i="1"/>
  <c r="V1467" i="1"/>
  <c r="U1467" i="1"/>
  <c r="Z1466" i="1"/>
  <c r="X1466" i="1"/>
  <c r="W1466" i="1"/>
  <c r="D1466" i="1"/>
  <c r="U1466" i="1" s="1"/>
  <c r="V1466" i="1" s="1"/>
  <c r="Z1465" i="1"/>
  <c r="X1465" i="1"/>
  <c r="W1465" i="1"/>
  <c r="V1465" i="1"/>
  <c r="U1465" i="1"/>
  <c r="D1465" i="1"/>
  <c r="Z1464" i="1"/>
  <c r="X1464" i="1"/>
  <c r="W1464" i="1"/>
  <c r="D1464" i="1"/>
  <c r="U1464" i="1" s="1"/>
  <c r="V1464" i="1" s="1"/>
  <c r="Z1463" i="1"/>
  <c r="X1463" i="1"/>
  <c r="W1463" i="1"/>
  <c r="V1463" i="1"/>
  <c r="U1463" i="1"/>
  <c r="D1463" i="1"/>
  <c r="X1462" i="1"/>
  <c r="T1462" i="1"/>
  <c r="S1462" i="1"/>
  <c r="S1460" i="1" s="1"/>
  <c r="Q1462" i="1"/>
  <c r="Q1460" i="1" s="1"/>
  <c r="P1462" i="1"/>
  <c r="P1460" i="1" s="1"/>
  <c r="O1462" i="1"/>
  <c r="O1460" i="1" s="1"/>
  <c r="N1462" i="1"/>
  <c r="M1462" i="1"/>
  <c r="L1462" i="1"/>
  <c r="L1460" i="1" s="1"/>
  <c r="K1462" i="1"/>
  <c r="K1460" i="1" s="1"/>
  <c r="J1462" i="1"/>
  <c r="J1460" i="1" s="1"/>
  <c r="I1462" i="1"/>
  <c r="H1462" i="1"/>
  <c r="G1462" i="1"/>
  <c r="F1462" i="1"/>
  <c r="F1460" i="1" s="1"/>
  <c r="E1462" i="1"/>
  <c r="E1460" i="1" s="1"/>
  <c r="W1460" i="1" s="1"/>
  <c r="D1462" i="1"/>
  <c r="U1462" i="1" s="1"/>
  <c r="V1462" i="1" s="1"/>
  <c r="Z1461" i="1"/>
  <c r="W1461" i="1"/>
  <c r="U1461" i="1"/>
  <c r="V1461" i="1" s="1"/>
  <c r="D1461" i="1"/>
  <c r="X1461" i="1" s="1"/>
  <c r="T1460" i="1"/>
  <c r="N1460" i="1"/>
  <c r="M1460" i="1"/>
  <c r="I1460" i="1"/>
  <c r="H1460" i="1"/>
  <c r="G1460" i="1"/>
  <c r="C1460" i="1"/>
  <c r="W1459" i="1"/>
  <c r="D1459" i="1"/>
  <c r="U1459" i="1" s="1"/>
  <c r="V1459" i="1" s="1"/>
  <c r="W1458" i="1"/>
  <c r="D1458" i="1"/>
  <c r="Z1458" i="1" s="1"/>
  <c r="W1457" i="1"/>
  <c r="D1457" i="1"/>
  <c r="U1457" i="1" s="1"/>
  <c r="V1457" i="1" s="1"/>
  <c r="W1456" i="1"/>
  <c r="D1456" i="1"/>
  <c r="Z1456" i="1" s="1"/>
  <c r="W1455" i="1"/>
  <c r="D1455" i="1"/>
  <c r="U1455" i="1" s="1"/>
  <c r="V1455" i="1" s="1"/>
  <c r="T1454" i="1"/>
  <c r="S1454" i="1"/>
  <c r="R1454" i="1"/>
  <c r="Q1454" i="1"/>
  <c r="P1454" i="1"/>
  <c r="O1454" i="1"/>
  <c r="N1454" i="1"/>
  <c r="M1454" i="1"/>
  <c r="L1454" i="1"/>
  <c r="K1454" i="1"/>
  <c r="J1454" i="1"/>
  <c r="I1454" i="1"/>
  <c r="H1454" i="1"/>
  <c r="G1454" i="1"/>
  <c r="G1448" i="1" s="1"/>
  <c r="F1454" i="1"/>
  <c r="D1454" i="1" s="1"/>
  <c r="E1454" i="1"/>
  <c r="Z1453" i="1"/>
  <c r="X1453" i="1"/>
  <c r="W1453" i="1"/>
  <c r="U1453" i="1"/>
  <c r="V1453" i="1" s="1"/>
  <c r="D1453" i="1"/>
  <c r="X1452" i="1"/>
  <c r="W1452" i="1"/>
  <c r="D1452" i="1"/>
  <c r="Z1452" i="1" s="1"/>
  <c r="Z1451" i="1"/>
  <c r="X1451" i="1"/>
  <c r="W1451" i="1"/>
  <c r="U1451" i="1"/>
  <c r="V1451" i="1" s="1"/>
  <c r="D1451" i="1"/>
  <c r="T1450" i="1"/>
  <c r="S1450" i="1"/>
  <c r="Q1450" i="1"/>
  <c r="P1450" i="1"/>
  <c r="O1450" i="1"/>
  <c r="N1450" i="1"/>
  <c r="M1450" i="1"/>
  <c r="L1450" i="1"/>
  <c r="K1450" i="1"/>
  <c r="J1450" i="1"/>
  <c r="I1450" i="1"/>
  <c r="H1450" i="1"/>
  <c r="G1450" i="1"/>
  <c r="F1450" i="1"/>
  <c r="E1450" i="1"/>
  <c r="D1450" i="1" s="1"/>
  <c r="W1449" i="1"/>
  <c r="D1449" i="1"/>
  <c r="Z1449" i="1" s="1"/>
  <c r="F1448" i="1"/>
  <c r="C1448" i="1"/>
  <c r="G1447" i="1"/>
  <c r="W1447" i="1" s="1"/>
  <c r="D1447" i="1"/>
  <c r="U1447" i="1" s="1"/>
  <c r="V1447" i="1" s="1"/>
  <c r="W1446" i="1"/>
  <c r="D1446" i="1"/>
  <c r="Z1446" i="1" s="1"/>
  <c r="T1445" i="1"/>
  <c r="S1445" i="1"/>
  <c r="Q1445" i="1"/>
  <c r="P1445" i="1"/>
  <c r="O1445" i="1"/>
  <c r="N1445" i="1"/>
  <c r="M1445" i="1"/>
  <c r="L1445" i="1"/>
  <c r="K1445" i="1"/>
  <c r="J1445" i="1"/>
  <c r="I1445" i="1"/>
  <c r="H1445" i="1"/>
  <c r="G1445" i="1"/>
  <c r="D1445" i="1" s="1"/>
  <c r="W1444" i="1"/>
  <c r="D1444" i="1"/>
  <c r="Z1444" i="1" s="1"/>
  <c r="W1443" i="1"/>
  <c r="U1443" i="1"/>
  <c r="V1443" i="1" s="1"/>
  <c r="D1443" i="1"/>
  <c r="Z1443" i="1" s="1"/>
  <c r="W1442" i="1"/>
  <c r="D1442" i="1"/>
  <c r="Z1442" i="1" s="1"/>
  <c r="T1441" i="1"/>
  <c r="S1441" i="1"/>
  <c r="Q1441" i="1"/>
  <c r="P1441" i="1"/>
  <c r="O1441" i="1"/>
  <c r="N1441" i="1"/>
  <c r="M1441" i="1"/>
  <c r="L1441" i="1"/>
  <c r="K1441" i="1"/>
  <c r="J1441" i="1"/>
  <c r="I1441" i="1"/>
  <c r="H1441" i="1"/>
  <c r="G1441" i="1"/>
  <c r="F1441" i="1"/>
  <c r="E1441" i="1"/>
  <c r="W1441" i="1" s="1"/>
  <c r="X1440" i="1"/>
  <c r="W1440" i="1"/>
  <c r="D1440" i="1"/>
  <c r="Z1440" i="1" s="1"/>
  <c r="Z1439" i="1"/>
  <c r="X1439" i="1"/>
  <c r="W1439" i="1"/>
  <c r="U1439" i="1"/>
  <c r="V1439" i="1" s="1"/>
  <c r="D1439" i="1"/>
  <c r="X1438" i="1"/>
  <c r="W1438" i="1"/>
  <c r="D1438" i="1"/>
  <c r="Z1438" i="1" s="1"/>
  <c r="Z1437" i="1"/>
  <c r="X1437" i="1"/>
  <c r="W1437" i="1"/>
  <c r="U1437" i="1"/>
  <c r="V1437" i="1" s="1"/>
  <c r="D1437" i="1"/>
  <c r="X1436" i="1"/>
  <c r="W1436" i="1"/>
  <c r="D1436" i="1"/>
  <c r="Z1436" i="1" s="1"/>
  <c r="W1435" i="1"/>
  <c r="G1435" i="1"/>
  <c r="D1435" i="1" s="1"/>
  <c r="Z1434" i="1"/>
  <c r="X1434" i="1"/>
  <c r="W1434" i="1"/>
  <c r="D1434" i="1"/>
  <c r="U1434" i="1" s="1"/>
  <c r="V1434" i="1" s="1"/>
  <c r="F1433" i="1"/>
  <c r="E1433" i="1"/>
  <c r="C1433" i="1"/>
  <c r="W1432" i="1"/>
  <c r="D1432" i="1"/>
  <c r="Z1432" i="1" s="1"/>
  <c r="U1431" i="1"/>
  <c r="V1431" i="1" s="1"/>
  <c r="D1431" i="1"/>
  <c r="Z1431" i="1" s="1"/>
  <c r="P1430" i="1"/>
  <c r="O1430" i="1"/>
  <c r="N1430" i="1"/>
  <c r="M1430" i="1"/>
  <c r="L1430" i="1"/>
  <c r="K1430" i="1"/>
  <c r="J1430" i="1"/>
  <c r="I1430" i="1"/>
  <c r="H1430" i="1"/>
  <c r="G1430" i="1"/>
  <c r="F1430" i="1"/>
  <c r="D1430" i="1" s="1"/>
  <c r="E1430" i="1"/>
  <c r="W1430" i="1" s="1"/>
  <c r="Z1429" i="1"/>
  <c r="W1429" i="1"/>
  <c r="U1429" i="1"/>
  <c r="V1429" i="1" s="1"/>
  <c r="D1429" i="1"/>
  <c r="X1429" i="1" s="1"/>
  <c r="W1428" i="1"/>
  <c r="D1428" i="1"/>
  <c r="X1428" i="1" s="1"/>
  <c r="Z1427" i="1"/>
  <c r="W1427" i="1"/>
  <c r="U1427" i="1"/>
  <c r="V1427" i="1" s="1"/>
  <c r="D1427" i="1"/>
  <c r="X1427" i="1" s="1"/>
  <c r="W1426" i="1"/>
  <c r="D1426" i="1"/>
  <c r="X1426" i="1" s="1"/>
  <c r="Z1425" i="1"/>
  <c r="W1425" i="1"/>
  <c r="U1425" i="1"/>
  <c r="V1425" i="1" s="1"/>
  <c r="D1425" i="1"/>
  <c r="X1425" i="1" s="1"/>
  <c r="W1424" i="1"/>
  <c r="D1424" i="1"/>
  <c r="X1424" i="1" s="1"/>
  <c r="Z1423" i="1"/>
  <c r="W1423" i="1"/>
  <c r="U1423" i="1"/>
  <c r="V1423" i="1" s="1"/>
  <c r="D1423" i="1"/>
  <c r="X1423" i="1" s="1"/>
  <c r="W1422" i="1"/>
  <c r="W1421" i="1" s="1"/>
  <c r="W1420" i="1" s="1"/>
  <c r="D1422" i="1"/>
  <c r="X1422" i="1" s="1"/>
  <c r="T1421" i="1"/>
  <c r="S1421" i="1"/>
  <c r="R1421" i="1"/>
  <c r="Q1421" i="1"/>
  <c r="Q1420" i="1" s="1"/>
  <c r="Q1408" i="1" s="1"/>
  <c r="P1421" i="1"/>
  <c r="P1408" i="1" s="1"/>
  <c r="O1421" i="1"/>
  <c r="N1421" i="1"/>
  <c r="M1421" i="1"/>
  <c r="L1421" i="1"/>
  <c r="K1421" i="1"/>
  <c r="J1421" i="1"/>
  <c r="I1421" i="1"/>
  <c r="D1421" i="1" s="1"/>
  <c r="H1421" i="1"/>
  <c r="G1421" i="1"/>
  <c r="F1421" i="1"/>
  <c r="E1421" i="1"/>
  <c r="Z1420" i="1"/>
  <c r="X1420" i="1"/>
  <c r="T1420" i="1"/>
  <c r="T1408" i="1" s="1"/>
  <c r="T1407" i="1" s="1"/>
  <c r="S1420" i="1"/>
  <c r="S1408" i="1" s="1"/>
  <c r="R1420" i="1"/>
  <c r="D1420" i="1"/>
  <c r="Z1419" i="1"/>
  <c r="X1419" i="1"/>
  <c r="W1419" i="1"/>
  <c r="U1419" i="1"/>
  <c r="V1419" i="1" s="1"/>
  <c r="D1419" i="1"/>
  <c r="X1418" i="1"/>
  <c r="W1418" i="1"/>
  <c r="D1418" i="1"/>
  <c r="Z1418" i="1" s="1"/>
  <c r="Z1417" i="1"/>
  <c r="X1417" i="1"/>
  <c r="W1417" i="1"/>
  <c r="U1417" i="1"/>
  <c r="V1417" i="1" s="1"/>
  <c r="D1417" i="1"/>
  <c r="X1416" i="1"/>
  <c r="W1416" i="1"/>
  <c r="D1416" i="1"/>
  <c r="Z1416" i="1" s="1"/>
  <c r="P1415" i="1"/>
  <c r="O1415" i="1"/>
  <c r="N1415" i="1"/>
  <c r="M1415" i="1"/>
  <c r="M1408" i="1" s="1"/>
  <c r="M1407" i="1" s="1"/>
  <c r="L1415" i="1"/>
  <c r="L1408" i="1" s="1"/>
  <c r="L1407" i="1" s="1"/>
  <c r="K1415" i="1"/>
  <c r="J1415" i="1"/>
  <c r="I1415" i="1"/>
  <c r="I1408" i="1" s="1"/>
  <c r="I1407" i="1" s="1"/>
  <c r="H1415" i="1"/>
  <c r="D1415" i="1" s="1"/>
  <c r="G1415" i="1"/>
  <c r="G1408" i="1" s="1"/>
  <c r="F1415" i="1"/>
  <c r="F1408" i="1" s="1"/>
  <c r="Z1414" i="1"/>
  <c r="W1414" i="1"/>
  <c r="V1414" i="1"/>
  <c r="U1414" i="1"/>
  <c r="D1414" i="1"/>
  <c r="X1414" i="1" s="1"/>
  <c r="W1413" i="1"/>
  <c r="D1413" i="1"/>
  <c r="Z1413" i="1" s="1"/>
  <c r="Z1412" i="1"/>
  <c r="W1412" i="1"/>
  <c r="V1412" i="1"/>
  <c r="U1412" i="1"/>
  <c r="D1412" i="1"/>
  <c r="X1412" i="1" s="1"/>
  <c r="W1411" i="1"/>
  <c r="D1411" i="1"/>
  <c r="Z1411" i="1" s="1"/>
  <c r="Z1410" i="1"/>
  <c r="W1410" i="1"/>
  <c r="V1410" i="1"/>
  <c r="U1410" i="1"/>
  <c r="D1410" i="1"/>
  <c r="X1410" i="1" s="1"/>
  <c r="W1409" i="1"/>
  <c r="N1409" i="1"/>
  <c r="D1409" i="1" s="1"/>
  <c r="O1408" i="1"/>
  <c r="N1408" i="1"/>
  <c r="N1407" i="1" s="1"/>
  <c r="K1408" i="1"/>
  <c r="J1408" i="1"/>
  <c r="J1407" i="1" s="1"/>
  <c r="E1408" i="1"/>
  <c r="C1408" i="1"/>
  <c r="R1407" i="1"/>
  <c r="D1406" i="1"/>
  <c r="Z1406" i="1" s="1"/>
  <c r="D1405" i="1"/>
  <c r="Z1405" i="1" s="1"/>
  <c r="Z1404" i="1"/>
  <c r="X1404" i="1"/>
  <c r="D1404" i="1"/>
  <c r="D1403" i="1"/>
  <c r="Z1403" i="1" s="1"/>
  <c r="D1402" i="1"/>
  <c r="Z1402" i="1" s="1"/>
  <c r="W1401" i="1"/>
  <c r="K1401" i="1"/>
  <c r="J1401" i="1"/>
  <c r="D1401" i="1"/>
  <c r="Z1401" i="1" s="1"/>
  <c r="Z1400" i="1"/>
  <c r="W1400" i="1"/>
  <c r="D1400" i="1"/>
  <c r="X1400" i="1" s="1"/>
  <c r="W1399" i="1"/>
  <c r="D1399" i="1"/>
  <c r="Z1399" i="1" s="1"/>
  <c r="W1398" i="1"/>
  <c r="U1398" i="1"/>
  <c r="V1398" i="1" s="1"/>
  <c r="D1398" i="1"/>
  <c r="Z1398" i="1" s="1"/>
  <c r="W1397" i="1"/>
  <c r="D1397" i="1"/>
  <c r="Z1397" i="1" s="1"/>
  <c r="W1396" i="1"/>
  <c r="U1396" i="1"/>
  <c r="V1396" i="1" s="1"/>
  <c r="T1396" i="1"/>
  <c r="S1396" i="1"/>
  <c r="R1396" i="1"/>
  <c r="Q1396" i="1"/>
  <c r="K1396" i="1"/>
  <c r="D1396" i="1"/>
  <c r="Z1396" i="1" s="1"/>
  <c r="C1396" i="1"/>
  <c r="U1395" i="1"/>
  <c r="V1395" i="1" s="1"/>
  <c r="K1395" i="1"/>
  <c r="W1395" i="1" s="1"/>
  <c r="D1395" i="1"/>
  <c r="Z1395" i="1" s="1"/>
  <c r="Z1394" i="1"/>
  <c r="W1394" i="1"/>
  <c r="U1394" i="1"/>
  <c r="V1394" i="1" s="1"/>
  <c r="D1394" i="1"/>
  <c r="X1394" i="1" s="1"/>
  <c r="T1393" i="1"/>
  <c r="S1393" i="1"/>
  <c r="Q1393" i="1"/>
  <c r="P1393" i="1"/>
  <c r="O1393" i="1"/>
  <c r="N1393" i="1"/>
  <c r="M1393" i="1"/>
  <c r="L1393" i="1"/>
  <c r="J1393" i="1"/>
  <c r="I1393" i="1"/>
  <c r="H1393" i="1"/>
  <c r="G1393" i="1"/>
  <c r="F1393" i="1"/>
  <c r="E1393" i="1"/>
  <c r="Z1392" i="1"/>
  <c r="X1392" i="1"/>
  <c r="W1392" i="1"/>
  <c r="D1392" i="1"/>
  <c r="U1392" i="1" s="1"/>
  <c r="V1392" i="1" s="1"/>
  <c r="Z1391" i="1"/>
  <c r="X1391" i="1"/>
  <c r="W1391" i="1"/>
  <c r="V1391" i="1"/>
  <c r="U1391" i="1"/>
  <c r="D1391" i="1"/>
  <c r="Z1390" i="1"/>
  <c r="X1390" i="1"/>
  <c r="W1390" i="1"/>
  <c r="D1390" i="1"/>
  <c r="U1390" i="1" s="1"/>
  <c r="V1390" i="1" s="1"/>
  <c r="Z1389" i="1"/>
  <c r="X1389" i="1"/>
  <c r="W1389" i="1"/>
  <c r="V1389" i="1"/>
  <c r="U1389" i="1"/>
  <c r="D1389" i="1"/>
  <c r="Z1388" i="1"/>
  <c r="X1388" i="1"/>
  <c r="W1388" i="1"/>
  <c r="D1388" i="1"/>
  <c r="U1388" i="1" s="1"/>
  <c r="V1388" i="1" s="1"/>
  <c r="P1387" i="1"/>
  <c r="O1387" i="1"/>
  <c r="O1384" i="1" s="1"/>
  <c r="N1387" i="1"/>
  <c r="N1384" i="1" s="1"/>
  <c r="M1387" i="1"/>
  <c r="L1387" i="1"/>
  <c r="K1387" i="1"/>
  <c r="J1387" i="1"/>
  <c r="J1384" i="1" s="1"/>
  <c r="I1387" i="1"/>
  <c r="I1384" i="1" s="1"/>
  <c r="H1387" i="1"/>
  <c r="H1384" i="1" s="1"/>
  <c r="G1387" i="1"/>
  <c r="F1387" i="1"/>
  <c r="F1384" i="1" s="1"/>
  <c r="E1387" i="1"/>
  <c r="D1387" i="1" s="1"/>
  <c r="Z1386" i="1"/>
  <c r="X1386" i="1"/>
  <c r="W1386" i="1"/>
  <c r="D1386" i="1"/>
  <c r="U1386" i="1" s="1"/>
  <c r="V1386" i="1" s="1"/>
  <c r="Z1385" i="1"/>
  <c r="X1385" i="1"/>
  <c r="W1385" i="1"/>
  <c r="V1385" i="1"/>
  <c r="U1385" i="1"/>
  <c r="D1385" i="1"/>
  <c r="T1384" i="1"/>
  <c r="S1384" i="1"/>
  <c r="R1384" i="1"/>
  <c r="Q1384" i="1"/>
  <c r="P1384" i="1"/>
  <c r="M1384" i="1"/>
  <c r="L1384" i="1"/>
  <c r="K1384" i="1"/>
  <c r="G1384" i="1"/>
  <c r="E1384" i="1"/>
  <c r="C1384" i="1"/>
  <c r="X1383" i="1"/>
  <c r="W1383" i="1"/>
  <c r="D1383" i="1"/>
  <c r="Z1383" i="1" s="1"/>
  <c r="Z1382" i="1"/>
  <c r="X1382" i="1"/>
  <c r="W1382" i="1"/>
  <c r="U1382" i="1"/>
  <c r="V1382" i="1" s="1"/>
  <c r="D1382" i="1"/>
  <c r="X1381" i="1"/>
  <c r="W1381" i="1"/>
  <c r="D1381" i="1"/>
  <c r="Z1381" i="1" s="1"/>
  <c r="Z1380" i="1"/>
  <c r="X1380" i="1"/>
  <c r="W1380" i="1"/>
  <c r="U1380" i="1"/>
  <c r="V1380" i="1" s="1"/>
  <c r="D1380" i="1"/>
  <c r="N1379" i="1"/>
  <c r="M1379" i="1"/>
  <c r="L1379" i="1"/>
  <c r="K1379" i="1"/>
  <c r="J1379" i="1"/>
  <c r="I1379" i="1"/>
  <c r="H1379" i="1"/>
  <c r="G1379" i="1"/>
  <c r="F1379" i="1"/>
  <c r="F1370" i="1" s="1"/>
  <c r="E1379" i="1"/>
  <c r="W1378" i="1"/>
  <c r="D1378" i="1"/>
  <c r="X1378" i="1" s="1"/>
  <c r="Z1377" i="1"/>
  <c r="W1377" i="1"/>
  <c r="V1377" i="1"/>
  <c r="U1377" i="1"/>
  <c r="D1377" i="1"/>
  <c r="X1377" i="1" s="1"/>
  <c r="W1376" i="1"/>
  <c r="D1376" i="1"/>
  <c r="X1376" i="1" s="1"/>
  <c r="Z1375" i="1"/>
  <c r="W1375" i="1"/>
  <c r="U1375" i="1"/>
  <c r="V1375" i="1" s="1"/>
  <c r="D1375" i="1"/>
  <c r="X1375" i="1" s="1"/>
  <c r="W1374" i="1"/>
  <c r="D1374" i="1"/>
  <c r="X1374" i="1" s="1"/>
  <c r="N1373" i="1"/>
  <c r="M1373" i="1"/>
  <c r="L1373" i="1"/>
  <c r="K1373" i="1"/>
  <c r="K1370" i="1" s="1"/>
  <c r="J1373" i="1"/>
  <c r="J1370" i="1" s="1"/>
  <c r="I1373" i="1"/>
  <c r="H1373" i="1"/>
  <c r="G1373" i="1"/>
  <c r="G1370" i="1" s="1"/>
  <c r="F1373" i="1"/>
  <c r="E1373" i="1"/>
  <c r="Z1372" i="1"/>
  <c r="W1372" i="1"/>
  <c r="D1372" i="1"/>
  <c r="W1371" i="1"/>
  <c r="D1371" i="1"/>
  <c r="T1370" i="1"/>
  <c r="S1370" i="1"/>
  <c r="R1370" i="1"/>
  <c r="Q1370" i="1"/>
  <c r="P1370" i="1"/>
  <c r="O1370" i="1"/>
  <c r="N1370" i="1"/>
  <c r="M1370" i="1"/>
  <c r="H1370" i="1"/>
  <c r="E1370" i="1"/>
  <c r="C1370" i="1"/>
  <c r="Z1369" i="1"/>
  <c r="X1369" i="1"/>
  <c r="D1369" i="1"/>
  <c r="D1368" i="1"/>
  <c r="X1368" i="1" s="1"/>
  <c r="Z1367" i="1"/>
  <c r="D1367" i="1"/>
  <c r="X1367" i="1" s="1"/>
  <c r="Z1366" i="1"/>
  <c r="X1366" i="1"/>
  <c r="D1366" i="1"/>
  <c r="Z1365" i="1"/>
  <c r="X1365" i="1"/>
  <c r="D1365" i="1"/>
  <c r="P1364" i="1"/>
  <c r="O1364" i="1"/>
  <c r="O1353" i="1" s="1"/>
  <c r="N1364" i="1"/>
  <c r="M1364" i="1"/>
  <c r="L1364" i="1"/>
  <c r="K1364" i="1"/>
  <c r="K1353" i="1" s="1"/>
  <c r="J1364" i="1"/>
  <c r="I1364" i="1"/>
  <c r="H1364" i="1"/>
  <c r="G1364" i="1"/>
  <c r="F1364" i="1"/>
  <c r="E1364" i="1"/>
  <c r="Z1363" i="1"/>
  <c r="W1363" i="1"/>
  <c r="V1363" i="1"/>
  <c r="U1363" i="1"/>
  <c r="D1363" i="1"/>
  <c r="X1363" i="1" s="1"/>
  <c r="W1362" i="1"/>
  <c r="D1362" i="1"/>
  <c r="P1361" i="1"/>
  <c r="O1361" i="1"/>
  <c r="N1361" i="1"/>
  <c r="M1361" i="1"/>
  <c r="M1353" i="1" s="1"/>
  <c r="L1361" i="1"/>
  <c r="K1361" i="1"/>
  <c r="J1361" i="1"/>
  <c r="I1361" i="1"/>
  <c r="I1353" i="1" s="1"/>
  <c r="H1361" i="1"/>
  <c r="H1353" i="1" s="1"/>
  <c r="G1361" i="1"/>
  <c r="F1361" i="1"/>
  <c r="E1361" i="1"/>
  <c r="W1360" i="1"/>
  <c r="D1360" i="1"/>
  <c r="Z1359" i="1"/>
  <c r="W1359" i="1"/>
  <c r="U1359" i="1"/>
  <c r="V1359" i="1" s="1"/>
  <c r="D1359" i="1"/>
  <c r="X1359" i="1" s="1"/>
  <c r="W1358" i="1"/>
  <c r="D1358" i="1"/>
  <c r="J1357" i="1"/>
  <c r="W1357" i="1" s="1"/>
  <c r="W1356" i="1"/>
  <c r="D1356" i="1"/>
  <c r="Z1355" i="1"/>
  <c r="X1355" i="1"/>
  <c r="W1355" i="1"/>
  <c r="V1355" i="1"/>
  <c r="U1355" i="1"/>
  <c r="D1355" i="1"/>
  <c r="J1354" i="1"/>
  <c r="T1353" i="1"/>
  <c r="S1353" i="1"/>
  <c r="R1353" i="1"/>
  <c r="Q1353" i="1"/>
  <c r="P1353" i="1"/>
  <c r="N1353" i="1"/>
  <c r="L1353" i="1"/>
  <c r="G1353" i="1"/>
  <c r="C1353" i="1"/>
  <c r="Z1352" i="1"/>
  <c r="W1352" i="1"/>
  <c r="V1352" i="1"/>
  <c r="U1352" i="1"/>
  <c r="D1352" i="1"/>
  <c r="X1352" i="1" s="1"/>
  <c r="W1351" i="1"/>
  <c r="U1351" i="1"/>
  <c r="V1351" i="1" s="1"/>
  <c r="D1351" i="1"/>
  <c r="Z1350" i="1"/>
  <c r="W1350" i="1"/>
  <c r="V1350" i="1"/>
  <c r="U1350" i="1"/>
  <c r="D1350" i="1"/>
  <c r="X1350" i="1" s="1"/>
  <c r="P1349" i="1"/>
  <c r="O1349" i="1"/>
  <c r="N1349" i="1"/>
  <c r="M1349" i="1"/>
  <c r="L1349" i="1"/>
  <c r="K1349" i="1"/>
  <c r="J1349" i="1"/>
  <c r="I1349" i="1"/>
  <c r="H1349" i="1"/>
  <c r="G1349" i="1"/>
  <c r="G1341" i="1" s="1"/>
  <c r="F1349" i="1"/>
  <c r="E1349" i="1"/>
  <c r="W1349" i="1" s="1"/>
  <c r="Z1348" i="1"/>
  <c r="W1348" i="1"/>
  <c r="V1348" i="1"/>
  <c r="U1348" i="1"/>
  <c r="D1348" i="1"/>
  <c r="X1348" i="1" s="1"/>
  <c r="W1347" i="1"/>
  <c r="D1347" i="1"/>
  <c r="Z1346" i="1"/>
  <c r="W1346" i="1"/>
  <c r="V1346" i="1"/>
  <c r="U1346" i="1"/>
  <c r="D1346" i="1"/>
  <c r="X1346" i="1" s="1"/>
  <c r="W1345" i="1"/>
  <c r="U1345" i="1"/>
  <c r="V1345" i="1" s="1"/>
  <c r="D1345" i="1"/>
  <c r="P1344" i="1"/>
  <c r="O1344" i="1"/>
  <c r="N1344" i="1"/>
  <c r="N1341" i="1" s="1"/>
  <c r="M1344" i="1"/>
  <c r="L1344" i="1"/>
  <c r="L1341" i="1" s="1"/>
  <c r="K1344" i="1"/>
  <c r="K1341" i="1" s="1"/>
  <c r="J1344" i="1"/>
  <c r="J1341" i="1" s="1"/>
  <c r="I1344" i="1"/>
  <c r="H1344" i="1"/>
  <c r="G1344" i="1"/>
  <c r="F1344" i="1"/>
  <c r="F1341" i="1" s="1"/>
  <c r="E1344" i="1"/>
  <c r="E1341" i="1" s="1"/>
  <c r="W1343" i="1"/>
  <c r="D1343" i="1"/>
  <c r="Z1342" i="1"/>
  <c r="W1342" i="1"/>
  <c r="V1342" i="1"/>
  <c r="U1342" i="1"/>
  <c r="D1342" i="1"/>
  <c r="X1342" i="1" s="1"/>
  <c r="T1341" i="1"/>
  <c r="S1341" i="1"/>
  <c r="Q1341" i="1"/>
  <c r="P1341" i="1"/>
  <c r="O1341" i="1"/>
  <c r="I1341" i="1"/>
  <c r="H1341" i="1"/>
  <c r="C1341" i="1"/>
  <c r="Z1340" i="1"/>
  <c r="D1340" i="1"/>
  <c r="X1340" i="1" s="1"/>
  <c r="X1339" i="1"/>
  <c r="D1339" i="1"/>
  <c r="Z1339" i="1" s="1"/>
  <c r="Z1338" i="1"/>
  <c r="X1338" i="1"/>
  <c r="W1338" i="1"/>
  <c r="U1338" i="1"/>
  <c r="V1338" i="1" s="1"/>
  <c r="D1338" i="1"/>
  <c r="W1337" i="1"/>
  <c r="D1337" i="1"/>
  <c r="P1336" i="1"/>
  <c r="O1336" i="1"/>
  <c r="N1336" i="1"/>
  <c r="M1336" i="1"/>
  <c r="L1336" i="1"/>
  <c r="K1336" i="1"/>
  <c r="J1336" i="1"/>
  <c r="I1336" i="1"/>
  <c r="H1336" i="1"/>
  <c r="G1336" i="1"/>
  <c r="F1336" i="1"/>
  <c r="E1336" i="1"/>
  <c r="E1329" i="1" s="1"/>
  <c r="D1335" i="1"/>
  <c r="Z1334" i="1"/>
  <c r="X1334" i="1"/>
  <c r="V1334" i="1"/>
  <c r="U1334" i="1"/>
  <c r="D1334" i="1"/>
  <c r="Z1333" i="1"/>
  <c r="X1333" i="1"/>
  <c r="W1333" i="1"/>
  <c r="D1333" i="1"/>
  <c r="U1333" i="1" s="1"/>
  <c r="V1333" i="1" s="1"/>
  <c r="P1332" i="1"/>
  <c r="O1332" i="1"/>
  <c r="O1329" i="1" s="1"/>
  <c r="N1332" i="1"/>
  <c r="M1332" i="1"/>
  <c r="L1332" i="1"/>
  <c r="K1332" i="1"/>
  <c r="J1332" i="1"/>
  <c r="I1332" i="1"/>
  <c r="I1329" i="1" s="1"/>
  <c r="H1332" i="1"/>
  <c r="G1332" i="1"/>
  <c r="G1329" i="1" s="1"/>
  <c r="F1332" i="1"/>
  <c r="F1329" i="1" s="1"/>
  <c r="E1332" i="1"/>
  <c r="Z1331" i="1"/>
  <c r="X1331" i="1"/>
  <c r="W1331" i="1"/>
  <c r="D1331" i="1"/>
  <c r="U1331" i="1" s="1"/>
  <c r="V1331" i="1" s="1"/>
  <c r="Z1330" i="1"/>
  <c r="X1330" i="1"/>
  <c r="W1330" i="1"/>
  <c r="V1330" i="1"/>
  <c r="U1330" i="1"/>
  <c r="D1330" i="1"/>
  <c r="T1329" i="1"/>
  <c r="S1329" i="1"/>
  <c r="P1329" i="1"/>
  <c r="N1329" i="1"/>
  <c r="M1329" i="1"/>
  <c r="L1329" i="1"/>
  <c r="K1329" i="1"/>
  <c r="J1329" i="1"/>
  <c r="C1329" i="1"/>
  <c r="Z1328" i="1"/>
  <c r="X1328" i="1"/>
  <c r="D1328" i="1"/>
  <c r="Z1327" i="1"/>
  <c r="X1327" i="1"/>
  <c r="D1327" i="1"/>
  <c r="D1326" i="1"/>
  <c r="Z1325" i="1"/>
  <c r="X1325" i="1"/>
  <c r="W1325" i="1"/>
  <c r="V1325" i="1"/>
  <c r="U1325" i="1"/>
  <c r="D1325" i="1"/>
  <c r="W1324" i="1"/>
  <c r="D1324" i="1"/>
  <c r="U1324" i="1" s="1"/>
  <c r="V1324" i="1" s="1"/>
  <c r="Z1323" i="1"/>
  <c r="X1323" i="1"/>
  <c r="W1323" i="1"/>
  <c r="V1323" i="1"/>
  <c r="U1323" i="1"/>
  <c r="D1323" i="1"/>
  <c r="Z1322" i="1"/>
  <c r="X1322" i="1"/>
  <c r="W1322" i="1"/>
  <c r="D1322" i="1"/>
  <c r="U1322" i="1" s="1"/>
  <c r="V1322" i="1" s="1"/>
  <c r="Z1321" i="1"/>
  <c r="X1321" i="1"/>
  <c r="W1321" i="1"/>
  <c r="V1321" i="1"/>
  <c r="U1321" i="1"/>
  <c r="D1321" i="1"/>
  <c r="X1320" i="1"/>
  <c r="W1320" i="1"/>
  <c r="D1320" i="1"/>
  <c r="U1320" i="1" s="1"/>
  <c r="V1320" i="1" s="1"/>
  <c r="P1319" i="1"/>
  <c r="O1319" i="1"/>
  <c r="N1319" i="1"/>
  <c r="N1304" i="1" s="1"/>
  <c r="M1319" i="1"/>
  <c r="M1304" i="1" s="1"/>
  <c r="L1319" i="1"/>
  <c r="K1319" i="1"/>
  <c r="J1319" i="1"/>
  <c r="I1319" i="1"/>
  <c r="I1304" i="1" s="1"/>
  <c r="H1319" i="1"/>
  <c r="G1319" i="1"/>
  <c r="F1319" i="1"/>
  <c r="W1319" i="1" s="1"/>
  <c r="E1319" i="1"/>
  <c r="C1319" i="1"/>
  <c r="Z1318" i="1"/>
  <c r="W1318" i="1"/>
  <c r="U1318" i="1"/>
  <c r="V1318" i="1" s="1"/>
  <c r="D1318" i="1"/>
  <c r="X1318" i="1" s="1"/>
  <c r="Z1317" i="1"/>
  <c r="X1317" i="1"/>
  <c r="W1317" i="1"/>
  <c r="D1317" i="1"/>
  <c r="U1317" i="1" s="1"/>
  <c r="V1317" i="1" s="1"/>
  <c r="W1316" i="1"/>
  <c r="D1316" i="1"/>
  <c r="X1316" i="1" s="1"/>
  <c r="Z1315" i="1"/>
  <c r="X1315" i="1"/>
  <c r="W1315" i="1"/>
  <c r="D1315" i="1"/>
  <c r="U1315" i="1" s="1"/>
  <c r="V1315" i="1" s="1"/>
  <c r="Z1314" i="1"/>
  <c r="W1314" i="1"/>
  <c r="D1314" i="1"/>
  <c r="X1314" i="1" s="1"/>
  <c r="W1313" i="1"/>
  <c r="D1313" i="1"/>
  <c r="U1313" i="1" s="1"/>
  <c r="V1313" i="1" s="1"/>
  <c r="X1312" i="1"/>
  <c r="W1312" i="1"/>
  <c r="D1312" i="1"/>
  <c r="U1312" i="1" s="1"/>
  <c r="V1312" i="1" s="1"/>
  <c r="P1311" i="1"/>
  <c r="O1311" i="1"/>
  <c r="N1311" i="1"/>
  <c r="M1311" i="1"/>
  <c r="L1311" i="1"/>
  <c r="K1311" i="1"/>
  <c r="K1304" i="1" s="1"/>
  <c r="J1311" i="1"/>
  <c r="I1311" i="1"/>
  <c r="H1311" i="1"/>
  <c r="G1311" i="1"/>
  <c r="F1311" i="1"/>
  <c r="E1311" i="1"/>
  <c r="C1311" i="1"/>
  <c r="C1304" i="1" s="1"/>
  <c r="Z1310" i="1"/>
  <c r="W1310" i="1"/>
  <c r="U1310" i="1"/>
  <c r="V1310" i="1" s="1"/>
  <c r="D1310" i="1"/>
  <c r="X1310" i="1" s="1"/>
  <c r="X1309" i="1"/>
  <c r="W1309" i="1"/>
  <c r="D1309" i="1"/>
  <c r="Z1309" i="1" s="1"/>
  <c r="J1308" i="1"/>
  <c r="W1308" i="1" s="1"/>
  <c r="Z1307" i="1"/>
  <c r="W1307" i="1"/>
  <c r="U1307" i="1"/>
  <c r="V1307" i="1" s="1"/>
  <c r="D1307" i="1"/>
  <c r="X1307" i="1" s="1"/>
  <c r="W1306" i="1"/>
  <c r="D1306" i="1"/>
  <c r="J1305" i="1"/>
  <c r="T1304" i="1"/>
  <c r="S1304" i="1"/>
  <c r="Q1304" i="1"/>
  <c r="P1304" i="1"/>
  <c r="O1304" i="1"/>
  <c r="L1304" i="1"/>
  <c r="H1304" i="1"/>
  <c r="G1304" i="1"/>
  <c r="F1304" i="1"/>
  <c r="W1303" i="1"/>
  <c r="D1303" i="1"/>
  <c r="Z1302" i="1"/>
  <c r="W1302" i="1"/>
  <c r="U1302" i="1"/>
  <c r="V1302" i="1" s="1"/>
  <c r="D1302" i="1"/>
  <c r="X1302" i="1" s="1"/>
  <c r="W1301" i="1"/>
  <c r="D1301" i="1"/>
  <c r="X1301" i="1" s="1"/>
  <c r="X1300" i="1"/>
  <c r="W1300" i="1"/>
  <c r="D1300" i="1"/>
  <c r="U1300" i="1" s="1"/>
  <c r="V1300" i="1" s="1"/>
  <c r="Z1299" i="1"/>
  <c r="W1299" i="1"/>
  <c r="D1299" i="1"/>
  <c r="X1299" i="1" s="1"/>
  <c r="Z1298" i="1"/>
  <c r="X1298" i="1"/>
  <c r="W1298" i="1"/>
  <c r="U1298" i="1"/>
  <c r="V1298" i="1" s="1"/>
  <c r="D1298" i="1"/>
  <c r="W1297" i="1"/>
  <c r="D1297" i="1"/>
  <c r="X1297" i="1" s="1"/>
  <c r="X1296" i="1"/>
  <c r="W1296" i="1"/>
  <c r="U1296" i="1"/>
  <c r="V1296" i="1" s="1"/>
  <c r="D1296" i="1"/>
  <c r="Z1296" i="1" s="1"/>
  <c r="Z1295" i="1"/>
  <c r="W1295" i="1"/>
  <c r="D1295" i="1"/>
  <c r="X1295" i="1" s="1"/>
  <c r="Z1294" i="1"/>
  <c r="X1294" i="1"/>
  <c r="W1294" i="1"/>
  <c r="U1294" i="1"/>
  <c r="T1294" i="1"/>
  <c r="T1282" i="1" s="1"/>
  <c r="S1294" i="1"/>
  <c r="S1282" i="1" s="1"/>
  <c r="Q1294" i="1"/>
  <c r="D1294" i="1"/>
  <c r="P1293" i="1"/>
  <c r="O1293" i="1"/>
  <c r="N1293" i="1"/>
  <c r="N1282" i="1" s="1"/>
  <c r="M1293" i="1"/>
  <c r="M1282" i="1" s="1"/>
  <c r="L1293" i="1"/>
  <c r="L1282" i="1" s="1"/>
  <c r="K1293" i="1"/>
  <c r="J1293" i="1"/>
  <c r="I1293" i="1"/>
  <c r="H1293" i="1"/>
  <c r="G1293" i="1"/>
  <c r="F1293" i="1"/>
  <c r="W1293" i="1" s="1"/>
  <c r="E1293" i="1"/>
  <c r="W1292" i="1"/>
  <c r="J1292" i="1"/>
  <c r="D1292" i="1"/>
  <c r="Z1291" i="1"/>
  <c r="X1291" i="1"/>
  <c r="W1291" i="1"/>
  <c r="U1291" i="1"/>
  <c r="V1291" i="1" s="1"/>
  <c r="D1291" i="1"/>
  <c r="W1290" i="1"/>
  <c r="D1290" i="1"/>
  <c r="U1290" i="1" s="1"/>
  <c r="V1290" i="1" s="1"/>
  <c r="P1289" i="1"/>
  <c r="O1289" i="1"/>
  <c r="O1282" i="1" s="1"/>
  <c r="N1289" i="1"/>
  <c r="M1289" i="1"/>
  <c r="L1289" i="1"/>
  <c r="K1289" i="1"/>
  <c r="K1282" i="1" s="1"/>
  <c r="J1289" i="1"/>
  <c r="I1289" i="1"/>
  <c r="I1282" i="1" s="1"/>
  <c r="H1289" i="1"/>
  <c r="G1289" i="1"/>
  <c r="G1282" i="1" s="1"/>
  <c r="F1289" i="1"/>
  <c r="F1282" i="1" s="1"/>
  <c r="E1289" i="1"/>
  <c r="Z1288" i="1"/>
  <c r="X1288" i="1"/>
  <c r="W1288" i="1"/>
  <c r="D1288" i="1"/>
  <c r="U1288" i="1" s="1"/>
  <c r="V1288" i="1" s="1"/>
  <c r="Z1287" i="1"/>
  <c r="X1287" i="1"/>
  <c r="W1287" i="1"/>
  <c r="V1287" i="1"/>
  <c r="U1287" i="1"/>
  <c r="D1287" i="1"/>
  <c r="J1286" i="1"/>
  <c r="W1286" i="1" s="1"/>
  <c r="W1285" i="1"/>
  <c r="D1285" i="1"/>
  <c r="U1285" i="1" s="1"/>
  <c r="V1285" i="1" s="1"/>
  <c r="X1284" i="1"/>
  <c r="W1284" i="1"/>
  <c r="D1284" i="1"/>
  <c r="U1284" i="1" s="1"/>
  <c r="V1284" i="1" s="1"/>
  <c r="W1283" i="1"/>
  <c r="J1283" i="1"/>
  <c r="D1283" i="1"/>
  <c r="U1283" i="1" s="1"/>
  <c r="V1283" i="1" s="1"/>
  <c r="Q1282" i="1"/>
  <c r="P1282" i="1"/>
  <c r="H1282" i="1"/>
  <c r="E1282" i="1"/>
  <c r="C1282" i="1"/>
  <c r="Z1281" i="1"/>
  <c r="X1281" i="1"/>
  <c r="W1281" i="1"/>
  <c r="D1281" i="1"/>
  <c r="U1281" i="1" s="1"/>
  <c r="V1281" i="1" s="1"/>
  <c r="P1280" i="1"/>
  <c r="O1280" i="1"/>
  <c r="N1280" i="1"/>
  <c r="M1280" i="1"/>
  <c r="L1280" i="1"/>
  <c r="K1280" i="1"/>
  <c r="J1280" i="1"/>
  <c r="J1268" i="1" s="1"/>
  <c r="I1280" i="1"/>
  <c r="H1280" i="1"/>
  <c r="G1280" i="1"/>
  <c r="F1280" i="1"/>
  <c r="F1268" i="1" s="1"/>
  <c r="E1280" i="1"/>
  <c r="Z1279" i="1"/>
  <c r="W1279" i="1"/>
  <c r="D1279" i="1"/>
  <c r="U1279" i="1" s="1"/>
  <c r="V1279" i="1" s="1"/>
  <c r="Z1278" i="1"/>
  <c r="X1278" i="1"/>
  <c r="W1278" i="1"/>
  <c r="U1278" i="1"/>
  <c r="V1278" i="1" s="1"/>
  <c r="D1278" i="1"/>
  <c r="Z1277" i="1"/>
  <c r="W1277" i="1"/>
  <c r="D1277" i="1"/>
  <c r="U1277" i="1" s="1"/>
  <c r="V1277" i="1" s="1"/>
  <c r="Z1276" i="1"/>
  <c r="X1276" i="1"/>
  <c r="W1276" i="1"/>
  <c r="U1276" i="1"/>
  <c r="V1276" i="1" s="1"/>
  <c r="D1276" i="1"/>
  <c r="Z1275" i="1"/>
  <c r="X1275" i="1"/>
  <c r="W1275" i="1"/>
  <c r="D1275" i="1"/>
  <c r="U1275" i="1" s="1"/>
  <c r="V1275" i="1" s="1"/>
  <c r="Z1274" i="1"/>
  <c r="X1274" i="1"/>
  <c r="W1274" i="1"/>
  <c r="U1274" i="1"/>
  <c r="V1274" i="1" s="1"/>
  <c r="D1274" i="1"/>
  <c r="P1273" i="1"/>
  <c r="P1268" i="1" s="1"/>
  <c r="O1273" i="1"/>
  <c r="O1268" i="1" s="1"/>
  <c r="N1273" i="1"/>
  <c r="N1268" i="1" s="1"/>
  <c r="M1273" i="1"/>
  <c r="L1273" i="1"/>
  <c r="K1273" i="1"/>
  <c r="J1273" i="1"/>
  <c r="I1273" i="1"/>
  <c r="I1268" i="1" s="1"/>
  <c r="H1273" i="1"/>
  <c r="H1268" i="1" s="1"/>
  <c r="G1273" i="1"/>
  <c r="F1273" i="1"/>
  <c r="E1273" i="1"/>
  <c r="Z1272" i="1"/>
  <c r="X1272" i="1"/>
  <c r="W1272" i="1"/>
  <c r="V1272" i="1"/>
  <c r="U1272" i="1"/>
  <c r="X1271" i="1"/>
  <c r="W1271" i="1"/>
  <c r="D1271" i="1"/>
  <c r="Z1271" i="1" s="1"/>
  <c r="W1270" i="1"/>
  <c r="D1270" i="1"/>
  <c r="X1269" i="1"/>
  <c r="W1269" i="1"/>
  <c r="D1269" i="1"/>
  <c r="Z1269" i="1" s="1"/>
  <c r="T1268" i="1"/>
  <c r="S1268" i="1"/>
  <c r="Q1268" i="1"/>
  <c r="Q1196" i="1" s="1"/>
  <c r="L1268" i="1"/>
  <c r="K1268" i="1"/>
  <c r="E1268" i="1"/>
  <c r="C1268" i="1"/>
  <c r="W1267" i="1"/>
  <c r="D1267" i="1"/>
  <c r="W1266" i="1"/>
  <c r="D1266" i="1"/>
  <c r="Z1266" i="1" s="1"/>
  <c r="W1265" i="1"/>
  <c r="U1265" i="1"/>
  <c r="V1265" i="1" s="1"/>
  <c r="D1265" i="1"/>
  <c r="Z1264" i="1"/>
  <c r="X1264" i="1"/>
  <c r="W1264" i="1"/>
  <c r="U1264" i="1"/>
  <c r="V1264" i="1" s="1"/>
  <c r="D1264" i="1"/>
  <c r="W1263" i="1"/>
  <c r="U1263" i="1"/>
  <c r="V1263" i="1" s="1"/>
  <c r="D1263" i="1"/>
  <c r="Z1262" i="1"/>
  <c r="X1262" i="1"/>
  <c r="W1262" i="1"/>
  <c r="U1262" i="1"/>
  <c r="V1262" i="1" s="1"/>
  <c r="D1262" i="1"/>
  <c r="W1261" i="1"/>
  <c r="D1261" i="1"/>
  <c r="Z1260" i="1"/>
  <c r="W1260" i="1"/>
  <c r="D1260" i="1"/>
  <c r="U1260" i="1" s="1"/>
  <c r="V1260" i="1" s="1"/>
  <c r="W1259" i="1"/>
  <c r="U1259" i="1"/>
  <c r="V1259" i="1" s="1"/>
  <c r="D1259" i="1"/>
  <c r="X1258" i="1"/>
  <c r="W1258" i="1"/>
  <c r="U1258" i="1"/>
  <c r="V1258" i="1" s="1"/>
  <c r="D1258" i="1"/>
  <c r="Z1258" i="1" s="1"/>
  <c r="W1257" i="1"/>
  <c r="U1257" i="1"/>
  <c r="V1257" i="1" s="1"/>
  <c r="D1257" i="1"/>
  <c r="Z1256" i="1"/>
  <c r="W1256" i="1"/>
  <c r="U1256" i="1"/>
  <c r="V1256" i="1" s="1"/>
  <c r="D1256" i="1"/>
  <c r="X1256" i="1" s="1"/>
  <c r="W1255" i="1"/>
  <c r="D1255" i="1"/>
  <c r="Z1254" i="1"/>
  <c r="W1254" i="1"/>
  <c r="D1254" i="1"/>
  <c r="X1254" i="1" s="1"/>
  <c r="P1253" i="1"/>
  <c r="P1244" i="1" s="1"/>
  <c r="O1253" i="1"/>
  <c r="N1253" i="1"/>
  <c r="N1244" i="1" s="1"/>
  <c r="M1253" i="1"/>
  <c r="L1253" i="1"/>
  <c r="K1253" i="1"/>
  <c r="J1253" i="1"/>
  <c r="I1253" i="1"/>
  <c r="H1253" i="1"/>
  <c r="G1253" i="1"/>
  <c r="G1244" i="1" s="1"/>
  <c r="F1253" i="1"/>
  <c r="E1253" i="1"/>
  <c r="Z1252" i="1"/>
  <c r="X1252" i="1"/>
  <c r="W1252" i="1"/>
  <c r="U1252" i="1"/>
  <c r="V1252" i="1" s="1"/>
  <c r="D1252" i="1"/>
  <c r="W1251" i="1"/>
  <c r="U1251" i="1"/>
  <c r="V1251" i="1" s="1"/>
  <c r="D1251" i="1"/>
  <c r="Z1250" i="1"/>
  <c r="X1250" i="1"/>
  <c r="W1250" i="1"/>
  <c r="U1250" i="1"/>
  <c r="V1250" i="1" s="1"/>
  <c r="D1250" i="1"/>
  <c r="W1249" i="1"/>
  <c r="D1249" i="1"/>
  <c r="Z1248" i="1"/>
  <c r="W1248" i="1"/>
  <c r="D1248" i="1"/>
  <c r="U1248" i="1" s="1"/>
  <c r="V1248" i="1" s="1"/>
  <c r="N1247" i="1"/>
  <c r="M1247" i="1"/>
  <c r="M1244" i="1" s="1"/>
  <c r="L1247" i="1"/>
  <c r="L1244" i="1" s="1"/>
  <c r="K1247" i="1"/>
  <c r="J1247" i="1"/>
  <c r="I1247" i="1"/>
  <c r="I1244" i="1" s="1"/>
  <c r="H1247" i="1"/>
  <c r="G1247" i="1"/>
  <c r="F1247" i="1"/>
  <c r="E1247" i="1"/>
  <c r="W1246" i="1"/>
  <c r="D1246" i="1"/>
  <c r="X1245" i="1"/>
  <c r="W1245" i="1"/>
  <c r="D1245" i="1"/>
  <c r="Z1245" i="1" s="1"/>
  <c r="T1244" i="1"/>
  <c r="S1244" i="1"/>
  <c r="R1244" i="1"/>
  <c r="R1196" i="1" s="1"/>
  <c r="Q1244" i="1"/>
  <c r="O1244" i="1"/>
  <c r="K1244" i="1"/>
  <c r="J1244" i="1"/>
  <c r="H1244" i="1"/>
  <c r="F1244" i="1"/>
  <c r="C1244" i="1"/>
  <c r="Z1243" i="1"/>
  <c r="X1243" i="1"/>
  <c r="W1243" i="1"/>
  <c r="V1243" i="1"/>
  <c r="U1243" i="1"/>
  <c r="D1243" i="1"/>
  <c r="Z1242" i="1"/>
  <c r="X1242" i="1"/>
  <c r="W1242" i="1"/>
  <c r="D1242" i="1"/>
  <c r="U1242" i="1" s="1"/>
  <c r="V1242" i="1" s="1"/>
  <c r="Z1241" i="1"/>
  <c r="X1241" i="1"/>
  <c r="W1241" i="1"/>
  <c r="U1241" i="1"/>
  <c r="V1241" i="1" s="1"/>
  <c r="D1241" i="1"/>
  <c r="X1240" i="1"/>
  <c r="W1240" i="1"/>
  <c r="D1240" i="1"/>
  <c r="U1240" i="1" s="1"/>
  <c r="V1240" i="1" s="1"/>
  <c r="Z1239" i="1"/>
  <c r="X1239" i="1"/>
  <c r="W1239" i="1"/>
  <c r="U1239" i="1"/>
  <c r="V1239" i="1" s="1"/>
  <c r="D1239" i="1"/>
  <c r="P1238" i="1"/>
  <c r="O1238" i="1"/>
  <c r="N1238" i="1"/>
  <c r="M1238" i="1"/>
  <c r="L1238" i="1"/>
  <c r="K1238" i="1"/>
  <c r="J1238" i="1"/>
  <c r="I1238" i="1"/>
  <c r="H1238" i="1"/>
  <c r="G1238" i="1"/>
  <c r="F1238" i="1"/>
  <c r="E1238" i="1"/>
  <c r="Z1237" i="1"/>
  <c r="X1237" i="1"/>
  <c r="W1237" i="1"/>
  <c r="U1237" i="1"/>
  <c r="V1237" i="1" s="1"/>
  <c r="D1237" i="1"/>
  <c r="D1236" i="1"/>
  <c r="X1236" i="1" s="1"/>
  <c r="D1235" i="1"/>
  <c r="Z1234" i="1"/>
  <c r="W1234" i="1"/>
  <c r="D1234" i="1"/>
  <c r="X1234" i="1" s="1"/>
  <c r="Z1233" i="1"/>
  <c r="W1233" i="1"/>
  <c r="U1233" i="1"/>
  <c r="V1233" i="1" s="1"/>
  <c r="D1233" i="1"/>
  <c r="X1233" i="1" s="1"/>
  <c r="X1232" i="1"/>
  <c r="W1232" i="1"/>
  <c r="D1232" i="1"/>
  <c r="Z1232" i="1" s="1"/>
  <c r="W1231" i="1"/>
  <c r="U1231" i="1"/>
  <c r="V1231" i="1" s="1"/>
  <c r="D1231" i="1"/>
  <c r="X1231" i="1" s="1"/>
  <c r="Z1230" i="1"/>
  <c r="W1230" i="1"/>
  <c r="D1230" i="1"/>
  <c r="X1230" i="1" s="1"/>
  <c r="Z1229" i="1"/>
  <c r="X1229" i="1"/>
  <c r="W1229" i="1"/>
  <c r="U1229" i="1"/>
  <c r="V1229" i="1" s="1"/>
  <c r="Z1228" i="1"/>
  <c r="X1228" i="1"/>
  <c r="W1228" i="1"/>
  <c r="V1228" i="1"/>
  <c r="D1228" i="1"/>
  <c r="U1228" i="1" s="1"/>
  <c r="Z1227" i="1"/>
  <c r="X1227" i="1"/>
  <c r="W1227" i="1"/>
  <c r="U1227" i="1"/>
  <c r="V1227" i="1" s="1"/>
  <c r="D1227" i="1"/>
  <c r="X1226" i="1"/>
  <c r="W1226" i="1"/>
  <c r="U1226" i="1"/>
  <c r="V1226" i="1" s="1"/>
  <c r="D1226" i="1"/>
  <c r="Z1226" i="1" s="1"/>
  <c r="X1225" i="1"/>
  <c r="W1225" i="1"/>
  <c r="D1225" i="1"/>
  <c r="Z1225" i="1" s="1"/>
  <c r="W1224" i="1"/>
  <c r="D1224" i="1"/>
  <c r="W1223" i="1"/>
  <c r="D1223" i="1"/>
  <c r="Z1223" i="1" s="1"/>
  <c r="W1222" i="1"/>
  <c r="D1222" i="1"/>
  <c r="P1221" i="1"/>
  <c r="O1221" i="1"/>
  <c r="N1221" i="1"/>
  <c r="M1221" i="1"/>
  <c r="L1221" i="1"/>
  <c r="K1221" i="1"/>
  <c r="J1221" i="1"/>
  <c r="I1221" i="1"/>
  <c r="H1221" i="1"/>
  <c r="G1221" i="1"/>
  <c r="F1221" i="1"/>
  <c r="W1221" i="1" s="1"/>
  <c r="E1221" i="1"/>
  <c r="W1220" i="1"/>
  <c r="D1220" i="1"/>
  <c r="W1219" i="1"/>
  <c r="D1219" i="1"/>
  <c r="Z1219" i="1" s="1"/>
  <c r="W1218" i="1"/>
  <c r="D1218" i="1"/>
  <c r="W1217" i="1"/>
  <c r="D1217" i="1"/>
  <c r="Z1217" i="1" s="1"/>
  <c r="W1216" i="1"/>
  <c r="D1216" i="1"/>
  <c r="D1215" i="1"/>
  <c r="Z1215" i="1" s="1"/>
  <c r="W1214" i="1"/>
  <c r="D1214" i="1"/>
  <c r="Z1214" i="1" s="1"/>
  <c r="Z1213" i="1"/>
  <c r="W1213" i="1"/>
  <c r="D1213" i="1"/>
  <c r="U1213" i="1" s="1"/>
  <c r="V1213" i="1" s="1"/>
  <c r="W1212" i="1"/>
  <c r="D1212" i="1"/>
  <c r="P1211" i="1"/>
  <c r="O1211" i="1"/>
  <c r="N1211" i="1"/>
  <c r="M1211" i="1"/>
  <c r="L1211" i="1"/>
  <c r="K1211" i="1"/>
  <c r="J1211" i="1"/>
  <c r="W1211" i="1" s="1"/>
  <c r="I1211" i="1"/>
  <c r="I1197" i="1" s="1"/>
  <c r="H1211" i="1"/>
  <c r="G1211" i="1"/>
  <c r="F1211" i="1"/>
  <c r="E1211" i="1"/>
  <c r="W1210" i="1"/>
  <c r="D1210" i="1"/>
  <c r="Z1209" i="1"/>
  <c r="W1209" i="1"/>
  <c r="D1209" i="1"/>
  <c r="U1209" i="1" s="1"/>
  <c r="V1209" i="1" s="1"/>
  <c r="Z1208" i="1"/>
  <c r="W1208" i="1"/>
  <c r="D1208" i="1"/>
  <c r="Z1207" i="1"/>
  <c r="W1207" i="1"/>
  <c r="D1207" i="1"/>
  <c r="U1207" i="1" s="1"/>
  <c r="V1207" i="1" s="1"/>
  <c r="Z1206" i="1"/>
  <c r="W1206" i="1"/>
  <c r="D1206" i="1"/>
  <c r="Z1205" i="1"/>
  <c r="W1205" i="1"/>
  <c r="D1205" i="1"/>
  <c r="U1205" i="1" s="1"/>
  <c r="V1205" i="1" s="1"/>
  <c r="T1204" i="1"/>
  <c r="T1197" i="1" s="1"/>
  <c r="S1204" i="1"/>
  <c r="S1197" i="1" s="1"/>
  <c r="Q1204" i="1"/>
  <c r="P1204" i="1"/>
  <c r="O1204" i="1"/>
  <c r="N1204" i="1"/>
  <c r="M1204" i="1"/>
  <c r="L1204" i="1"/>
  <c r="K1204" i="1"/>
  <c r="J1204" i="1"/>
  <c r="I1204" i="1"/>
  <c r="H1204" i="1"/>
  <c r="G1204" i="1"/>
  <c r="D1204" i="1" s="1"/>
  <c r="F1204" i="1"/>
  <c r="E1204" i="1"/>
  <c r="W1203" i="1"/>
  <c r="D1203" i="1"/>
  <c r="Z1203" i="1" s="1"/>
  <c r="W1202" i="1"/>
  <c r="D1202" i="1"/>
  <c r="W1201" i="1"/>
  <c r="N1201" i="1"/>
  <c r="D1201" i="1" s="1"/>
  <c r="X1200" i="1"/>
  <c r="W1200" i="1"/>
  <c r="U1200" i="1"/>
  <c r="V1200" i="1" s="1"/>
  <c r="D1200" i="1"/>
  <c r="Z1200" i="1" s="1"/>
  <c r="Z1199" i="1"/>
  <c r="X1199" i="1"/>
  <c r="W1199" i="1"/>
  <c r="U1199" i="1"/>
  <c r="V1199" i="1" s="1"/>
  <c r="D1199" i="1"/>
  <c r="P1198" i="1"/>
  <c r="O1198" i="1"/>
  <c r="N1198" i="1"/>
  <c r="N1197" i="1" s="1"/>
  <c r="N1196" i="1" s="1"/>
  <c r="M1198" i="1"/>
  <c r="L1198" i="1"/>
  <c r="K1198" i="1"/>
  <c r="K1197" i="1" s="1"/>
  <c r="J1198" i="1"/>
  <c r="I1198" i="1"/>
  <c r="H1198" i="1"/>
  <c r="H1197" i="1" s="1"/>
  <c r="G1198" i="1"/>
  <c r="F1198" i="1"/>
  <c r="F1197" i="1" s="1"/>
  <c r="E1198" i="1"/>
  <c r="P1197" i="1"/>
  <c r="P1196" i="1" s="1"/>
  <c r="O1197" i="1"/>
  <c r="O1196" i="1" s="1"/>
  <c r="M1197" i="1"/>
  <c r="J1197" i="1"/>
  <c r="C1197" i="1"/>
  <c r="T1196" i="1"/>
  <c r="Z1195" i="1"/>
  <c r="X1195" i="1"/>
  <c r="U1195" i="1"/>
  <c r="V1195" i="1" s="1"/>
  <c r="D1195" i="1"/>
  <c r="D1194" i="1"/>
  <c r="X1194" i="1" s="1"/>
  <c r="X1193" i="1"/>
  <c r="E1193" i="1"/>
  <c r="D1193" i="1"/>
  <c r="P1192" i="1"/>
  <c r="O1192" i="1"/>
  <c r="N1192" i="1"/>
  <c r="M1192" i="1"/>
  <c r="L1192" i="1"/>
  <c r="K1192" i="1"/>
  <c r="J1192" i="1"/>
  <c r="I1192" i="1"/>
  <c r="H1192" i="1"/>
  <c r="G1192" i="1"/>
  <c r="F1192" i="1"/>
  <c r="E1192" i="1"/>
  <c r="D1192" i="1"/>
  <c r="X1192" i="1" s="1"/>
  <c r="X1191" i="1"/>
  <c r="D1191" i="1"/>
  <c r="Z1191" i="1" s="1"/>
  <c r="P1190" i="1"/>
  <c r="O1190" i="1"/>
  <c r="N1190" i="1"/>
  <c r="N1185" i="1" s="1"/>
  <c r="M1190" i="1"/>
  <c r="L1190" i="1"/>
  <c r="L1185" i="1" s="1"/>
  <c r="K1190" i="1"/>
  <c r="K1185" i="1" s="1"/>
  <c r="J1190" i="1"/>
  <c r="I1190" i="1"/>
  <c r="H1190" i="1"/>
  <c r="H1185" i="1" s="1"/>
  <c r="G1190" i="1"/>
  <c r="F1190" i="1"/>
  <c r="E1190" i="1"/>
  <c r="D1190" i="1" s="1"/>
  <c r="W1189" i="1"/>
  <c r="D1189" i="1"/>
  <c r="E1188" i="1"/>
  <c r="Z1187" i="1"/>
  <c r="W1187" i="1"/>
  <c r="U1187" i="1"/>
  <c r="V1187" i="1" s="1"/>
  <c r="D1187" i="1"/>
  <c r="X1187" i="1" s="1"/>
  <c r="Z1186" i="1"/>
  <c r="X1186" i="1"/>
  <c r="W1186" i="1"/>
  <c r="U1186" i="1"/>
  <c r="D1186" i="1"/>
  <c r="T1185" i="1"/>
  <c r="S1185" i="1"/>
  <c r="R1185" i="1"/>
  <c r="Q1185" i="1"/>
  <c r="P1185" i="1"/>
  <c r="O1185" i="1"/>
  <c r="M1185" i="1"/>
  <c r="J1185" i="1"/>
  <c r="I1185" i="1"/>
  <c r="G1185" i="1"/>
  <c r="F1185" i="1"/>
  <c r="Z1184" i="1"/>
  <c r="W1184" i="1"/>
  <c r="D1184" i="1"/>
  <c r="Z1183" i="1"/>
  <c r="W1183" i="1"/>
  <c r="D1183" i="1"/>
  <c r="P1182" i="1"/>
  <c r="P1177" i="1" s="1"/>
  <c r="O1182" i="1"/>
  <c r="O1177" i="1" s="1"/>
  <c r="N1182" i="1"/>
  <c r="M1182" i="1"/>
  <c r="M1177" i="1" s="1"/>
  <c r="L1182" i="1"/>
  <c r="L1177" i="1" s="1"/>
  <c r="K1182" i="1"/>
  <c r="J1182" i="1"/>
  <c r="J1177" i="1" s="1"/>
  <c r="I1182" i="1"/>
  <c r="I1177" i="1" s="1"/>
  <c r="H1182" i="1"/>
  <c r="G1182" i="1"/>
  <c r="F1182" i="1"/>
  <c r="Z1181" i="1"/>
  <c r="X1181" i="1"/>
  <c r="W1181" i="1"/>
  <c r="V1181" i="1"/>
  <c r="U1181" i="1"/>
  <c r="D1181" i="1"/>
  <c r="Z1180" i="1"/>
  <c r="X1180" i="1"/>
  <c r="W1180" i="1"/>
  <c r="D1180" i="1"/>
  <c r="U1180" i="1" s="1"/>
  <c r="V1180" i="1" s="1"/>
  <c r="Z1179" i="1"/>
  <c r="X1179" i="1"/>
  <c r="W1179" i="1"/>
  <c r="V1179" i="1"/>
  <c r="U1179" i="1"/>
  <c r="D1179" i="1"/>
  <c r="Z1178" i="1"/>
  <c r="X1178" i="1"/>
  <c r="W1178" i="1"/>
  <c r="D1178" i="1"/>
  <c r="U1178" i="1" s="1"/>
  <c r="V1178" i="1" s="1"/>
  <c r="Q1177" i="1"/>
  <c r="N1177" i="1"/>
  <c r="K1177" i="1"/>
  <c r="H1177" i="1"/>
  <c r="G1177" i="1"/>
  <c r="F1177" i="1"/>
  <c r="E1177" i="1"/>
  <c r="W1176" i="1"/>
  <c r="D1176" i="1"/>
  <c r="W1175" i="1"/>
  <c r="P1175" i="1"/>
  <c r="P1169" i="1" s="1"/>
  <c r="O1175" i="1"/>
  <c r="O1169" i="1" s="1"/>
  <c r="N1175" i="1"/>
  <c r="M1175" i="1"/>
  <c r="L1175" i="1"/>
  <c r="K1175" i="1"/>
  <c r="J1175" i="1"/>
  <c r="J1169" i="1" s="1"/>
  <c r="I1175" i="1"/>
  <c r="I1169" i="1" s="1"/>
  <c r="H1175" i="1"/>
  <c r="G1175" i="1"/>
  <c r="F1175" i="1"/>
  <c r="Z1174" i="1"/>
  <c r="X1174" i="1"/>
  <c r="W1174" i="1"/>
  <c r="D1174" i="1"/>
  <c r="U1174" i="1" s="1"/>
  <c r="V1174" i="1" s="1"/>
  <c r="Z1173" i="1"/>
  <c r="X1173" i="1"/>
  <c r="W1173" i="1"/>
  <c r="V1173" i="1"/>
  <c r="U1173" i="1"/>
  <c r="X1172" i="1"/>
  <c r="P1172" i="1"/>
  <c r="O1172" i="1"/>
  <c r="N1172" i="1"/>
  <c r="N1169" i="1" s="1"/>
  <c r="M1172" i="1"/>
  <c r="L1172" i="1"/>
  <c r="K1172" i="1"/>
  <c r="K1169" i="1" s="1"/>
  <c r="J1172" i="1"/>
  <c r="I1172" i="1"/>
  <c r="H1172" i="1"/>
  <c r="H1169" i="1" s="1"/>
  <c r="G1172" i="1"/>
  <c r="F1172" i="1"/>
  <c r="D1172" i="1"/>
  <c r="W1171" i="1"/>
  <c r="D1171" i="1"/>
  <c r="W1170" i="1"/>
  <c r="D1170" i="1"/>
  <c r="Z1170" i="1" s="1"/>
  <c r="M1169" i="1"/>
  <c r="L1169" i="1"/>
  <c r="G1169" i="1"/>
  <c r="F1169" i="1"/>
  <c r="E1169" i="1"/>
  <c r="W1168" i="1"/>
  <c r="D1168" i="1"/>
  <c r="D1167" i="1" s="1"/>
  <c r="W1167" i="1"/>
  <c r="W1166" i="1"/>
  <c r="D1166" i="1"/>
  <c r="W1165" i="1"/>
  <c r="W1164" i="1" s="1"/>
  <c r="D1165" i="1"/>
  <c r="T1164" i="1"/>
  <c r="S1164" i="1"/>
  <c r="R1164" i="1"/>
  <c r="Q1164" i="1"/>
  <c r="P1164" i="1"/>
  <c r="O1164" i="1"/>
  <c r="N1164" i="1"/>
  <c r="M1164" i="1"/>
  <c r="L1164" i="1"/>
  <c r="K1164" i="1"/>
  <c r="J1164" i="1"/>
  <c r="I1164" i="1"/>
  <c r="H1164" i="1"/>
  <c r="G1164" i="1"/>
  <c r="F1164" i="1"/>
  <c r="E1164" i="1"/>
  <c r="W1163" i="1"/>
  <c r="D1163" i="1"/>
  <c r="Z1163" i="1" s="1"/>
  <c r="W1162" i="1"/>
  <c r="D1162" i="1"/>
  <c r="Z1162" i="1" s="1"/>
  <c r="X1161" i="1"/>
  <c r="W1161" i="1"/>
  <c r="D1161" i="1"/>
  <c r="Z1161" i="1" s="1"/>
  <c r="P1160" i="1"/>
  <c r="P1157" i="1" s="1"/>
  <c r="O1160" i="1"/>
  <c r="N1160" i="1"/>
  <c r="M1160" i="1"/>
  <c r="M1157" i="1" s="1"/>
  <c r="L1160" i="1"/>
  <c r="K1160" i="1"/>
  <c r="K1157" i="1" s="1"/>
  <c r="J1160" i="1"/>
  <c r="J1157" i="1" s="1"/>
  <c r="I1160" i="1"/>
  <c r="H1160" i="1"/>
  <c r="G1160" i="1"/>
  <c r="F1160" i="1"/>
  <c r="E1160" i="1"/>
  <c r="X1159" i="1"/>
  <c r="W1159" i="1"/>
  <c r="D1159" i="1"/>
  <c r="Z1159" i="1" s="1"/>
  <c r="E1158" i="1"/>
  <c r="T1157" i="1"/>
  <c r="S1157" i="1"/>
  <c r="Q1157" i="1"/>
  <c r="O1157" i="1"/>
  <c r="N1157" i="1"/>
  <c r="L1157" i="1"/>
  <c r="I1157" i="1"/>
  <c r="H1157" i="1"/>
  <c r="G1157" i="1"/>
  <c r="F1157" i="1"/>
  <c r="Z1156" i="1"/>
  <c r="X1156" i="1"/>
  <c r="D1156" i="1"/>
  <c r="Z1155" i="1"/>
  <c r="X1155" i="1"/>
  <c r="W1155" i="1"/>
  <c r="U1155" i="1"/>
  <c r="V1155" i="1" s="1"/>
  <c r="D1155" i="1"/>
  <c r="Z1154" i="1"/>
  <c r="W1154" i="1"/>
  <c r="U1154" i="1"/>
  <c r="V1154" i="1" s="1"/>
  <c r="D1154" i="1"/>
  <c r="X1154" i="1" s="1"/>
  <c r="Z1153" i="1"/>
  <c r="X1153" i="1"/>
  <c r="W1153" i="1"/>
  <c r="U1153" i="1"/>
  <c r="V1153" i="1" s="1"/>
  <c r="D1153" i="1"/>
  <c r="Z1152" i="1"/>
  <c r="W1152" i="1"/>
  <c r="V1152" i="1"/>
  <c r="U1152" i="1"/>
  <c r="D1152" i="1"/>
  <c r="X1152" i="1" s="1"/>
  <c r="Z1151" i="1"/>
  <c r="X1151" i="1"/>
  <c r="W1151" i="1"/>
  <c r="V1151" i="1"/>
  <c r="U1151" i="1"/>
  <c r="D1151" i="1"/>
  <c r="Z1150" i="1"/>
  <c r="W1150" i="1"/>
  <c r="U1150" i="1"/>
  <c r="V1150" i="1" s="1"/>
  <c r="D1150" i="1"/>
  <c r="X1150" i="1" s="1"/>
  <c r="Z1149" i="1"/>
  <c r="X1149" i="1"/>
  <c r="W1149" i="1"/>
  <c r="U1149" i="1"/>
  <c r="V1149" i="1" s="1"/>
  <c r="D1149" i="1"/>
  <c r="U1148" i="1"/>
  <c r="V1148" i="1" s="1"/>
  <c r="T1148" i="1"/>
  <c r="S1148" i="1"/>
  <c r="Q1148" i="1"/>
  <c r="P1148" i="1"/>
  <c r="O1148" i="1"/>
  <c r="N1148" i="1"/>
  <c r="M1148" i="1"/>
  <c r="L1148" i="1"/>
  <c r="K1148" i="1"/>
  <c r="J1148" i="1"/>
  <c r="J1142" i="1" s="1"/>
  <c r="I1148" i="1"/>
  <c r="H1148" i="1"/>
  <c r="G1148" i="1"/>
  <c r="F1148" i="1"/>
  <c r="Z1148" i="1" s="1"/>
  <c r="E1148" i="1"/>
  <c r="D1148" i="1"/>
  <c r="X1148" i="1" s="1"/>
  <c r="Z1147" i="1"/>
  <c r="X1147" i="1"/>
  <c r="W1147" i="1"/>
  <c r="V1147" i="1"/>
  <c r="D1147" i="1"/>
  <c r="U1147" i="1" s="1"/>
  <c r="Z1146" i="1"/>
  <c r="X1146" i="1"/>
  <c r="W1146" i="1"/>
  <c r="V1146" i="1"/>
  <c r="U1146" i="1"/>
  <c r="D1146" i="1"/>
  <c r="X1145" i="1"/>
  <c r="P1145" i="1"/>
  <c r="P1142" i="1" s="1"/>
  <c r="O1145" i="1"/>
  <c r="O1142" i="1" s="1"/>
  <c r="N1145" i="1"/>
  <c r="M1145" i="1"/>
  <c r="L1145" i="1"/>
  <c r="L1142" i="1" s="1"/>
  <c r="K1145" i="1"/>
  <c r="J1145" i="1"/>
  <c r="I1145" i="1"/>
  <c r="I1142" i="1" s="1"/>
  <c r="H1145" i="1"/>
  <c r="G1145" i="1"/>
  <c r="F1145" i="1"/>
  <c r="E1145" i="1"/>
  <c r="D1145" i="1"/>
  <c r="U1145" i="1" s="1"/>
  <c r="V1145" i="1" s="1"/>
  <c r="Z1144" i="1"/>
  <c r="X1144" i="1"/>
  <c r="W1144" i="1"/>
  <c r="V1144" i="1"/>
  <c r="U1144" i="1"/>
  <c r="D1144" i="1"/>
  <c r="Z1143" i="1"/>
  <c r="X1143" i="1"/>
  <c r="W1143" i="1"/>
  <c r="D1143" i="1"/>
  <c r="D1142" i="1" s="1"/>
  <c r="X1142" i="1"/>
  <c r="T1142" i="1"/>
  <c r="S1142" i="1"/>
  <c r="Q1142" i="1"/>
  <c r="M1142" i="1"/>
  <c r="K1142" i="1"/>
  <c r="G1142" i="1"/>
  <c r="E1142" i="1"/>
  <c r="Z1141" i="1"/>
  <c r="D1141" i="1"/>
  <c r="X1141" i="1" s="1"/>
  <c r="Z1140" i="1"/>
  <c r="X1140" i="1"/>
  <c r="D1140" i="1"/>
  <c r="Z1139" i="1"/>
  <c r="X1139" i="1"/>
  <c r="W1139" i="1"/>
  <c r="U1139" i="1"/>
  <c r="V1139" i="1" s="1"/>
  <c r="D1139" i="1"/>
  <c r="Z1138" i="1"/>
  <c r="W1138" i="1"/>
  <c r="U1138" i="1"/>
  <c r="V1138" i="1" s="1"/>
  <c r="D1138" i="1"/>
  <c r="X1138" i="1" s="1"/>
  <c r="Z1137" i="1"/>
  <c r="X1137" i="1"/>
  <c r="W1137" i="1"/>
  <c r="U1137" i="1"/>
  <c r="V1137" i="1" s="1"/>
  <c r="D1137" i="1"/>
  <c r="Z1136" i="1"/>
  <c r="W1136" i="1"/>
  <c r="U1136" i="1"/>
  <c r="V1136" i="1" s="1"/>
  <c r="D1136" i="1"/>
  <c r="X1136" i="1" s="1"/>
  <c r="Z1135" i="1"/>
  <c r="X1135" i="1"/>
  <c r="W1135" i="1"/>
  <c r="U1135" i="1"/>
  <c r="V1135" i="1" s="1"/>
  <c r="D1135" i="1"/>
  <c r="Z1134" i="1"/>
  <c r="W1134" i="1"/>
  <c r="V1134" i="1"/>
  <c r="U1134" i="1"/>
  <c r="D1134" i="1"/>
  <c r="X1134" i="1" s="1"/>
  <c r="Z1133" i="1"/>
  <c r="X1133" i="1"/>
  <c r="W1133" i="1"/>
  <c r="V1133" i="1"/>
  <c r="U1133" i="1"/>
  <c r="D1133" i="1"/>
  <c r="Z1132" i="1"/>
  <c r="W1132" i="1"/>
  <c r="U1132" i="1"/>
  <c r="V1132" i="1" s="1"/>
  <c r="D1132" i="1"/>
  <c r="X1132" i="1" s="1"/>
  <c r="Z1131" i="1"/>
  <c r="X1131" i="1"/>
  <c r="W1131" i="1"/>
  <c r="U1131" i="1"/>
  <c r="V1131" i="1" s="1"/>
  <c r="D1131" i="1"/>
  <c r="Z1130" i="1"/>
  <c r="W1130" i="1"/>
  <c r="U1130" i="1"/>
  <c r="V1130" i="1" s="1"/>
  <c r="D1130" i="1"/>
  <c r="X1130" i="1" s="1"/>
  <c r="Z1129" i="1"/>
  <c r="X1129" i="1"/>
  <c r="W1129" i="1"/>
  <c r="V1129" i="1"/>
  <c r="U1129" i="1"/>
  <c r="D1129" i="1"/>
  <c r="T1128" i="1"/>
  <c r="S1128" i="1"/>
  <c r="S1122" i="1" s="1"/>
  <c r="Q1128" i="1"/>
  <c r="U1128" i="1" s="1"/>
  <c r="V1128" i="1" s="1"/>
  <c r="P1128" i="1"/>
  <c r="O1128" i="1"/>
  <c r="N1128" i="1"/>
  <c r="M1128" i="1"/>
  <c r="L1128" i="1"/>
  <c r="K1128" i="1"/>
  <c r="J1128" i="1"/>
  <c r="J1122" i="1" s="1"/>
  <c r="I1128" i="1"/>
  <c r="H1128" i="1"/>
  <c r="G1128" i="1"/>
  <c r="F1128" i="1"/>
  <c r="E1128" i="1"/>
  <c r="W1128" i="1" s="1"/>
  <c r="D1128" i="1"/>
  <c r="X1128" i="1" s="1"/>
  <c r="Z1127" i="1"/>
  <c r="X1127" i="1"/>
  <c r="W1127" i="1"/>
  <c r="D1127" i="1"/>
  <c r="U1127" i="1" s="1"/>
  <c r="V1127" i="1" s="1"/>
  <c r="Z1126" i="1"/>
  <c r="X1126" i="1"/>
  <c r="W1126" i="1"/>
  <c r="U1126" i="1"/>
  <c r="V1126" i="1" s="1"/>
  <c r="D1126" i="1"/>
  <c r="X1125" i="1"/>
  <c r="V1125" i="1"/>
  <c r="P1125" i="1"/>
  <c r="P1122" i="1" s="1"/>
  <c r="O1125" i="1"/>
  <c r="N1125" i="1"/>
  <c r="M1125" i="1"/>
  <c r="L1125" i="1"/>
  <c r="L1122" i="1" s="1"/>
  <c r="K1125" i="1"/>
  <c r="J1125" i="1"/>
  <c r="I1125" i="1"/>
  <c r="H1125" i="1"/>
  <c r="H1122" i="1" s="1"/>
  <c r="G1125" i="1"/>
  <c r="F1125" i="1"/>
  <c r="Z1125" i="1" s="1"/>
  <c r="E1125" i="1"/>
  <c r="D1125" i="1"/>
  <c r="U1125" i="1" s="1"/>
  <c r="Z1124" i="1"/>
  <c r="X1124" i="1"/>
  <c r="W1124" i="1"/>
  <c r="U1124" i="1"/>
  <c r="V1124" i="1" s="1"/>
  <c r="D1124" i="1"/>
  <c r="Z1123" i="1"/>
  <c r="X1123" i="1"/>
  <c r="W1123" i="1"/>
  <c r="D1123" i="1"/>
  <c r="D1122" i="1" s="1"/>
  <c r="T1122" i="1"/>
  <c r="O1122" i="1"/>
  <c r="M1122" i="1"/>
  <c r="K1122" i="1"/>
  <c r="I1122" i="1"/>
  <c r="G1122" i="1"/>
  <c r="F1122" i="1"/>
  <c r="Z1121" i="1"/>
  <c r="W1121" i="1"/>
  <c r="U1121" i="1"/>
  <c r="V1121" i="1" s="1"/>
  <c r="D1121" i="1"/>
  <c r="X1121" i="1" s="1"/>
  <c r="Z1120" i="1"/>
  <c r="X1120" i="1"/>
  <c r="W1120" i="1"/>
  <c r="V1120" i="1"/>
  <c r="U1120" i="1"/>
  <c r="D1120" i="1"/>
  <c r="Z1119" i="1"/>
  <c r="W1119" i="1"/>
  <c r="U1119" i="1"/>
  <c r="V1119" i="1" s="1"/>
  <c r="D1119" i="1"/>
  <c r="X1119" i="1" s="1"/>
  <c r="Z1118" i="1"/>
  <c r="X1118" i="1"/>
  <c r="W1118" i="1"/>
  <c r="V1118" i="1"/>
  <c r="U1118" i="1"/>
  <c r="D1118" i="1"/>
  <c r="Z1117" i="1"/>
  <c r="W1117" i="1"/>
  <c r="U1117" i="1"/>
  <c r="V1117" i="1" s="1"/>
  <c r="D1117" i="1"/>
  <c r="X1117" i="1" s="1"/>
  <c r="Z1116" i="1"/>
  <c r="X1116" i="1"/>
  <c r="W1116" i="1"/>
  <c r="U1116" i="1"/>
  <c r="V1116" i="1" s="1"/>
  <c r="D1116" i="1"/>
  <c r="Z1115" i="1"/>
  <c r="W1115" i="1"/>
  <c r="U1115" i="1"/>
  <c r="V1115" i="1" s="1"/>
  <c r="D1115" i="1"/>
  <c r="X1115" i="1" s="1"/>
  <c r="Z1114" i="1"/>
  <c r="X1114" i="1"/>
  <c r="W1114" i="1"/>
  <c r="U1114" i="1"/>
  <c r="V1114" i="1" s="1"/>
  <c r="D1114" i="1"/>
  <c r="Z1113" i="1"/>
  <c r="W1113" i="1"/>
  <c r="V1113" i="1"/>
  <c r="U1113" i="1"/>
  <c r="D1113" i="1"/>
  <c r="X1113" i="1" s="1"/>
  <c r="Z1112" i="1"/>
  <c r="X1112" i="1"/>
  <c r="W1112" i="1"/>
  <c r="V1112" i="1"/>
  <c r="U1112" i="1"/>
  <c r="D1112" i="1"/>
  <c r="Z1111" i="1"/>
  <c r="W1111" i="1"/>
  <c r="U1111" i="1"/>
  <c r="V1111" i="1" s="1"/>
  <c r="D1111" i="1"/>
  <c r="X1111" i="1" s="1"/>
  <c r="Z1110" i="1"/>
  <c r="X1110" i="1"/>
  <c r="W1110" i="1"/>
  <c r="U1110" i="1"/>
  <c r="V1110" i="1" s="1"/>
  <c r="D1110" i="1"/>
  <c r="Z1109" i="1"/>
  <c r="W1109" i="1"/>
  <c r="V1109" i="1"/>
  <c r="U1109" i="1"/>
  <c r="D1109" i="1"/>
  <c r="X1109" i="1" s="1"/>
  <c r="U1108" i="1"/>
  <c r="V1108" i="1" s="1"/>
  <c r="T1108" i="1"/>
  <c r="S1108" i="1"/>
  <c r="Q1108" i="1"/>
  <c r="P1108" i="1"/>
  <c r="O1108" i="1"/>
  <c r="N1108" i="1"/>
  <c r="M1108" i="1"/>
  <c r="L1108" i="1"/>
  <c r="K1108" i="1"/>
  <c r="J1108" i="1"/>
  <c r="I1108" i="1"/>
  <c r="H1108" i="1"/>
  <c r="G1108" i="1"/>
  <c r="F1108" i="1"/>
  <c r="W1108" i="1" s="1"/>
  <c r="E1108" i="1"/>
  <c r="D1108" i="1"/>
  <c r="C1108" i="1"/>
  <c r="X1108" i="1" s="1"/>
  <c r="Z1107" i="1"/>
  <c r="W1107" i="1"/>
  <c r="D1107" i="1"/>
  <c r="W1106" i="1"/>
  <c r="D1106" i="1"/>
  <c r="W1105" i="1"/>
  <c r="E1105" i="1"/>
  <c r="D1105" i="1"/>
  <c r="Z1105" i="1" s="1"/>
  <c r="X1104" i="1"/>
  <c r="W1104" i="1"/>
  <c r="U1104" i="1"/>
  <c r="V1104" i="1" s="1"/>
  <c r="D1104" i="1"/>
  <c r="Z1104" i="1" s="1"/>
  <c r="W1103" i="1"/>
  <c r="D1103" i="1"/>
  <c r="Z1103" i="1" s="1"/>
  <c r="T1102" i="1"/>
  <c r="S1102" i="1"/>
  <c r="E1102" i="1"/>
  <c r="W1102" i="1" s="1"/>
  <c r="Z1101" i="1"/>
  <c r="X1101" i="1"/>
  <c r="W1101" i="1"/>
  <c r="U1101" i="1"/>
  <c r="V1101" i="1" s="1"/>
  <c r="D1101" i="1"/>
  <c r="D1100" i="1"/>
  <c r="Z1100" i="1" s="1"/>
  <c r="W1099" i="1"/>
  <c r="D1099" i="1"/>
  <c r="Z1099" i="1" s="1"/>
  <c r="X1098" i="1"/>
  <c r="W1098" i="1"/>
  <c r="D1098" i="1"/>
  <c r="Z1098" i="1" s="1"/>
  <c r="W1097" i="1"/>
  <c r="D1097" i="1"/>
  <c r="Z1097" i="1" s="1"/>
  <c r="W1096" i="1"/>
  <c r="D1096" i="1"/>
  <c r="Z1096" i="1" s="1"/>
  <c r="X1095" i="1"/>
  <c r="W1095" i="1"/>
  <c r="D1095" i="1"/>
  <c r="Z1095" i="1" s="1"/>
  <c r="W1094" i="1"/>
  <c r="D1094" i="1"/>
  <c r="Z1094" i="1" s="1"/>
  <c r="W1093" i="1"/>
  <c r="D1093" i="1"/>
  <c r="Z1093" i="1" s="1"/>
  <c r="X1092" i="1"/>
  <c r="W1092" i="1"/>
  <c r="D1092" i="1"/>
  <c r="T1091" i="1"/>
  <c r="S1091" i="1"/>
  <c r="Q1091" i="1"/>
  <c r="P1091" i="1"/>
  <c r="O1091" i="1"/>
  <c r="N1091" i="1"/>
  <c r="N1085" i="1" s="1"/>
  <c r="M1091" i="1"/>
  <c r="L1091" i="1"/>
  <c r="K1091" i="1"/>
  <c r="J1091" i="1"/>
  <c r="I1091" i="1"/>
  <c r="H1091" i="1"/>
  <c r="H1085" i="1" s="1"/>
  <c r="G1091" i="1"/>
  <c r="G1085" i="1" s="1"/>
  <c r="F1091" i="1"/>
  <c r="E1091" i="1"/>
  <c r="W1090" i="1"/>
  <c r="W1088" i="1" s="1"/>
  <c r="D1090" i="1"/>
  <c r="Z1090" i="1" s="1"/>
  <c r="X1089" i="1"/>
  <c r="W1089" i="1"/>
  <c r="U1089" i="1"/>
  <c r="V1089" i="1" s="1"/>
  <c r="D1089" i="1"/>
  <c r="Z1089" i="1" s="1"/>
  <c r="T1088" i="1"/>
  <c r="S1088" i="1"/>
  <c r="R1088" i="1"/>
  <c r="Q1088" i="1"/>
  <c r="P1088" i="1"/>
  <c r="O1088" i="1"/>
  <c r="N1088" i="1"/>
  <c r="M1088" i="1"/>
  <c r="L1088" i="1"/>
  <c r="L1085" i="1" s="1"/>
  <c r="K1088" i="1"/>
  <c r="K1085" i="1" s="1"/>
  <c r="J1088" i="1"/>
  <c r="I1088" i="1"/>
  <c r="H1088" i="1"/>
  <c r="G1088" i="1"/>
  <c r="F1088" i="1"/>
  <c r="F1085" i="1" s="1"/>
  <c r="E1088" i="1"/>
  <c r="E1085" i="1" s="1"/>
  <c r="Z1087" i="1"/>
  <c r="W1087" i="1"/>
  <c r="U1087" i="1"/>
  <c r="V1087" i="1" s="1"/>
  <c r="D1087" i="1"/>
  <c r="X1087" i="1" s="1"/>
  <c r="Z1086" i="1"/>
  <c r="X1086" i="1"/>
  <c r="W1086" i="1"/>
  <c r="U1086" i="1"/>
  <c r="V1086" i="1" s="1"/>
  <c r="D1086" i="1"/>
  <c r="S1085" i="1"/>
  <c r="Q1085" i="1"/>
  <c r="P1085" i="1"/>
  <c r="O1085" i="1"/>
  <c r="J1085" i="1"/>
  <c r="I1085" i="1"/>
  <c r="W1084" i="1"/>
  <c r="D1084" i="1"/>
  <c r="U1084" i="1" s="1"/>
  <c r="V1084" i="1" s="1"/>
  <c r="Z1083" i="1"/>
  <c r="X1083" i="1"/>
  <c r="W1083" i="1"/>
  <c r="V1083" i="1"/>
  <c r="U1083" i="1"/>
  <c r="D1083" i="1"/>
  <c r="W1082" i="1"/>
  <c r="D1082" i="1"/>
  <c r="U1082" i="1" s="1"/>
  <c r="V1082" i="1" s="1"/>
  <c r="Z1081" i="1"/>
  <c r="X1081" i="1"/>
  <c r="W1081" i="1"/>
  <c r="U1081" i="1"/>
  <c r="U1080" i="1" s="1"/>
  <c r="D1081" i="1"/>
  <c r="W1080" i="1"/>
  <c r="T1080" i="1"/>
  <c r="S1080" i="1"/>
  <c r="R1080" i="1"/>
  <c r="Q1080" i="1"/>
  <c r="P1080" i="1"/>
  <c r="P1077" i="1" s="1"/>
  <c r="O1080" i="1"/>
  <c r="O1077" i="1" s="1"/>
  <c r="N1080" i="1"/>
  <c r="M1080" i="1"/>
  <c r="L1080" i="1"/>
  <c r="L1077" i="1" s="1"/>
  <c r="K1080" i="1"/>
  <c r="J1080" i="1"/>
  <c r="J1077" i="1" s="1"/>
  <c r="I1080" i="1"/>
  <c r="H1080" i="1"/>
  <c r="G1080" i="1"/>
  <c r="F1080" i="1"/>
  <c r="F1077" i="1" s="1"/>
  <c r="E1080" i="1"/>
  <c r="Z1079" i="1"/>
  <c r="W1079" i="1"/>
  <c r="U1079" i="1"/>
  <c r="V1079" i="1" s="1"/>
  <c r="D1079" i="1"/>
  <c r="X1079" i="1" s="1"/>
  <c r="W1078" i="1"/>
  <c r="D1078" i="1"/>
  <c r="Z1078" i="1" s="1"/>
  <c r="T1077" i="1"/>
  <c r="S1077" i="1"/>
  <c r="N1077" i="1"/>
  <c r="M1077" i="1"/>
  <c r="K1077" i="1"/>
  <c r="I1077" i="1"/>
  <c r="H1077" i="1"/>
  <c r="G1077" i="1"/>
  <c r="E1077" i="1"/>
  <c r="Z1076" i="1"/>
  <c r="X1076" i="1"/>
  <c r="W1076" i="1"/>
  <c r="U1076" i="1"/>
  <c r="V1076" i="1" s="1"/>
  <c r="D1076" i="1"/>
  <c r="Z1075" i="1"/>
  <c r="X1075" i="1"/>
  <c r="W1075" i="1"/>
  <c r="U1075" i="1"/>
  <c r="V1075" i="1" s="1"/>
  <c r="D1075" i="1"/>
  <c r="Z1074" i="1"/>
  <c r="X1074" i="1"/>
  <c r="W1074" i="1"/>
  <c r="U1074" i="1"/>
  <c r="V1074" i="1" s="1"/>
  <c r="D1074" i="1"/>
  <c r="Z1073" i="1"/>
  <c r="X1073" i="1"/>
  <c r="W1073" i="1"/>
  <c r="U1073" i="1"/>
  <c r="V1073" i="1" s="1"/>
  <c r="D1073" i="1"/>
  <c r="Z1072" i="1"/>
  <c r="X1072" i="1"/>
  <c r="W1072" i="1"/>
  <c r="U1072" i="1"/>
  <c r="V1072" i="1" s="1"/>
  <c r="D1072" i="1"/>
  <c r="X1071" i="1"/>
  <c r="U1071" i="1"/>
  <c r="V1071" i="1" s="1"/>
  <c r="T1071" i="1"/>
  <c r="S1071" i="1"/>
  <c r="Q1071" i="1"/>
  <c r="P1071" i="1"/>
  <c r="O1071" i="1"/>
  <c r="N1071" i="1"/>
  <c r="M1071" i="1"/>
  <c r="L1071" i="1"/>
  <c r="K1071" i="1"/>
  <c r="J1071" i="1"/>
  <c r="W1071" i="1" s="1"/>
  <c r="I1071" i="1"/>
  <c r="I1068" i="1" s="1"/>
  <c r="H1071" i="1"/>
  <c r="H1068" i="1" s="1"/>
  <c r="G1071" i="1"/>
  <c r="F1071" i="1"/>
  <c r="E1071" i="1"/>
  <c r="D1071" i="1"/>
  <c r="Z1071" i="1" s="1"/>
  <c r="W1070" i="1"/>
  <c r="D1070" i="1"/>
  <c r="U1070" i="1" s="1"/>
  <c r="V1070" i="1" s="1"/>
  <c r="X1069" i="1"/>
  <c r="W1069" i="1"/>
  <c r="D1069" i="1"/>
  <c r="Z1069" i="1" s="1"/>
  <c r="T1068" i="1"/>
  <c r="S1068" i="1"/>
  <c r="G1068" i="1"/>
  <c r="F1068" i="1"/>
  <c r="E1068" i="1"/>
  <c r="W1067" i="1"/>
  <c r="D1067" i="1"/>
  <c r="X1067" i="1" s="1"/>
  <c r="W1066" i="1"/>
  <c r="D1066" i="1"/>
  <c r="Z1066" i="1" s="1"/>
  <c r="W1065" i="1"/>
  <c r="D1065" i="1"/>
  <c r="U1065" i="1" s="1"/>
  <c r="V1065" i="1" s="1"/>
  <c r="X1064" i="1"/>
  <c r="W1064" i="1"/>
  <c r="U1064" i="1"/>
  <c r="V1064" i="1" s="1"/>
  <c r="D1064" i="1"/>
  <c r="Z1064" i="1" s="1"/>
  <c r="W1063" i="1"/>
  <c r="D1063" i="1"/>
  <c r="U1063" i="1" s="1"/>
  <c r="V1063" i="1" s="1"/>
  <c r="T1062" i="1"/>
  <c r="S1062" i="1"/>
  <c r="Q1062" i="1"/>
  <c r="P1062" i="1"/>
  <c r="O1062" i="1"/>
  <c r="N1062" i="1"/>
  <c r="M1062" i="1"/>
  <c r="L1062" i="1"/>
  <c r="K1062" i="1"/>
  <c r="J1062" i="1"/>
  <c r="I1062" i="1"/>
  <c r="H1062" i="1"/>
  <c r="G1062" i="1"/>
  <c r="F1062" i="1"/>
  <c r="E1062" i="1"/>
  <c r="W1062" i="1" s="1"/>
  <c r="Z1061" i="1"/>
  <c r="X1061" i="1"/>
  <c r="W1061" i="1"/>
  <c r="U1061" i="1"/>
  <c r="V1061" i="1" s="1"/>
  <c r="D1061" i="1"/>
  <c r="Z1060" i="1"/>
  <c r="X1060" i="1"/>
  <c r="W1060" i="1"/>
  <c r="U1060" i="1"/>
  <c r="V1060" i="1" s="1"/>
  <c r="D1060" i="1"/>
  <c r="S1059" i="1"/>
  <c r="J1059" i="1"/>
  <c r="I1059" i="1"/>
  <c r="H1059" i="1"/>
  <c r="G1059" i="1"/>
  <c r="F1059" i="1"/>
  <c r="Z1058" i="1"/>
  <c r="X1058" i="1"/>
  <c r="W1058" i="1"/>
  <c r="D1058" i="1"/>
  <c r="U1058" i="1" s="1"/>
  <c r="V1058" i="1" s="1"/>
  <c r="Z1057" i="1"/>
  <c r="X1057" i="1"/>
  <c r="W1057" i="1"/>
  <c r="D1057" i="1"/>
  <c r="U1057" i="1" s="1"/>
  <c r="V1057" i="1" s="1"/>
  <c r="Z1056" i="1"/>
  <c r="X1056" i="1"/>
  <c r="W1056" i="1"/>
  <c r="D1056" i="1"/>
  <c r="U1056" i="1" s="1"/>
  <c r="V1056" i="1" s="1"/>
  <c r="Z1055" i="1"/>
  <c r="X1055" i="1"/>
  <c r="W1055" i="1"/>
  <c r="D1055" i="1"/>
  <c r="U1055" i="1" s="1"/>
  <c r="V1055" i="1" s="1"/>
  <c r="X1054" i="1"/>
  <c r="T1054" i="1"/>
  <c r="S1054" i="1"/>
  <c r="Q1054" i="1"/>
  <c r="P1054" i="1"/>
  <c r="P1051" i="1" s="1"/>
  <c r="O1054" i="1"/>
  <c r="O1051" i="1" s="1"/>
  <c r="N1054" i="1"/>
  <c r="M1054" i="1"/>
  <c r="L1054" i="1"/>
  <c r="K1054" i="1"/>
  <c r="K1051" i="1" s="1"/>
  <c r="J1054" i="1"/>
  <c r="J1051" i="1" s="1"/>
  <c r="I1054" i="1"/>
  <c r="I1051" i="1" s="1"/>
  <c r="H1054" i="1"/>
  <c r="G1054" i="1"/>
  <c r="F1054" i="1"/>
  <c r="F1051" i="1" s="1"/>
  <c r="E1054" i="1"/>
  <c r="W1054" i="1" s="1"/>
  <c r="D1054" i="1"/>
  <c r="Z1054" i="1" s="1"/>
  <c r="Z1053" i="1"/>
  <c r="W1053" i="1"/>
  <c r="U1053" i="1"/>
  <c r="V1053" i="1" s="1"/>
  <c r="D1053" i="1"/>
  <c r="X1053" i="1" s="1"/>
  <c r="W1052" i="1"/>
  <c r="D1052" i="1"/>
  <c r="Z1052" i="1" s="1"/>
  <c r="T1051" i="1"/>
  <c r="S1051" i="1"/>
  <c r="N1051" i="1"/>
  <c r="M1051" i="1"/>
  <c r="L1051" i="1"/>
  <c r="H1051" i="1"/>
  <c r="G1051" i="1"/>
  <c r="E1051" i="1"/>
  <c r="Z1050" i="1"/>
  <c r="X1050" i="1"/>
  <c r="W1050" i="1"/>
  <c r="U1050" i="1"/>
  <c r="V1050" i="1" s="1"/>
  <c r="D1050" i="1"/>
  <c r="Z1049" i="1"/>
  <c r="X1049" i="1"/>
  <c r="W1049" i="1"/>
  <c r="U1049" i="1"/>
  <c r="V1049" i="1" s="1"/>
  <c r="D1049" i="1"/>
  <c r="Z1048" i="1"/>
  <c r="X1048" i="1"/>
  <c r="W1048" i="1"/>
  <c r="U1048" i="1"/>
  <c r="V1048" i="1" s="1"/>
  <c r="D1048" i="1"/>
  <c r="Z1047" i="1"/>
  <c r="X1047" i="1"/>
  <c r="W1047" i="1"/>
  <c r="U1047" i="1"/>
  <c r="V1047" i="1" s="1"/>
  <c r="D1047" i="1"/>
  <c r="Z1046" i="1"/>
  <c r="X1046" i="1"/>
  <c r="W1046" i="1"/>
  <c r="U1046" i="1"/>
  <c r="V1046" i="1" s="1"/>
  <c r="D1046" i="1"/>
  <c r="X1045" i="1"/>
  <c r="U1045" i="1"/>
  <c r="V1045" i="1" s="1"/>
  <c r="T1045" i="1"/>
  <c r="S1045" i="1"/>
  <c r="Q1045" i="1"/>
  <c r="P1045" i="1"/>
  <c r="O1045" i="1"/>
  <c r="N1045" i="1"/>
  <c r="M1045" i="1"/>
  <c r="L1045" i="1"/>
  <c r="K1045" i="1"/>
  <c r="J1045" i="1"/>
  <c r="W1045" i="1" s="1"/>
  <c r="I1045" i="1"/>
  <c r="H1045" i="1"/>
  <c r="H1042" i="1" s="1"/>
  <c r="G1045" i="1"/>
  <c r="F1045" i="1"/>
  <c r="E1045" i="1"/>
  <c r="D1045" i="1"/>
  <c r="Z1045" i="1" s="1"/>
  <c r="W1044" i="1"/>
  <c r="D1044" i="1"/>
  <c r="U1044" i="1" s="1"/>
  <c r="V1044" i="1" s="1"/>
  <c r="X1043" i="1"/>
  <c r="W1043" i="1"/>
  <c r="D1043" i="1"/>
  <c r="Z1043" i="1" s="1"/>
  <c r="T1042" i="1"/>
  <c r="S1042" i="1"/>
  <c r="I1042" i="1"/>
  <c r="G1042" i="1"/>
  <c r="F1042" i="1"/>
  <c r="E1042" i="1"/>
  <c r="W1042" i="1" s="1"/>
  <c r="Z1041" i="1"/>
  <c r="W1041" i="1"/>
  <c r="U1041" i="1"/>
  <c r="V1041" i="1" s="1"/>
  <c r="D1041" i="1"/>
  <c r="X1041" i="1" s="1"/>
  <c r="W1040" i="1"/>
  <c r="D1040" i="1"/>
  <c r="Z1040" i="1" s="1"/>
  <c r="Z1039" i="1"/>
  <c r="W1039" i="1"/>
  <c r="U1039" i="1"/>
  <c r="V1039" i="1" s="1"/>
  <c r="D1039" i="1"/>
  <c r="X1039" i="1" s="1"/>
  <c r="W1038" i="1"/>
  <c r="W1037" i="1" s="1"/>
  <c r="D1038" i="1"/>
  <c r="Z1038" i="1" s="1"/>
  <c r="T1037" i="1"/>
  <c r="S1037" i="1"/>
  <c r="R1037" i="1"/>
  <c r="Q1037" i="1"/>
  <c r="P1037" i="1"/>
  <c r="P1034" i="1" s="1"/>
  <c r="O1037" i="1"/>
  <c r="N1037" i="1"/>
  <c r="N1034" i="1" s="1"/>
  <c r="M1037" i="1"/>
  <c r="M1034" i="1" s="1"/>
  <c r="L1037" i="1"/>
  <c r="K1037" i="1"/>
  <c r="J1037" i="1"/>
  <c r="I1037" i="1"/>
  <c r="I1034" i="1" s="1"/>
  <c r="H1037" i="1"/>
  <c r="H1034" i="1" s="1"/>
  <c r="G1037" i="1"/>
  <c r="G1034" i="1" s="1"/>
  <c r="F1037" i="1"/>
  <c r="E1037" i="1"/>
  <c r="X1036" i="1"/>
  <c r="W1036" i="1"/>
  <c r="D1036" i="1"/>
  <c r="U1036" i="1" s="1"/>
  <c r="V1036" i="1" s="1"/>
  <c r="Z1035" i="1"/>
  <c r="W1035" i="1"/>
  <c r="D1035" i="1"/>
  <c r="X1035" i="1" s="1"/>
  <c r="T1034" i="1"/>
  <c r="S1034" i="1"/>
  <c r="O1034" i="1"/>
  <c r="L1034" i="1"/>
  <c r="K1034" i="1"/>
  <c r="J1034" i="1"/>
  <c r="F1034" i="1"/>
  <c r="E1034" i="1"/>
  <c r="Z1033" i="1"/>
  <c r="W1033" i="1"/>
  <c r="D1033" i="1"/>
  <c r="X1033" i="1" s="1"/>
  <c r="Z1032" i="1"/>
  <c r="W1032" i="1"/>
  <c r="U1032" i="1"/>
  <c r="V1032" i="1" s="1"/>
  <c r="D1032" i="1"/>
  <c r="X1032" i="1" s="1"/>
  <c r="Z1031" i="1"/>
  <c r="W1031" i="1"/>
  <c r="D1031" i="1"/>
  <c r="X1031" i="1" s="1"/>
  <c r="Z1030" i="1"/>
  <c r="W1030" i="1"/>
  <c r="U1030" i="1"/>
  <c r="V1030" i="1" s="1"/>
  <c r="D1030" i="1"/>
  <c r="X1030" i="1" s="1"/>
  <c r="Z1029" i="1"/>
  <c r="W1029" i="1"/>
  <c r="W1028" i="1" s="1"/>
  <c r="D1029" i="1"/>
  <c r="X1029" i="1" s="1"/>
  <c r="T1028" i="1"/>
  <c r="S1028" i="1"/>
  <c r="R1028" i="1"/>
  <c r="Q1028" i="1"/>
  <c r="P1028" i="1"/>
  <c r="P1025" i="1" s="1"/>
  <c r="O1028" i="1"/>
  <c r="N1028" i="1"/>
  <c r="N1025" i="1" s="1"/>
  <c r="N1016" i="1" s="1"/>
  <c r="M1028" i="1"/>
  <c r="M1025" i="1" s="1"/>
  <c r="L1028" i="1"/>
  <c r="K1028" i="1"/>
  <c r="J1028" i="1"/>
  <c r="I1028" i="1"/>
  <c r="I1025" i="1" s="1"/>
  <c r="H1028" i="1"/>
  <c r="H1025" i="1" s="1"/>
  <c r="G1028" i="1"/>
  <c r="G1025" i="1" s="1"/>
  <c r="F1028" i="1"/>
  <c r="E1028" i="1"/>
  <c r="X1027" i="1"/>
  <c r="W1027" i="1"/>
  <c r="D1027" i="1"/>
  <c r="U1027" i="1" s="1"/>
  <c r="V1027" i="1" s="1"/>
  <c r="Z1026" i="1"/>
  <c r="W1026" i="1"/>
  <c r="U1026" i="1"/>
  <c r="V1026" i="1" s="1"/>
  <c r="D1026" i="1"/>
  <c r="X1026" i="1" s="1"/>
  <c r="T1025" i="1"/>
  <c r="S1025" i="1"/>
  <c r="O1025" i="1"/>
  <c r="L1025" i="1"/>
  <c r="K1025" i="1"/>
  <c r="J1025" i="1"/>
  <c r="F1025" i="1"/>
  <c r="E1025" i="1"/>
  <c r="Z1024" i="1"/>
  <c r="W1024" i="1"/>
  <c r="D1024" i="1"/>
  <c r="X1024" i="1" s="1"/>
  <c r="Z1023" i="1"/>
  <c r="W1023" i="1"/>
  <c r="U1023" i="1"/>
  <c r="V1023" i="1" s="1"/>
  <c r="D1023" i="1"/>
  <c r="X1023" i="1" s="1"/>
  <c r="Z1022" i="1"/>
  <c r="W1022" i="1"/>
  <c r="D1022" i="1"/>
  <c r="X1022" i="1" s="1"/>
  <c r="Z1021" i="1"/>
  <c r="W1021" i="1"/>
  <c r="U1021" i="1"/>
  <c r="V1021" i="1" s="1"/>
  <c r="D1021" i="1"/>
  <c r="X1021" i="1" s="1"/>
  <c r="P1020" i="1"/>
  <c r="P1017" i="1" s="1"/>
  <c r="O1020" i="1"/>
  <c r="O1017" i="1" s="1"/>
  <c r="O1016" i="1" s="1"/>
  <c r="N1020" i="1"/>
  <c r="M1020" i="1"/>
  <c r="M1017" i="1" s="1"/>
  <c r="M1016" i="1" s="1"/>
  <c r="L1020" i="1"/>
  <c r="K1020" i="1"/>
  <c r="K1017" i="1" s="1"/>
  <c r="K1016" i="1" s="1"/>
  <c r="J1020" i="1"/>
  <c r="J1017" i="1" s="1"/>
  <c r="I1020" i="1"/>
  <c r="I1017" i="1" s="1"/>
  <c r="I1016" i="1" s="1"/>
  <c r="H1020" i="1"/>
  <c r="G1020" i="1"/>
  <c r="W1020" i="1" s="1"/>
  <c r="F1020" i="1"/>
  <c r="F1017" i="1" s="1"/>
  <c r="E1020" i="1"/>
  <c r="D1020" i="1"/>
  <c r="X1020" i="1" s="1"/>
  <c r="Z1019" i="1"/>
  <c r="W1019" i="1"/>
  <c r="U1019" i="1"/>
  <c r="V1019" i="1" s="1"/>
  <c r="D1019" i="1"/>
  <c r="X1019" i="1" s="1"/>
  <c r="Z1018" i="1"/>
  <c r="W1018" i="1"/>
  <c r="D1018" i="1"/>
  <c r="X1018" i="1" s="1"/>
  <c r="T1017" i="1"/>
  <c r="T1016" i="1" s="1"/>
  <c r="S1017" i="1"/>
  <c r="S1016" i="1" s="1"/>
  <c r="N1017" i="1"/>
  <c r="L1017" i="1"/>
  <c r="L1016" i="1" s="1"/>
  <c r="H1017" i="1"/>
  <c r="G1017" i="1"/>
  <c r="G1016" i="1" s="1"/>
  <c r="E1017" i="1"/>
  <c r="Q1016" i="1"/>
  <c r="X1015" i="1"/>
  <c r="W1015" i="1"/>
  <c r="V1015" i="1"/>
  <c r="U1015" i="1"/>
  <c r="D1015" i="1"/>
  <c r="Z1015" i="1" s="1"/>
  <c r="W1014" i="1"/>
  <c r="D1014" i="1"/>
  <c r="U1014" i="1" s="1"/>
  <c r="V1014" i="1" s="1"/>
  <c r="X1013" i="1"/>
  <c r="W1013" i="1"/>
  <c r="V1013" i="1"/>
  <c r="U1013" i="1"/>
  <c r="D1013" i="1"/>
  <c r="Z1013" i="1" s="1"/>
  <c r="W1012" i="1"/>
  <c r="D1012" i="1"/>
  <c r="U1012" i="1" s="1"/>
  <c r="V1012" i="1" s="1"/>
  <c r="T1011" i="1"/>
  <c r="S1011" i="1"/>
  <c r="S999" i="1" s="1"/>
  <c r="Q1011" i="1"/>
  <c r="P1011" i="1"/>
  <c r="O1011" i="1"/>
  <c r="N1011" i="1"/>
  <c r="M1011" i="1"/>
  <c r="L1011" i="1"/>
  <c r="K1011" i="1"/>
  <c r="J1011" i="1"/>
  <c r="I1011" i="1"/>
  <c r="H1011" i="1"/>
  <c r="G1011" i="1"/>
  <c r="F1011" i="1"/>
  <c r="E1011" i="1"/>
  <c r="W1011" i="1" s="1"/>
  <c r="C1011" i="1"/>
  <c r="Z1010" i="1"/>
  <c r="X1010" i="1"/>
  <c r="W1010" i="1"/>
  <c r="D1010" i="1"/>
  <c r="U1010" i="1" s="1"/>
  <c r="V1010" i="1" s="1"/>
  <c r="W1009" i="1"/>
  <c r="D1009" i="1"/>
  <c r="Z1009" i="1" s="1"/>
  <c r="Z1008" i="1"/>
  <c r="X1008" i="1"/>
  <c r="W1008" i="1"/>
  <c r="D1008" i="1"/>
  <c r="U1008" i="1" s="1"/>
  <c r="V1008" i="1" s="1"/>
  <c r="W1007" i="1"/>
  <c r="D1007" i="1"/>
  <c r="Z1007" i="1" s="1"/>
  <c r="Z1006" i="1"/>
  <c r="X1006" i="1"/>
  <c r="W1006" i="1"/>
  <c r="D1006" i="1"/>
  <c r="U1006" i="1" s="1"/>
  <c r="V1006" i="1" s="1"/>
  <c r="W1005" i="1"/>
  <c r="R1005" i="1"/>
  <c r="D1005" i="1"/>
  <c r="Z1005" i="1" s="1"/>
  <c r="Z1004" i="1"/>
  <c r="W1004" i="1"/>
  <c r="U1004" i="1"/>
  <c r="V1004" i="1" s="1"/>
  <c r="D1004" i="1"/>
  <c r="X1004" i="1" s="1"/>
  <c r="X1003" i="1"/>
  <c r="W1003" i="1"/>
  <c r="W1002" i="1" s="1"/>
  <c r="D1003" i="1"/>
  <c r="U1003" i="1" s="1"/>
  <c r="T1002" i="1"/>
  <c r="S1002" i="1"/>
  <c r="R1002" i="1"/>
  <c r="Q1002" i="1"/>
  <c r="Q999" i="1" s="1"/>
  <c r="P1002" i="1"/>
  <c r="O1002" i="1"/>
  <c r="N1002" i="1"/>
  <c r="N999" i="1" s="1"/>
  <c r="M1002" i="1"/>
  <c r="M999" i="1" s="1"/>
  <c r="L1002" i="1"/>
  <c r="K1002" i="1"/>
  <c r="J1002" i="1"/>
  <c r="I1002" i="1"/>
  <c r="H1002" i="1"/>
  <c r="H999" i="1" s="1"/>
  <c r="G1002" i="1"/>
  <c r="F1002" i="1"/>
  <c r="F999" i="1" s="1"/>
  <c r="E1002" i="1"/>
  <c r="E999" i="1" s="1"/>
  <c r="W999" i="1" s="1"/>
  <c r="Z1001" i="1"/>
  <c r="X1001" i="1"/>
  <c r="W1001" i="1"/>
  <c r="U1001" i="1"/>
  <c r="V1001" i="1" s="1"/>
  <c r="D1001" i="1"/>
  <c r="W1000" i="1"/>
  <c r="U1000" i="1"/>
  <c r="V1000" i="1" s="1"/>
  <c r="E1000" i="1"/>
  <c r="D1000" i="1"/>
  <c r="Z1000" i="1" s="1"/>
  <c r="T999" i="1"/>
  <c r="P999" i="1"/>
  <c r="O999" i="1"/>
  <c r="L999" i="1"/>
  <c r="K999" i="1"/>
  <c r="J999" i="1"/>
  <c r="I999" i="1"/>
  <c r="G999" i="1"/>
  <c r="Z998" i="1"/>
  <c r="W998" i="1"/>
  <c r="U998" i="1"/>
  <c r="V998" i="1" s="1"/>
  <c r="D998" i="1"/>
  <c r="X998" i="1" s="1"/>
  <c r="Z997" i="1"/>
  <c r="W997" i="1"/>
  <c r="D997" i="1"/>
  <c r="D995" i="1" s="1"/>
  <c r="Z996" i="1"/>
  <c r="W996" i="1"/>
  <c r="U996" i="1"/>
  <c r="V996" i="1" s="1"/>
  <c r="D996" i="1"/>
  <c r="X996" i="1" s="1"/>
  <c r="T995" i="1"/>
  <c r="S995" i="1"/>
  <c r="Q995" i="1"/>
  <c r="P995" i="1"/>
  <c r="P992" i="1" s="1"/>
  <c r="O995" i="1"/>
  <c r="N995" i="1"/>
  <c r="N992" i="1" s="1"/>
  <c r="M995" i="1"/>
  <c r="M992" i="1" s="1"/>
  <c r="L995" i="1"/>
  <c r="L992" i="1" s="1"/>
  <c r="K995" i="1"/>
  <c r="J995" i="1"/>
  <c r="I995" i="1"/>
  <c r="I992" i="1" s="1"/>
  <c r="H995" i="1"/>
  <c r="G995" i="1"/>
  <c r="G992" i="1" s="1"/>
  <c r="F995" i="1"/>
  <c r="W995" i="1" s="1"/>
  <c r="E995" i="1"/>
  <c r="Z994" i="1"/>
  <c r="X994" i="1"/>
  <c r="W994" i="1"/>
  <c r="D994" i="1"/>
  <c r="U994" i="1" s="1"/>
  <c r="V994" i="1" s="1"/>
  <c r="W993" i="1"/>
  <c r="D993" i="1"/>
  <c r="Z993" i="1" s="1"/>
  <c r="T992" i="1"/>
  <c r="S992" i="1"/>
  <c r="O992" i="1"/>
  <c r="K992" i="1"/>
  <c r="J992" i="1"/>
  <c r="H992" i="1"/>
  <c r="E992" i="1"/>
  <c r="W991" i="1"/>
  <c r="D991" i="1"/>
  <c r="U991" i="1" s="1"/>
  <c r="V991" i="1" s="1"/>
  <c r="X990" i="1"/>
  <c r="W990" i="1"/>
  <c r="V990" i="1"/>
  <c r="U990" i="1"/>
  <c r="D990" i="1"/>
  <c r="Z990" i="1" s="1"/>
  <c r="Z989" i="1"/>
  <c r="X989" i="1"/>
  <c r="D989" i="1"/>
  <c r="Z988" i="1"/>
  <c r="X988" i="1"/>
  <c r="W988" i="1"/>
  <c r="U988" i="1"/>
  <c r="V988" i="1" s="1"/>
  <c r="D988" i="1"/>
  <c r="Z987" i="1"/>
  <c r="X987" i="1"/>
  <c r="W987" i="1"/>
  <c r="U987" i="1"/>
  <c r="V987" i="1" s="1"/>
  <c r="D987" i="1"/>
  <c r="Z986" i="1"/>
  <c r="X986" i="1"/>
  <c r="W986" i="1"/>
  <c r="U986" i="1"/>
  <c r="V986" i="1" s="1"/>
  <c r="G986" i="1"/>
  <c r="D986" i="1"/>
  <c r="W985" i="1"/>
  <c r="D985" i="1"/>
  <c r="Z985" i="1" s="1"/>
  <c r="S984" i="1"/>
  <c r="G984" i="1"/>
  <c r="W984" i="1" s="1"/>
  <c r="S983" i="1"/>
  <c r="P983" i="1"/>
  <c r="O983" i="1"/>
  <c r="N983" i="1"/>
  <c r="M983" i="1"/>
  <c r="L983" i="1"/>
  <c r="K983" i="1"/>
  <c r="J983" i="1"/>
  <c r="I983" i="1"/>
  <c r="H983" i="1"/>
  <c r="G983" i="1"/>
  <c r="F983" i="1"/>
  <c r="E983" i="1"/>
  <c r="W982" i="1"/>
  <c r="D982" i="1"/>
  <c r="D981" i="1" s="1"/>
  <c r="U981" i="1" s="1"/>
  <c r="V981" i="1" s="1"/>
  <c r="P981" i="1"/>
  <c r="O981" i="1"/>
  <c r="O978" i="1" s="1"/>
  <c r="N981" i="1"/>
  <c r="M981" i="1"/>
  <c r="L981" i="1"/>
  <c r="K981" i="1"/>
  <c r="K978" i="1" s="1"/>
  <c r="J981" i="1"/>
  <c r="I981" i="1"/>
  <c r="I978" i="1" s="1"/>
  <c r="H981" i="1"/>
  <c r="G981" i="1"/>
  <c r="G978" i="1" s="1"/>
  <c r="F981" i="1"/>
  <c r="F978" i="1" s="1"/>
  <c r="E981" i="1"/>
  <c r="W981" i="1" s="1"/>
  <c r="W980" i="1"/>
  <c r="D980" i="1"/>
  <c r="Z980" i="1" s="1"/>
  <c r="P978" i="1"/>
  <c r="N978" i="1"/>
  <c r="M978" i="1"/>
  <c r="L978" i="1"/>
  <c r="J978" i="1"/>
  <c r="H978" i="1"/>
  <c r="W977" i="1"/>
  <c r="D977" i="1"/>
  <c r="X977" i="1" s="1"/>
  <c r="W976" i="1"/>
  <c r="D976" i="1"/>
  <c r="Z976" i="1" s="1"/>
  <c r="D975" i="1"/>
  <c r="X975" i="1" s="1"/>
  <c r="Z974" i="1"/>
  <c r="W974" i="1"/>
  <c r="U974" i="1"/>
  <c r="V974" i="1" s="1"/>
  <c r="D974" i="1"/>
  <c r="X974" i="1" s="1"/>
  <c r="W973" i="1"/>
  <c r="F973" i="1"/>
  <c r="D973" i="1"/>
  <c r="X972" i="1"/>
  <c r="W972" i="1"/>
  <c r="V972" i="1"/>
  <c r="U972" i="1"/>
  <c r="D972" i="1"/>
  <c r="Z972" i="1" s="1"/>
  <c r="W971" i="1"/>
  <c r="D971" i="1"/>
  <c r="T970" i="1"/>
  <c r="S970" i="1"/>
  <c r="Q970" i="1"/>
  <c r="P970" i="1"/>
  <c r="O970" i="1"/>
  <c r="N970" i="1"/>
  <c r="M970" i="1"/>
  <c r="L970" i="1"/>
  <c r="K970" i="1"/>
  <c r="J970" i="1"/>
  <c r="I970" i="1"/>
  <c r="H970" i="1"/>
  <c r="G970" i="1"/>
  <c r="F970" i="1"/>
  <c r="E970" i="1"/>
  <c r="Z969" i="1"/>
  <c r="X969" i="1"/>
  <c r="W969" i="1"/>
  <c r="U969" i="1"/>
  <c r="V969" i="1" s="1"/>
  <c r="D969" i="1"/>
  <c r="Z968" i="1"/>
  <c r="X968" i="1"/>
  <c r="W968" i="1"/>
  <c r="U968" i="1"/>
  <c r="V968" i="1" s="1"/>
  <c r="D968" i="1"/>
  <c r="Z967" i="1"/>
  <c r="X967" i="1"/>
  <c r="W967" i="1"/>
  <c r="U967" i="1"/>
  <c r="V967" i="1" s="1"/>
  <c r="D967" i="1"/>
  <c r="Z966" i="1"/>
  <c r="X966" i="1"/>
  <c r="W966" i="1"/>
  <c r="U966" i="1"/>
  <c r="V966" i="1" s="1"/>
  <c r="D966" i="1"/>
  <c r="Z965" i="1"/>
  <c r="X965" i="1"/>
  <c r="W965" i="1"/>
  <c r="U965" i="1"/>
  <c r="V965" i="1" s="1"/>
  <c r="D965" i="1"/>
  <c r="Z964" i="1"/>
  <c r="X964" i="1"/>
  <c r="W964" i="1"/>
  <c r="U964" i="1"/>
  <c r="V964" i="1" s="1"/>
  <c r="D964" i="1"/>
  <c r="W963" i="1"/>
  <c r="P963" i="1"/>
  <c r="O963" i="1"/>
  <c r="N963" i="1"/>
  <c r="M963" i="1"/>
  <c r="L963" i="1"/>
  <c r="K963" i="1"/>
  <c r="J963" i="1"/>
  <c r="I963" i="1"/>
  <c r="H963" i="1"/>
  <c r="G963" i="1"/>
  <c r="F963" i="1"/>
  <c r="E963" i="1"/>
  <c r="D963" i="1" s="1"/>
  <c r="Z962" i="1"/>
  <c r="X962" i="1"/>
  <c r="W962" i="1"/>
  <c r="U962" i="1"/>
  <c r="V962" i="1" s="1"/>
  <c r="D962" i="1"/>
  <c r="Z961" i="1"/>
  <c r="X961" i="1"/>
  <c r="W961" i="1"/>
  <c r="U961" i="1"/>
  <c r="V961" i="1" s="1"/>
  <c r="D961" i="1"/>
  <c r="P960" i="1"/>
  <c r="O960" i="1"/>
  <c r="N960" i="1"/>
  <c r="M960" i="1"/>
  <c r="M956" i="1" s="1"/>
  <c r="L960" i="1"/>
  <c r="K960" i="1"/>
  <c r="J960" i="1"/>
  <c r="I960" i="1"/>
  <c r="H960" i="1"/>
  <c r="G960" i="1"/>
  <c r="F960" i="1"/>
  <c r="F956" i="1" s="1"/>
  <c r="E960" i="1"/>
  <c r="Z959" i="1"/>
  <c r="X959" i="1"/>
  <c r="W959" i="1"/>
  <c r="U959" i="1"/>
  <c r="V959" i="1" s="1"/>
  <c r="D959" i="1"/>
  <c r="W958" i="1"/>
  <c r="U958" i="1"/>
  <c r="V958" i="1" s="1"/>
  <c r="N958" i="1"/>
  <c r="D958" i="1"/>
  <c r="Z958" i="1" s="1"/>
  <c r="T957" i="1"/>
  <c r="T956" i="1" s="1"/>
  <c r="N957" i="1"/>
  <c r="N956" i="1" s="1"/>
  <c r="M957" i="1"/>
  <c r="L957" i="1"/>
  <c r="L956" i="1" s="1"/>
  <c r="K957" i="1"/>
  <c r="K956" i="1" s="1"/>
  <c r="J957" i="1"/>
  <c r="I957" i="1"/>
  <c r="H957" i="1"/>
  <c r="H956" i="1" s="1"/>
  <c r="G957" i="1"/>
  <c r="G956" i="1" s="1"/>
  <c r="F957" i="1"/>
  <c r="E957" i="1"/>
  <c r="W957" i="1" s="1"/>
  <c r="S956" i="1"/>
  <c r="R956" i="1"/>
  <c r="Q956" i="1"/>
  <c r="P956" i="1"/>
  <c r="O956" i="1"/>
  <c r="J956" i="1"/>
  <c r="I956" i="1"/>
  <c r="Z955" i="1"/>
  <c r="W955" i="1"/>
  <c r="D955" i="1"/>
  <c r="X955" i="1" s="1"/>
  <c r="Z954" i="1"/>
  <c r="W954" i="1"/>
  <c r="U954" i="1"/>
  <c r="V954" i="1" s="1"/>
  <c r="D954" i="1"/>
  <c r="X954" i="1" s="1"/>
  <c r="T953" i="1"/>
  <c r="S953" i="1"/>
  <c r="Q953" i="1"/>
  <c r="P953" i="1"/>
  <c r="O953" i="1"/>
  <c r="N953" i="1"/>
  <c r="M953" i="1"/>
  <c r="L953" i="1"/>
  <c r="K953" i="1"/>
  <c r="J953" i="1"/>
  <c r="I953" i="1"/>
  <c r="H953" i="1"/>
  <c r="G953" i="1"/>
  <c r="F953" i="1"/>
  <c r="E953" i="1"/>
  <c r="X952" i="1"/>
  <c r="W952" i="1"/>
  <c r="D952" i="1"/>
  <c r="Z952" i="1" s="1"/>
  <c r="W951" i="1"/>
  <c r="D951" i="1"/>
  <c r="X950" i="1"/>
  <c r="W950" i="1"/>
  <c r="D950" i="1"/>
  <c r="Z950" i="1" s="1"/>
  <c r="P949" i="1"/>
  <c r="O949" i="1"/>
  <c r="N949" i="1"/>
  <c r="M949" i="1"/>
  <c r="L949" i="1"/>
  <c r="K949" i="1"/>
  <c r="J949" i="1"/>
  <c r="I949" i="1"/>
  <c r="H949" i="1"/>
  <c r="G949" i="1"/>
  <c r="F949" i="1"/>
  <c r="D949" i="1" s="1"/>
  <c r="E949" i="1"/>
  <c r="X948" i="1"/>
  <c r="W948" i="1"/>
  <c r="D948" i="1"/>
  <c r="Z948" i="1" s="1"/>
  <c r="W947" i="1"/>
  <c r="D947" i="1"/>
  <c r="W946" i="1"/>
  <c r="D946" i="1"/>
  <c r="T945" i="1"/>
  <c r="S945" i="1"/>
  <c r="Q945" i="1"/>
  <c r="Q944" i="1" s="1"/>
  <c r="P945" i="1"/>
  <c r="O945" i="1"/>
  <c r="O944" i="1" s="1"/>
  <c r="N945" i="1"/>
  <c r="M945" i="1"/>
  <c r="L945" i="1"/>
  <c r="K945" i="1"/>
  <c r="J945" i="1"/>
  <c r="I945" i="1"/>
  <c r="H945" i="1"/>
  <c r="G945" i="1"/>
  <c r="F945" i="1"/>
  <c r="E945" i="1"/>
  <c r="D945" i="1" s="1"/>
  <c r="T944" i="1"/>
  <c r="S944" i="1"/>
  <c r="P944" i="1"/>
  <c r="N944" i="1"/>
  <c r="Z943" i="1"/>
  <c r="W943" i="1"/>
  <c r="D943" i="1"/>
  <c r="Z942" i="1"/>
  <c r="W942" i="1"/>
  <c r="U942" i="1"/>
  <c r="V942" i="1" s="1"/>
  <c r="D942" i="1"/>
  <c r="X942" i="1" s="1"/>
  <c r="W941" i="1"/>
  <c r="D941" i="1"/>
  <c r="Z940" i="1"/>
  <c r="W940" i="1"/>
  <c r="U940" i="1"/>
  <c r="V940" i="1" s="1"/>
  <c r="D940" i="1"/>
  <c r="X940" i="1" s="1"/>
  <c r="W939" i="1"/>
  <c r="D939" i="1"/>
  <c r="Z938" i="1"/>
  <c r="W938" i="1"/>
  <c r="U938" i="1"/>
  <c r="D938" i="1"/>
  <c r="X938" i="1" s="1"/>
  <c r="W937" i="1"/>
  <c r="T937" i="1"/>
  <c r="S937" i="1"/>
  <c r="S930" i="1" s="1"/>
  <c r="R937" i="1"/>
  <c r="Q937" i="1"/>
  <c r="Q930" i="1" s="1"/>
  <c r="P937" i="1"/>
  <c r="O937" i="1"/>
  <c r="N937" i="1"/>
  <c r="M937" i="1"/>
  <c r="M930" i="1" s="1"/>
  <c r="L937" i="1"/>
  <c r="K937" i="1"/>
  <c r="K930" i="1" s="1"/>
  <c r="J937" i="1"/>
  <c r="I937" i="1"/>
  <c r="H937" i="1"/>
  <c r="G937" i="1"/>
  <c r="F937" i="1"/>
  <c r="E937" i="1"/>
  <c r="E930" i="1" s="1"/>
  <c r="C937" i="1"/>
  <c r="Z936" i="1"/>
  <c r="X936" i="1"/>
  <c r="W936" i="1"/>
  <c r="V936" i="1"/>
  <c r="U936" i="1"/>
  <c r="D936" i="1"/>
  <c r="Z935" i="1"/>
  <c r="X935" i="1"/>
  <c r="W935" i="1"/>
  <c r="D935" i="1"/>
  <c r="U935" i="1" s="1"/>
  <c r="V935" i="1" s="1"/>
  <c r="P934" i="1"/>
  <c r="O934" i="1"/>
  <c r="N934" i="1"/>
  <c r="M934" i="1"/>
  <c r="L934" i="1"/>
  <c r="K934" i="1"/>
  <c r="J934" i="1"/>
  <c r="I934" i="1"/>
  <c r="H934" i="1"/>
  <c r="G934" i="1"/>
  <c r="F934" i="1"/>
  <c r="E934" i="1"/>
  <c r="W934" i="1" s="1"/>
  <c r="Z933" i="1"/>
  <c r="X933" i="1"/>
  <c r="W933" i="1"/>
  <c r="V933" i="1"/>
  <c r="D933" i="1"/>
  <c r="U933" i="1" s="1"/>
  <c r="Z932" i="1"/>
  <c r="X932" i="1"/>
  <c r="W932" i="1"/>
  <c r="V932" i="1"/>
  <c r="U932" i="1"/>
  <c r="D932" i="1"/>
  <c r="N931" i="1"/>
  <c r="N930" i="1" s="1"/>
  <c r="M931" i="1"/>
  <c r="L931" i="1"/>
  <c r="L930" i="1" s="1"/>
  <c r="K931" i="1"/>
  <c r="J931" i="1"/>
  <c r="J930" i="1" s="1"/>
  <c r="I931" i="1"/>
  <c r="H931" i="1"/>
  <c r="G931" i="1"/>
  <c r="F931" i="1"/>
  <c r="F930" i="1" s="1"/>
  <c r="E931" i="1"/>
  <c r="W931" i="1" s="1"/>
  <c r="T930" i="1"/>
  <c r="P930" i="1"/>
  <c r="O930" i="1"/>
  <c r="I930" i="1"/>
  <c r="G930" i="1"/>
  <c r="D929" i="1"/>
  <c r="X929" i="1" s="1"/>
  <c r="Z928" i="1"/>
  <c r="X928" i="1"/>
  <c r="W928" i="1"/>
  <c r="V928" i="1"/>
  <c r="D928" i="1"/>
  <c r="U928" i="1" s="1"/>
  <c r="W927" i="1"/>
  <c r="D927" i="1"/>
  <c r="Z926" i="1"/>
  <c r="X926" i="1"/>
  <c r="W926" i="1"/>
  <c r="V926" i="1"/>
  <c r="D926" i="1"/>
  <c r="U926" i="1" s="1"/>
  <c r="W925" i="1"/>
  <c r="D925" i="1"/>
  <c r="P924" i="1"/>
  <c r="O924" i="1"/>
  <c r="N924" i="1"/>
  <c r="M924" i="1"/>
  <c r="L924" i="1"/>
  <c r="K924" i="1"/>
  <c r="J924" i="1"/>
  <c r="I924" i="1"/>
  <c r="H924" i="1"/>
  <c r="D924" i="1" s="1"/>
  <c r="G924" i="1"/>
  <c r="F924" i="1"/>
  <c r="E924" i="1"/>
  <c r="W923" i="1"/>
  <c r="D923" i="1"/>
  <c r="W922" i="1"/>
  <c r="D922" i="1"/>
  <c r="U922" i="1" s="1"/>
  <c r="V922" i="1" s="1"/>
  <c r="W921" i="1"/>
  <c r="D921" i="1"/>
  <c r="Z920" i="1"/>
  <c r="X920" i="1"/>
  <c r="W920" i="1"/>
  <c r="D920" i="1"/>
  <c r="U920" i="1" s="1"/>
  <c r="V920" i="1" s="1"/>
  <c r="W919" i="1"/>
  <c r="D919" i="1"/>
  <c r="P918" i="1"/>
  <c r="O918" i="1"/>
  <c r="N918" i="1"/>
  <c r="M918" i="1"/>
  <c r="L918" i="1"/>
  <c r="K918" i="1"/>
  <c r="J918" i="1"/>
  <c r="J908" i="1" s="1"/>
  <c r="I918" i="1"/>
  <c r="H918" i="1"/>
  <c r="D918" i="1" s="1"/>
  <c r="G918" i="1"/>
  <c r="F918" i="1"/>
  <c r="W918" i="1" s="1"/>
  <c r="E918" i="1"/>
  <c r="W917" i="1"/>
  <c r="D917" i="1"/>
  <c r="W916" i="1"/>
  <c r="D916" i="1"/>
  <c r="U916" i="1" s="1"/>
  <c r="V916" i="1" s="1"/>
  <c r="W915" i="1"/>
  <c r="D915" i="1"/>
  <c r="Z914" i="1"/>
  <c r="X914" i="1"/>
  <c r="W914" i="1"/>
  <c r="D914" i="1"/>
  <c r="U914" i="1" s="1"/>
  <c r="V914" i="1" s="1"/>
  <c r="N913" i="1"/>
  <c r="M913" i="1"/>
  <c r="M908" i="1" s="1"/>
  <c r="L913" i="1"/>
  <c r="K913" i="1"/>
  <c r="J913" i="1"/>
  <c r="I913" i="1"/>
  <c r="H913" i="1"/>
  <c r="G913" i="1"/>
  <c r="F913" i="1"/>
  <c r="E913" i="1"/>
  <c r="W913" i="1" s="1"/>
  <c r="X912" i="1"/>
  <c r="W912" i="1"/>
  <c r="D912" i="1"/>
  <c r="Z912" i="1" s="1"/>
  <c r="W911" i="1"/>
  <c r="U911" i="1"/>
  <c r="V911" i="1" s="1"/>
  <c r="D911" i="1"/>
  <c r="Z911" i="1" s="1"/>
  <c r="W910" i="1"/>
  <c r="U910" i="1"/>
  <c r="V910" i="1" s="1"/>
  <c r="D910" i="1"/>
  <c r="Z910" i="1" s="1"/>
  <c r="N909" i="1"/>
  <c r="M909" i="1"/>
  <c r="L909" i="1"/>
  <c r="L908" i="1" s="1"/>
  <c r="K909" i="1"/>
  <c r="K908" i="1" s="1"/>
  <c r="J909" i="1"/>
  <c r="I909" i="1"/>
  <c r="H909" i="1"/>
  <c r="G909" i="1"/>
  <c r="F909" i="1"/>
  <c r="F908" i="1" s="1"/>
  <c r="E909" i="1"/>
  <c r="E908" i="1" s="1"/>
  <c r="T908" i="1"/>
  <c r="S908" i="1"/>
  <c r="R908" i="1"/>
  <c r="Q908" i="1"/>
  <c r="P908" i="1"/>
  <c r="O908" i="1"/>
  <c r="N908" i="1"/>
  <c r="I908" i="1"/>
  <c r="H908" i="1"/>
  <c r="G908" i="1"/>
  <c r="Z907" i="1"/>
  <c r="X907" i="1"/>
  <c r="W907" i="1"/>
  <c r="V907" i="1"/>
  <c r="D907" i="1"/>
  <c r="U907" i="1" s="1"/>
  <c r="W906" i="1"/>
  <c r="V906" i="1"/>
  <c r="D906" i="1"/>
  <c r="U906" i="1" s="1"/>
  <c r="X905" i="1"/>
  <c r="D905" i="1"/>
  <c r="Z905" i="1" s="1"/>
  <c r="Z904" i="1"/>
  <c r="W904" i="1"/>
  <c r="D904" i="1"/>
  <c r="X904" i="1" s="1"/>
  <c r="Z903" i="1"/>
  <c r="W903" i="1"/>
  <c r="V903" i="1"/>
  <c r="U903" i="1"/>
  <c r="D903" i="1"/>
  <c r="X903" i="1" s="1"/>
  <c r="W902" i="1"/>
  <c r="D902" i="1"/>
  <c r="X902" i="1" s="1"/>
  <c r="W901" i="1"/>
  <c r="D901" i="1"/>
  <c r="X901" i="1" s="1"/>
  <c r="W900" i="1"/>
  <c r="D900" i="1"/>
  <c r="X900" i="1" s="1"/>
  <c r="T899" i="1"/>
  <c r="S899" i="1"/>
  <c r="Q899" i="1"/>
  <c r="P899" i="1"/>
  <c r="O899" i="1"/>
  <c r="N899" i="1"/>
  <c r="M899" i="1"/>
  <c r="L899" i="1"/>
  <c r="K899" i="1"/>
  <c r="J899" i="1"/>
  <c r="W899" i="1" s="1"/>
  <c r="I899" i="1"/>
  <c r="H899" i="1"/>
  <c r="G899" i="1"/>
  <c r="F899" i="1"/>
  <c r="D899" i="1" s="1"/>
  <c r="E899" i="1"/>
  <c r="W898" i="1"/>
  <c r="V898" i="1"/>
  <c r="D898" i="1"/>
  <c r="U898" i="1" s="1"/>
  <c r="Z897" i="1"/>
  <c r="W897" i="1"/>
  <c r="D897" i="1"/>
  <c r="U897" i="1" s="1"/>
  <c r="V897" i="1" s="1"/>
  <c r="Z896" i="1"/>
  <c r="X896" i="1"/>
  <c r="W896" i="1"/>
  <c r="V896" i="1"/>
  <c r="D896" i="1"/>
  <c r="U896" i="1" s="1"/>
  <c r="Z895" i="1"/>
  <c r="X895" i="1"/>
  <c r="W895" i="1"/>
  <c r="D895" i="1"/>
  <c r="U895" i="1" s="1"/>
  <c r="V895" i="1" s="1"/>
  <c r="W894" i="1"/>
  <c r="N894" i="1"/>
  <c r="M894" i="1"/>
  <c r="M889" i="1" s="1"/>
  <c r="L894" i="1"/>
  <c r="K894" i="1"/>
  <c r="J894" i="1"/>
  <c r="I894" i="1"/>
  <c r="H894" i="1"/>
  <c r="G894" i="1"/>
  <c r="F894" i="1"/>
  <c r="E894" i="1"/>
  <c r="D894" i="1"/>
  <c r="U894" i="1" s="1"/>
  <c r="V894" i="1" s="1"/>
  <c r="W893" i="1"/>
  <c r="D893" i="1"/>
  <c r="Z893" i="1" s="1"/>
  <c r="X892" i="1"/>
  <c r="W892" i="1"/>
  <c r="U892" i="1"/>
  <c r="V892" i="1" s="1"/>
  <c r="D892" i="1"/>
  <c r="Z892" i="1" s="1"/>
  <c r="X891" i="1"/>
  <c r="W891" i="1"/>
  <c r="D891" i="1"/>
  <c r="Z891" i="1" s="1"/>
  <c r="T890" i="1"/>
  <c r="S890" i="1"/>
  <c r="Q890" i="1"/>
  <c r="P890" i="1"/>
  <c r="P889" i="1" s="1"/>
  <c r="O890" i="1"/>
  <c r="O889" i="1" s="1"/>
  <c r="N890" i="1"/>
  <c r="N889" i="1" s="1"/>
  <c r="M890" i="1"/>
  <c r="L890" i="1"/>
  <c r="K890" i="1"/>
  <c r="J890" i="1"/>
  <c r="I890" i="1"/>
  <c r="H890" i="1"/>
  <c r="D890" i="1" s="1"/>
  <c r="G890" i="1"/>
  <c r="F890" i="1"/>
  <c r="E890" i="1"/>
  <c r="T889" i="1"/>
  <c r="S889" i="1"/>
  <c r="R889" i="1"/>
  <c r="Q889" i="1"/>
  <c r="L889" i="1"/>
  <c r="K889" i="1"/>
  <c r="I889" i="1"/>
  <c r="G889" i="1"/>
  <c r="E889" i="1"/>
  <c r="Z888" i="1"/>
  <c r="X888" i="1"/>
  <c r="W888" i="1"/>
  <c r="V888" i="1"/>
  <c r="U888" i="1"/>
  <c r="D888" i="1"/>
  <c r="Z887" i="1"/>
  <c r="X887" i="1"/>
  <c r="W887" i="1"/>
  <c r="V887" i="1"/>
  <c r="U887" i="1"/>
  <c r="D887" i="1"/>
  <c r="Z886" i="1"/>
  <c r="X886" i="1"/>
  <c r="W886" i="1"/>
  <c r="V886" i="1"/>
  <c r="U886" i="1"/>
  <c r="D886" i="1"/>
  <c r="Z885" i="1"/>
  <c r="X885" i="1"/>
  <c r="W885" i="1"/>
  <c r="V885" i="1"/>
  <c r="U885" i="1"/>
  <c r="D885" i="1"/>
  <c r="Z884" i="1"/>
  <c r="X884" i="1"/>
  <c r="W884" i="1"/>
  <c r="V884" i="1"/>
  <c r="U884" i="1"/>
  <c r="D884" i="1"/>
  <c r="P883" i="1"/>
  <c r="O883" i="1"/>
  <c r="O876" i="1" s="1"/>
  <c r="N883" i="1"/>
  <c r="M883" i="1"/>
  <c r="L883" i="1"/>
  <c r="L876" i="1" s="1"/>
  <c r="K883" i="1"/>
  <c r="J883" i="1"/>
  <c r="I883" i="1"/>
  <c r="I876" i="1" s="1"/>
  <c r="H883" i="1"/>
  <c r="G883" i="1"/>
  <c r="F883" i="1"/>
  <c r="E883" i="1"/>
  <c r="E876" i="1" s="1"/>
  <c r="Z882" i="1"/>
  <c r="X882" i="1"/>
  <c r="W882" i="1"/>
  <c r="U882" i="1"/>
  <c r="V882" i="1" s="1"/>
  <c r="D882" i="1"/>
  <c r="Z881" i="1"/>
  <c r="X881" i="1"/>
  <c r="W881" i="1"/>
  <c r="U881" i="1"/>
  <c r="V881" i="1" s="1"/>
  <c r="D881" i="1"/>
  <c r="Z880" i="1"/>
  <c r="W880" i="1"/>
  <c r="N880" i="1"/>
  <c r="D880" i="1"/>
  <c r="U880" i="1" s="1"/>
  <c r="V880" i="1" s="1"/>
  <c r="Z879" i="1"/>
  <c r="X879" i="1"/>
  <c r="W879" i="1"/>
  <c r="V879" i="1"/>
  <c r="D879" i="1"/>
  <c r="U879" i="1" s="1"/>
  <c r="Z878" i="1"/>
  <c r="X878" i="1"/>
  <c r="W878" i="1"/>
  <c r="D878" i="1"/>
  <c r="U878" i="1" s="1"/>
  <c r="V878" i="1" s="1"/>
  <c r="X877" i="1"/>
  <c r="W877" i="1"/>
  <c r="V877" i="1"/>
  <c r="N877" i="1"/>
  <c r="D877" i="1"/>
  <c r="U877" i="1" s="1"/>
  <c r="T876" i="1"/>
  <c r="S876" i="1"/>
  <c r="Q876" i="1"/>
  <c r="P876" i="1"/>
  <c r="N876" i="1"/>
  <c r="M876" i="1"/>
  <c r="K876" i="1"/>
  <c r="J876" i="1"/>
  <c r="H876" i="1"/>
  <c r="G876" i="1"/>
  <c r="F876" i="1"/>
  <c r="X875" i="1"/>
  <c r="W875" i="1"/>
  <c r="V875" i="1"/>
  <c r="U875" i="1"/>
  <c r="D875" i="1"/>
  <c r="Z875" i="1" s="1"/>
  <c r="W874" i="1"/>
  <c r="D874" i="1"/>
  <c r="Z874" i="1" s="1"/>
  <c r="D873" i="1"/>
  <c r="Z873" i="1" s="1"/>
  <c r="Z872" i="1"/>
  <c r="X872" i="1"/>
  <c r="W872" i="1"/>
  <c r="U872" i="1"/>
  <c r="V872" i="1" s="1"/>
  <c r="D872" i="1"/>
  <c r="P871" i="1"/>
  <c r="O871" i="1"/>
  <c r="N871" i="1"/>
  <c r="M871" i="1"/>
  <c r="M855" i="1" s="1"/>
  <c r="L871" i="1"/>
  <c r="K871" i="1"/>
  <c r="W871" i="1" s="1"/>
  <c r="J871" i="1"/>
  <c r="I871" i="1"/>
  <c r="H871" i="1"/>
  <c r="G871" i="1"/>
  <c r="F871" i="1"/>
  <c r="E871" i="1"/>
  <c r="D871" i="1"/>
  <c r="Z871" i="1" s="1"/>
  <c r="C871" i="1"/>
  <c r="Z870" i="1"/>
  <c r="X870" i="1"/>
  <c r="W870" i="1"/>
  <c r="V870" i="1"/>
  <c r="U870" i="1"/>
  <c r="D870" i="1"/>
  <c r="Z869" i="1"/>
  <c r="X869" i="1"/>
  <c r="W869" i="1"/>
  <c r="U869" i="1"/>
  <c r="V869" i="1" s="1"/>
  <c r="D869" i="1"/>
  <c r="Z868" i="1"/>
  <c r="X868" i="1"/>
  <c r="W868" i="1"/>
  <c r="V868" i="1"/>
  <c r="U868" i="1"/>
  <c r="D868" i="1"/>
  <c r="Z867" i="1"/>
  <c r="X867" i="1"/>
  <c r="W867" i="1"/>
  <c r="U867" i="1"/>
  <c r="V867" i="1" s="1"/>
  <c r="D867" i="1"/>
  <c r="Z866" i="1"/>
  <c r="X866" i="1"/>
  <c r="W866" i="1"/>
  <c r="V866" i="1"/>
  <c r="U866" i="1"/>
  <c r="D866" i="1"/>
  <c r="N865" i="1"/>
  <c r="M865" i="1"/>
  <c r="L865" i="1"/>
  <c r="L855" i="1" s="1"/>
  <c r="K865" i="1"/>
  <c r="J865" i="1"/>
  <c r="I865" i="1"/>
  <c r="I855" i="1" s="1"/>
  <c r="H865" i="1"/>
  <c r="G865" i="1"/>
  <c r="F865" i="1"/>
  <c r="F855" i="1" s="1"/>
  <c r="E865" i="1"/>
  <c r="D865" i="1"/>
  <c r="Z865" i="1" s="1"/>
  <c r="C865" i="1"/>
  <c r="Z864" i="1"/>
  <c r="W864" i="1"/>
  <c r="D864" i="1"/>
  <c r="U864" i="1" s="1"/>
  <c r="V864" i="1" s="1"/>
  <c r="Z863" i="1"/>
  <c r="X863" i="1"/>
  <c r="W863" i="1"/>
  <c r="U863" i="1"/>
  <c r="V863" i="1" s="1"/>
  <c r="D863" i="1"/>
  <c r="W862" i="1"/>
  <c r="D862" i="1"/>
  <c r="Z862" i="1" s="1"/>
  <c r="Z861" i="1"/>
  <c r="X861" i="1"/>
  <c r="W861" i="1"/>
  <c r="U861" i="1"/>
  <c r="V861" i="1" s="1"/>
  <c r="D861" i="1"/>
  <c r="P860" i="1"/>
  <c r="P855" i="1" s="1"/>
  <c r="O860" i="1"/>
  <c r="N860" i="1"/>
  <c r="D860" i="1" s="1"/>
  <c r="X859" i="1"/>
  <c r="W859" i="1"/>
  <c r="D859" i="1"/>
  <c r="Z859" i="1" s="1"/>
  <c r="X858" i="1"/>
  <c r="W858" i="1"/>
  <c r="U858" i="1"/>
  <c r="V858" i="1" s="1"/>
  <c r="D858" i="1"/>
  <c r="Z858" i="1" s="1"/>
  <c r="X857" i="1"/>
  <c r="W857" i="1"/>
  <c r="U857" i="1"/>
  <c r="V857" i="1" s="1"/>
  <c r="D857" i="1"/>
  <c r="Z857" i="1" s="1"/>
  <c r="N856" i="1"/>
  <c r="M856" i="1"/>
  <c r="L856" i="1"/>
  <c r="K856" i="1"/>
  <c r="K855" i="1" s="1"/>
  <c r="J856" i="1"/>
  <c r="I856" i="1"/>
  <c r="H856" i="1"/>
  <c r="H855" i="1" s="1"/>
  <c r="G856" i="1"/>
  <c r="F856" i="1"/>
  <c r="E856" i="1"/>
  <c r="W856" i="1" s="1"/>
  <c r="T855" i="1"/>
  <c r="S855" i="1"/>
  <c r="Q855" i="1"/>
  <c r="O855" i="1"/>
  <c r="G855" i="1"/>
  <c r="E855" i="1"/>
  <c r="Z854" i="1"/>
  <c r="X854" i="1"/>
  <c r="Z853" i="1"/>
  <c r="X853" i="1"/>
  <c r="Z852" i="1"/>
  <c r="X852" i="1"/>
  <c r="Z851" i="1"/>
  <c r="X851" i="1"/>
  <c r="Z850" i="1"/>
  <c r="X850" i="1"/>
  <c r="W850" i="1"/>
  <c r="U850" i="1"/>
  <c r="V850" i="1" s="1"/>
  <c r="D850" i="1"/>
  <c r="Z849" i="1"/>
  <c r="X849" i="1"/>
  <c r="W849" i="1"/>
  <c r="D849" i="1"/>
  <c r="U849" i="1" s="1"/>
  <c r="V849" i="1" s="1"/>
  <c r="Z848" i="1"/>
  <c r="X848" i="1"/>
  <c r="W848" i="1"/>
  <c r="U848" i="1"/>
  <c r="V848" i="1" s="1"/>
  <c r="D848" i="1"/>
  <c r="Z847" i="1"/>
  <c r="W847" i="1"/>
  <c r="U847" i="1"/>
  <c r="V847" i="1" s="1"/>
  <c r="D847" i="1"/>
  <c r="X847" i="1" s="1"/>
  <c r="W846" i="1"/>
  <c r="U846" i="1"/>
  <c r="V846" i="1" s="1"/>
  <c r="D846" i="1"/>
  <c r="Z846" i="1" s="1"/>
  <c r="Z845" i="1"/>
  <c r="W845" i="1"/>
  <c r="W844" i="1" s="1"/>
  <c r="W840" i="1" s="1"/>
  <c r="D845" i="1"/>
  <c r="U845" i="1" s="1"/>
  <c r="Z844" i="1"/>
  <c r="X844" i="1"/>
  <c r="T844" i="1"/>
  <c r="T840" i="1" s="1"/>
  <c r="S844" i="1"/>
  <c r="S840" i="1" s="1"/>
  <c r="S824" i="1" s="1"/>
  <c r="R844" i="1"/>
  <c r="Q844" i="1"/>
  <c r="Q840" i="1" s="1"/>
  <c r="Q824" i="1" s="1"/>
  <c r="D844" i="1"/>
  <c r="Z843" i="1"/>
  <c r="X843" i="1"/>
  <c r="W843" i="1"/>
  <c r="V843" i="1"/>
  <c r="U843" i="1"/>
  <c r="D843" i="1"/>
  <c r="Z842" i="1"/>
  <c r="X842" i="1"/>
  <c r="W842" i="1"/>
  <c r="U842" i="1"/>
  <c r="V842" i="1" s="1"/>
  <c r="D842" i="1"/>
  <c r="Z841" i="1"/>
  <c r="X841" i="1"/>
  <c r="W841" i="1"/>
  <c r="V841" i="1"/>
  <c r="U841" i="1"/>
  <c r="D841" i="1"/>
  <c r="R840" i="1"/>
  <c r="P840" i="1"/>
  <c r="O840" i="1"/>
  <c r="O824" i="1" s="1"/>
  <c r="N840" i="1"/>
  <c r="M840" i="1"/>
  <c r="L840" i="1"/>
  <c r="K840" i="1"/>
  <c r="J840" i="1"/>
  <c r="I840" i="1"/>
  <c r="H840" i="1"/>
  <c r="G840" i="1"/>
  <c r="F840" i="1"/>
  <c r="E840" i="1"/>
  <c r="D840" i="1"/>
  <c r="Z840" i="1" s="1"/>
  <c r="C840" i="1"/>
  <c r="W839" i="1"/>
  <c r="D839" i="1"/>
  <c r="Z839" i="1" s="1"/>
  <c r="X838" i="1"/>
  <c r="W838" i="1"/>
  <c r="U838" i="1"/>
  <c r="V838" i="1" s="1"/>
  <c r="D838" i="1"/>
  <c r="Z838" i="1" s="1"/>
  <c r="X837" i="1"/>
  <c r="W837" i="1"/>
  <c r="D837" i="1"/>
  <c r="Z837" i="1" s="1"/>
  <c r="X836" i="1"/>
  <c r="W836" i="1"/>
  <c r="U836" i="1"/>
  <c r="V836" i="1" s="1"/>
  <c r="D836" i="1"/>
  <c r="Z836" i="1" s="1"/>
  <c r="X835" i="1"/>
  <c r="W835" i="1"/>
  <c r="U835" i="1"/>
  <c r="V835" i="1" s="1"/>
  <c r="D835" i="1"/>
  <c r="Z835" i="1" s="1"/>
  <c r="N834" i="1"/>
  <c r="M834" i="1"/>
  <c r="L834" i="1"/>
  <c r="K834" i="1"/>
  <c r="K824" i="1" s="1"/>
  <c r="J834" i="1"/>
  <c r="I834" i="1"/>
  <c r="H834" i="1"/>
  <c r="G834" i="1"/>
  <c r="F834" i="1"/>
  <c r="E834" i="1"/>
  <c r="W834" i="1" s="1"/>
  <c r="Z833" i="1"/>
  <c r="X833" i="1"/>
  <c r="W833" i="1"/>
  <c r="U833" i="1"/>
  <c r="V833" i="1" s="1"/>
  <c r="D833" i="1"/>
  <c r="Z832" i="1"/>
  <c r="X832" i="1"/>
  <c r="W832" i="1"/>
  <c r="U832" i="1"/>
  <c r="V832" i="1" s="1"/>
  <c r="D832" i="1"/>
  <c r="Z831" i="1"/>
  <c r="X831" i="1"/>
  <c r="W831" i="1"/>
  <c r="U831" i="1"/>
  <c r="V831" i="1" s="1"/>
  <c r="D831" i="1"/>
  <c r="X830" i="1"/>
  <c r="P830" i="1"/>
  <c r="P824" i="1" s="1"/>
  <c r="O830" i="1"/>
  <c r="N830" i="1"/>
  <c r="M830" i="1"/>
  <c r="L830" i="1"/>
  <c r="L824" i="1" s="1"/>
  <c r="K830" i="1"/>
  <c r="J830" i="1"/>
  <c r="I830" i="1"/>
  <c r="H830" i="1"/>
  <c r="Z830" i="1" s="1"/>
  <c r="G830" i="1"/>
  <c r="F830" i="1"/>
  <c r="F824" i="1" s="1"/>
  <c r="E830" i="1"/>
  <c r="D830" i="1"/>
  <c r="U830" i="1" s="1"/>
  <c r="V830" i="1" s="1"/>
  <c r="X829" i="1"/>
  <c r="W829" i="1"/>
  <c r="D829" i="1"/>
  <c r="Z829" i="1" s="1"/>
  <c r="X828" i="1"/>
  <c r="W828" i="1"/>
  <c r="D828" i="1"/>
  <c r="Z828" i="1" s="1"/>
  <c r="X827" i="1"/>
  <c r="W827" i="1"/>
  <c r="D827" i="1"/>
  <c r="Z827" i="1" s="1"/>
  <c r="X826" i="1"/>
  <c r="W826" i="1"/>
  <c r="D826" i="1"/>
  <c r="Z826" i="1" s="1"/>
  <c r="N825" i="1"/>
  <c r="M825" i="1"/>
  <c r="M824" i="1" s="1"/>
  <c r="L825" i="1"/>
  <c r="K825" i="1"/>
  <c r="J825" i="1"/>
  <c r="J824" i="1" s="1"/>
  <c r="I825" i="1"/>
  <c r="I824" i="1" s="1"/>
  <c r="H825" i="1"/>
  <c r="G825" i="1"/>
  <c r="F825" i="1"/>
  <c r="E825" i="1"/>
  <c r="T824" i="1"/>
  <c r="G824" i="1"/>
  <c r="E824" i="1"/>
  <c r="X823" i="1"/>
  <c r="D823" i="1"/>
  <c r="Z822" i="1"/>
  <c r="X822" i="1"/>
  <c r="W822" i="1"/>
  <c r="U822" i="1"/>
  <c r="V822" i="1" s="1"/>
  <c r="D822" i="1"/>
  <c r="Z821" i="1"/>
  <c r="X821" i="1"/>
  <c r="W821" i="1"/>
  <c r="V821" i="1"/>
  <c r="U821" i="1"/>
  <c r="D821" i="1"/>
  <c r="Z820" i="1"/>
  <c r="X820" i="1"/>
  <c r="W820" i="1"/>
  <c r="U820" i="1"/>
  <c r="V820" i="1" s="1"/>
  <c r="D820" i="1"/>
  <c r="X819" i="1"/>
  <c r="D819" i="1"/>
  <c r="D818" i="1"/>
  <c r="X818" i="1" s="1"/>
  <c r="W817" i="1"/>
  <c r="D817" i="1"/>
  <c r="X817" i="1" s="1"/>
  <c r="Z816" i="1"/>
  <c r="W816" i="1"/>
  <c r="U816" i="1"/>
  <c r="V816" i="1" s="1"/>
  <c r="D816" i="1"/>
  <c r="X816" i="1" s="1"/>
  <c r="Z815" i="1"/>
  <c r="W815" i="1"/>
  <c r="D815" i="1"/>
  <c r="X815" i="1" s="1"/>
  <c r="Z814" i="1"/>
  <c r="W814" i="1"/>
  <c r="U814" i="1"/>
  <c r="V814" i="1" s="1"/>
  <c r="D814" i="1"/>
  <c r="X814" i="1" s="1"/>
  <c r="T813" i="1"/>
  <c r="S813" i="1"/>
  <c r="Q813" i="1"/>
  <c r="P813" i="1"/>
  <c r="O813" i="1"/>
  <c r="N813" i="1"/>
  <c r="M813" i="1"/>
  <c r="L813" i="1"/>
  <c r="K813" i="1"/>
  <c r="J813" i="1"/>
  <c r="I813" i="1"/>
  <c r="H813" i="1"/>
  <c r="G813" i="1"/>
  <c r="W813" i="1" s="1"/>
  <c r="F813" i="1"/>
  <c r="E813" i="1"/>
  <c r="Z812" i="1"/>
  <c r="W812" i="1"/>
  <c r="D812" i="1"/>
  <c r="U812" i="1" s="1"/>
  <c r="V812" i="1" s="1"/>
  <c r="Z811" i="1"/>
  <c r="X811" i="1"/>
  <c r="W811" i="1"/>
  <c r="V811" i="1"/>
  <c r="D811" i="1"/>
  <c r="U811" i="1" s="1"/>
  <c r="W810" i="1"/>
  <c r="D810" i="1"/>
  <c r="U810" i="1" s="1"/>
  <c r="V810" i="1" s="1"/>
  <c r="P809" i="1"/>
  <c r="P792" i="1" s="1"/>
  <c r="O809" i="1"/>
  <c r="N809" i="1"/>
  <c r="M809" i="1"/>
  <c r="L809" i="1"/>
  <c r="K809" i="1"/>
  <c r="J809" i="1"/>
  <c r="I809" i="1"/>
  <c r="H809" i="1"/>
  <c r="G809" i="1"/>
  <c r="G792" i="1" s="1"/>
  <c r="G791" i="1" s="1"/>
  <c r="F809" i="1"/>
  <c r="W809" i="1" s="1"/>
  <c r="E809" i="1"/>
  <c r="D809" i="1"/>
  <c r="U809" i="1" s="1"/>
  <c r="V809" i="1" s="1"/>
  <c r="W808" i="1"/>
  <c r="D808" i="1"/>
  <c r="U808" i="1" s="1"/>
  <c r="V808" i="1" s="1"/>
  <c r="Z807" i="1"/>
  <c r="X807" i="1"/>
  <c r="W807" i="1"/>
  <c r="V807" i="1"/>
  <c r="D807" i="1"/>
  <c r="U807" i="1" s="1"/>
  <c r="Z806" i="1"/>
  <c r="X806" i="1"/>
  <c r="W806" i="1"/>
  <c r="D806" i="1"/>
  <c r="U806" i="1" s="1"/>
  <c r="V806" i="1" s="1"/>
  <c r="Z805" i="1"/>
  <c r="X805" i="1"/>
  <c r="W805" i="1"/>
  <c r="V805" i="1"/>
  <c r="D805" i="1"/>
  <c r="U805" i="1" s="1"/>
  <c r="Z804" i="1"/>
  <c r="W804" i="1"/>
  <c r="V804" i="1"/>
  <c r="D804" i="1"/>
  <c r="U804" i="1" s="1"/>
  <c r="W803" i="1"/>
  <c r="V803" i="1"/>
  <c r="D803" i="1"/>
  <c r="U803" i="1" s="1"/>
  <c r="Z802" i="1"/>
  <c r="W802" i="1"/>
  <c r="D802" i="1"/>
  <c r="U802" i="1" s="1"/>
  <c r="V802" i="1" s="1"/>
  <c r="Z801" i="1"/>
  <c r="X801" i="1"/>
  <c r="W801" i="1"/>
  <c r="V801" i="1"/>
  <c r="D801" i="1"/>
  <c r="U801" i="1" s="1"/>
  <c r="Z800" i="1"/>
  <c r="X800" i="1"/>
  <c r="W800" i="1"/>
  <c r="U800" i="1"/>
  <c r="V800" i="1" s="1"/>
  <c r="D800" i="1"/>
  <c r="P799" i="1"/>
  <c r="O799" i="1"/>
  <c r="O792" i="1" s="1"/>
  <c r="O791" i="1" s="1"/>
  <c r="N799" i="1"/>
  <c r="M799" i="1"/>
  <c r="L799" i="1"/>
  <c r="K799" i="1"/>
  <c r="K792" i="1" s="1"/>
  <c r="J799" i="1"/>
  <c r="I799" i="1"/>
  <c r="I792" i="1" s="1"/>
  <c r="I791" i="1" s="1"/>
  <c r="H799" i="1"/>
  <c r="H792" i="1" s="1"/>
  <c r="G799" i="1"/>
  <c r="W799" i="1" s="1"/>
  <c r="F799" i="1"/>
  <c r="E799" i="1"/>
  <c r="D799" i="1" s="1"/>
  <c r="Z798" i="1"/>
  <c r="X798" i="1"/>
  <c r="W798" i="1"/>
  <c r="U798" i="1"/>
  <c r="V798" i="1" s="1"/>
  <c r="D798" i="1"/>
  <c r="X797" i="1"/>
  <c r="W797" i="1"/>
  <c r="N797" i="1"/>
  <c r="D797" i="1"/>
  <c r="Z797" i="1" s="1"/>
  <c r="T796" i="1"/>
  <c r="T792" i="1" s="1"/>
  <c r="S796" i="1"/>
  <c r="S792" i="1" s="1"/>
  <c r="S791" i="1" s="1"/>
  <c r="P796" i="1"/>
  <c r="O796" i="1"/>
  <c r="N796" i="1"/>
  <c r="D796" i="1" s="1"/>
  <c r="Z795" i="1"/>
  <c r="X795" i="1"/>
  <c r="W795" i="1"/>
  <c r="U795" i="1"/>
  <c r="V795" i="1" s="1"/>
  <c r="D795" i="1"/>
  <c r="Z794" i="1"/>
  <c r="X794" i="1"/>
  <c r="W794" i="1"/>
  <c r="U794" i="1"/>
  <c r="V794" i="1" s="1"/>
  <c r="D794" i="1"/>
  <c r="W793" i="1"/>
  <c r="N793" i="1"/>
  <c r="M793" i="1"/>
  <c r="D793" i="1"/>
  <c r="U793" i="1" s="1"/>
  <c r="V793" i="1" s="1"/>
  <c r="Q792" i="1"/>
  <c r="N792" i="1"/>
  <c r="M792" i="1"/>
  <c r="L792" i="1"/>
  <c r="J792" i="1"/>
  <c r="F792" i="1"/>
  <c r="R791" i="1"/>
  <c r="D790" i="1"/>
  <c r="X790" i="1" s="1"/>
  <c r="X789" i="1"/>
  <c r="W789" i="1"/>
  <c r="D789" i="1"/>
  <c r="Z789" i="1" s="1"/>
  <c r="X788" i="1"/>
  <c r="W788" i="1"/>
  <c r="D788" i="1"/>
  <c r="Z788" i="1" s="1"/>
  <c r="X787" i="1"/>
  <c r="W787" i="1"/>
  <c r="D787" i="1"/>
  <c r="Z787" i="1" s="1"/>
  <c r="X786" i="1"/>
  <c r="W786" i="1"/>
  <c r="D786" i="1"/>
  <c r="Z786" i="1" s="1"/>
  <c r="X785" i="1"/>
  <c r="W785" i="1"/>
  <c r="D785" i="1"/>
  <c r="Z785" i="1" s="1"/>
  <c r="G784" i="1"/>
  <c r="D784" i="1" s="1"/>
  <c r="Z783" i="1"/>
  <c r="X783" i="1"/>
  <c r="W783" i="1"/>
  <c r="U783" i="1"/>
  <c r="V783" i="1" s="1"/>
  <c r="D783" i="1"/>
  <c r="Z782" i="1"/>
  <c r="W782" i="1"/>
  <c r="U782" i="1"/>
  <c r="V782" i="1" s="1"/>
  <c r="G782" i="1"/>
  <c r="D782" i="1"/>
  <c r="X782" i="1" s="1"/>
  <c r="G781" i="1"/>
  <c r="F781" i="1"/>
  <c r="E781" i="1"/>
  <c r="W781" i="1" s="1"/>
  <c r="C781" i="1"/>
  <c r="X780" i="1"/>
  <c r="W780" i="1"/>
  <c r="D780" i="1"/>
  <c r="Z780" i="1" s="1"/>
  <c r="X779" i="1"/>
  <c r="W779" i="1"/>
  <c r="D779" i="1"/>
  <c r="Z779" i="1" s="1"/>
  <c r="X778" i="1"/>
  <c r="W778" i="1"/>
  <c r="D778" i="1"/>
  <c r="Z778" i="1" s="1"/>
  <c r="G777" i="1"/>
  <c r="D777" i="1" s="1"/>
  <c r="Z776" i="1"/>
  <c r="X776" i="1"/>
  <c r="W776" i="1"/>
  <c r="U776" i="1"/>
  <c r="V776" i="1" s="1"/>
  <c r="D776" i="1"/>
  <c r="Z775" i="1"/>
  <c r="X775" i="1"/>
  <c r="W775" i="1"/>
  <c r="U775" i="1"/>
  <c r="V775" i="1" s="1"/>
  <c r="D775" i="1"/>
  <c r="T774" i="1"/>
  <c r="S774" i="1"/>
  <c r="Q774" i="1"/>
  <c r="P774" i="1"/>
  <c r="O774" i="1"/>
  <c r="N774" i="1"/>
  <c r="M774" i="1"/>
  <c r="L774" i="1"/>
  <c r="K774" i="1"/>
  <c r="J774" i="1"/>
  <c r="I774" i="1"/>
  <c r="H774" i="1"/>
  <c r="G774" i="1"/>
  <c r="F774" i="1"/>
  <c r="D774" i="1" s="1"/>
  <c r="E774" i="1"/>
  <c r="W774" i="1" s="1"/>
  <c r="X773" i="1"/>
  <c r="W773" i="1"/>
  <c r="U773" i="1"/>
  <c r="V773" i="1" s="1"/>
  <c r="D773" i="1"/>
  <c r="Z773" i="1" s="1"/>
  <c r="W772" i="1"/>
  <c r="D772" i="1"/>
  <c r="Z772" i="1" s="1"/>
  <c r="X771" i="1"/>
  <c r="W771" i="1"/>
  <c r="U771" i="1"/>
  <c r="V771" i="1" s="1"/>
  <c r="D771" i="1"/>
  <c r="Z771" i="1" s="1"/>
  <c r="P770" i="1"/>
  <c r="P767" i="1" s="1"/>
  <c r="O770" i="1"/>
  <c r="N770" i="1"/>
  <c r="N767" i="1" s="1"/>
  <c r="M770" i="1"/>
  <c r="L770" i="1"/>
  <c r="L767" i="1" s="1"/>
  <c r="K770" i="1"/>
  <c r="K767" i="1" s="1"/>
  <c r="J770" i="1"/>
  <c r="J767" i="1" s="1"/>
  <c r="I770" i="1"/>
  <c r="H770" i="1"/>
  <c r="G770" i="1"/>
  <c r="F770" i="1"/>
  <c r="F767" i="1" s="1"/>
  <c r="E770" i="1"/>
  <c r="E767" i="1" s="1"/>
  <c r="D770" i="1"/>
  <c r="Z770" i="1" s="1"/>
  <c r="X769" i="1"/>
  <c r="W769" i="1"/>
  <c r="U769" i="1"/>
  <c r="V769" i="1" s="1"/>
  <c r="D769" i="1"/>
  <c r="Z769" i="1" s="1"/>
  <c r="W768" i="1"/>
  <c r="D768" i="1"/>
  <c r="Z768" i="1" s="1"/>
  <c r="T767" i="1"/>
  <c r="S767" i="1"/>
  <c r="Q767" i="1"/>
  <c r="O767" i="1"/>
  <c r="M767" i="1"/>
  <c r="I767" i="1"/>
  <c r="H767" i="1"/>
  <c r="G767" i="1"/>
  <c r="C767" i="1"/>
  <c r="X766" i="1"/>
  <c r="W766" i="1"/>
  <c r="D766" i="1"/>
  <c r="U766" i="1" s="1"/>
  <c r="V766" i="1" s="1"/>
  <c r="Z765" i="1"/>
  <c r="X765" i="1"/>
  <c r="D765" i="1"/>
  <c r="P764" i="1"/>
  <c r="O764" i="1"/>
  <c r="N764" i="1"/>
  <c r="M764" i="1"/>
  <c r="L764" i="1"/>
  <c r="K764" i="1"/>
  <c r="J764" i="1"/>
  <c r="I764" i="1"/>
  <c r="H764" i="1"/>
  <c r="G764" i="1"/>
  <c r="W764" i="1" s="1"/>
  <c r="F764" i="1"/>
  <c r="E764" i="1"/>
  <c r="Z763" i="1"/>
  <c r="X763" i="1"/>
  <c r="W763" i="1"/>
  <c r="V763" i="1"/>
  <c r="U763" i="1"/>
  <c r="D763" i="1"/>
  <c r="Z762" i="1"/>
  <c r="X762" i="1"/>
  <c r="W762" i="1"/>
  <c r="U762" i="1"/>
  <c r="V762" i="1" s="1"/>
  <c r="D762" i="1"/>
  <c r="Z761" i="1"/>
  <c r="X761" i="1"/>
  <c r="W761" i="1"/>
  <c r="V761" i="1"/>
  <c r="U761" i="1"/>
  <c r="D761" i="1"/>
  <c r="U760" i="1"/>
  <c r="V760" i="1" s="1"/>
  <c r="P760" i="1"/>
  <c r="O760" i="1"/>
  <c r="O757" i="1" s="1"/>
  <c r="N760" i="1"/>
  <c r="M760" i="1"/>
  <c r="M757" i="1" s="1"/>
  <c r="L760" i="1"/>
  <c r="L757" i="1" s="1"/>
  <c r="K760" i="1"/>
  <c r="J760" i="1"/>
  <c r="I760" i="1"/>
  <c r="I757" i="1" s="1"/>
  <c r="H760" i="1"/>
  <c r="G760" i="1"/>
  <c r="G757" i="1" s="1"/>
  <c r="F760" i="1"/>
  <c r="E760" i="1"/>
  <c r="Z760" i="1" s="1"/>
  <c r="D760" i="1"/>
  <c r="C760" i="1"/>
  <c r="X760" i="1" s="1"/>
  <c r="X759" i="1"/>
  <c r="W759" i="1"/>
  <c r="D759" i="1"/>
  <c r="Z759" i="1" s="1"/>
  <c r="X758" i="1"/>
  <c r="W758" i="1"/>
  <c r="D758" i="1"/>
  <c r="Z758" i="1" s="1"/>
  <c r="T757" i="1"/>
  <c r="S757" i="1"/>
  <c r="R757" i="1"/>
  <c r="Q757" i="1"/>
  <c r="P757" i="1"/>
  <c r="N757" i="1"/>
  <c r="K757" i="1"/>
  <c r="J757" i="1"/>
  <c r="H757" i="1"/>
  <c r="F757" i="1"/>
  <c r="X756" i="1"/>
  <c r="W756" i="1"/>
  <c r="U756" i="1"/>
  <c r="V756" i="1" s="1"/>
  <c r="D756" i="1"/>
  <c r="Z756" i="1" s="1"/>
  <c r="W755" i="1"/>
  <c r="D755" i="1"/>
  <c r="Z755" i="1" s="1"/>
  <c r="T754" i="1"/>
  <c r="T751" i="1" s="1"/>
  <c r="S754" i="1"/>
  <c r="Q754" i="1"/>
  <c r="P754" i="1"/>
  <c r="O754" i="1"/>
  <c r="O751" i="1" s="1"/>
  <c r="N754" i="1"/>
  <c r="N751" i="1" s="1"/>
  <c r="M754" i="1"/>
  <c r="M751" i="1" s="1"/>
  <c r="L754" i="1"/>
  <c r="K754" i="1"/>
  <c r="K751" i="1" s="1"/>
  <c r="J754" i="1"/>
  <c r="I754" i="1"/>
  <c r="I751" i="1" s="1"/>
  <c r="H754" i="1"/>
  <c r="H751" i="1" s="1"/>
  <c r="G754" i="1"/>
  <c r="G751" i="1" s="1"/>
  <c r="F754" i="1"/>
  <c r="E754" i="1"/>
  <c r="W754" i="1" s="1"/>
  <c r="Z753" i="1"/>
  <c r="X753" i="1"/>
  <c r="W753" i="1"/>
  <c r="U753" i="1"/>
  <c r="V753" i="1" s="1"/>
  <c r="D753" i="1"/>
  <c r="Z752" i="1"/>
  <c r="X752" i="1"/>
  <c r="W752" i="1"/>
  <c r="U752" i="1"/>
  <c r="V752" i="1" s="1"/>
  <c r="D752" i="1"/>
  <c r="S751" i="1"/>
  <c r="Q751" i="1"/>
  <c r="P751" i="1"/>
  <c r="L751" i="1"/>
  <c r="J751" i="1"/>
  <c r="F751" i="1"/>
  <c r="E751" i="1"/>
  <c r="W750" i="1"/>
  <c r="D750" i="1"/>
  <c r="Z750" i="1" s="1"/>
  <c r="X749" i="1"/>
  <c r="W749" i="1"/>
  <c r="U749" i="1"/>
  <c r="V749" i="1" s="1"/>
  <c r="D749" i="1"/>
  <c r="Z749" i="1" s="1"/>
  <c r="W748" i="1"/>
  <c r="D748" i="1"/>
  <c r="D747" i="1" s="1"/>
  <c r="P747" i="1"/>
  <c r="O747" i="1"/>
  <c r="N747" i="1"/>
  <c r="M747" i="1"/>
  <c r="M744" i="1" s="1"/>
  <c r="L747" i="1"/>
  <c r="L744" i="1" s="1"/>
  <c r="K747" i="1"/>
  <c r="K744" i="1" s="1"/>
  <c r="J747" i="1"/>
  <c r="I747" i="1"/>
  <c r="H747" i="1"/>
  <c r="G747" i="1"/>
  <c r="G744" i="1" s="1"/>
  <c r="F747" i="1"/>
  <c r="E747" i="1"/>
  <c r="W747" i="1" s="1"/>
  <c r="C747" i="1"/>
  <c r="Z746" i="1"/>
  <c r="X746" i="1"/>
  <c r="W746" i="1"/>
  <c r="U746" i="1"/>
  <c r="V746" i="1" s="1"/>
  <c r="D746" i="1"/>
  <c r="Z745" i="1"/>
  <c r="X745" i="1"/>
  <c r="W745" i="1"/>
  <c r="V745" i="1"/>
  <c r="U745" i="1"/>
  <c r="D745" i="1"/>
  <c r="T744" i="1"/>
  <c r="S744" i="1"/>
  <c r="Q744" i="1"/>
  <c r="P744" i="1"/>
  <c r="O744" i="1"/>
  <c r="N744" i="1"/>
  <c r="J744" i="1"/>
  <c r="I744" i="1"/>
  <c r="H744" i="1"/>
  <c r="F744" i="1"/>
  <c r="W743" i="1"/>
  <c r="D743" i="1"/>
  <c r="Z743" i="1" s="1"/>
  <c r="Z742" i="1"/>
  <c r="X742" i="1"/>
  <c r="D742" i="1"/>
  <c r="Z741" i="1"/>
  <c r="D741" i="1"/>
  <c r="X741" i="1" s="1"/>
  <c r="Z740" i="1"/>
  <c r="X740" i="1"/>
  <c r="D740" i="1"/>
  <c r="Z739" i="1"/>
  <c r="X739" i="1"/>
  <c r="W739" i="1"/>
  <c r="U739" i="1"/>
  <c r="V739" i="1" s="1"/>
  <c r="D739" i="1"/>
  <c r="Z738" i="1"/>
  <c r="X738" i="1"/>
  <c r="W738" i="1"/>
  <c r="V738" i="1"/>
  <c r="U738" i="1"/>
  <c r="D738" i="1"/>
  <c r="Z737" i="1"/>
  <c r="X737" i="1"/>
  <c r="W737" i="1"/>
  <c r="U737" i="1"/>
  <c r="V737" i="1" s="1"/>
  <c r="D737" i="1"/>
  <c r="P736" i="1"/>
  <c r="O736" i="1"/>
  <c r="N736" i="1"/>
  <c r="N733" i="1" s="1"/>
  <c r="M736" i="1"/>
  <c r="M733" i="1" s="1"/>
  <c r="L736" i="1"/>
  <c r="L733" i="1" s="1"/>
  <c r="K736" i="1"/>
  <c r="J736" i="1"/>
  <c r="I736" i="1"/>
  <c r="H736" i="1"/>
  <c r="H733" i="1" s="1"/>
  <c r="G736" i="1"/>
  <c r="F736" i="1"/>
  <c r="E736" i="1"/>
  <c r="Z735" i="1"/>
  <c r="X735" i="1"/>
  <c r="W735" i="1"/>
  <c r="U735" i="1"/>
  <c r="V735" i="1" s="1"/>
  <c r="D735" i="1"/>
  <c r="Z734" i="1"/>
  <c r="W734" i="1"/>
  <c r="V734" i="1"/>
  <c r="U734" i="1"/>
  <c r="M734" i="1"/>
  <c r="D734" i="1"/>
  <c r="X734" i="1" s="1"/>
  <c r="T733" i="1"/>
  <c r="S733" i="1"/>
  <c r="Q733" i="1"/>
  <c r="P733" i="1"/>
  <c r="O733" i="1"/>
  <c r="K733" i="1"/>
  <c r="J733" i="1"/>
  <c r="I733" i="1"/>
  <c r="G733" i="1"/>
  <c r="E733" i="1"/>
  <c r="Z732" i="1"/>
  <c r="W732" i="1"/>
  <c r="U732" i="1"/>
  <c r="V732" i="1" s="1"/>
  <c r="D732" i="1"/>
  <c r="X732" i="1" s="1"/>
  <c r="U731" i="1"/>
  <c r="V731" i="1" s="1"/>
  <c r="T731" i="1"/>
  <c r="T726" i="1" s="1"/>
  <c r="S731" i="1"/>
  <c r="S726" i="1" s="1"/>
  <c r="Q731" i="1"/>
  <c r="P731" i="1"/>
  <c r="O731" i="1"/>
  <c r="N731" i="1"/>
  <c r="M731" i="1"/>
  <c r="L731" i="1"/>
  <c r="K731" i="1"/>
  <c r="J731" i="1"/>
  <c r="I731" i="1"/>
  <c r="H731" i="1"/>
  <c r="G731" i="1"/>
  <c r="Z731" i="1" s="1"/>
  <c r="F731" i="1"/>
  <c r="E731" i="1"/>
  <c r="D731" i="1"/>
  <c r="X731" i="1" s="1"/>
  <c r="X730" i="1"/>
  <c r="W730" i="1"/>
  <c r="D730" i="1"/>
  <c r="Z730" i="1" s="1"/>
  <c r="P729" i="1"/>
  <c r="O729" i="1"/>
  <c r="N729" i="1"/>
  <c r="M729" i="1"/>
  <c r="L729" i="1"/>
  <c r="L726" i="1" s="1"/>
  <c r="K729" i="1"/>
  <c r="J729" i="1"/>
  <c r="J726" i="1" s="1"/>
  <c r="I729" i="1"/>
  <c r="H729" i="1"/>
  <c r="H726" i="1" s="1"/>
  <c r="G729" i="1"/>
  <c r="G726" i="1" s="1"/>
  <c r="F729" i="1"/>
  <c r="F726" i="1" s="1"/>
  <c r="E729" i="1"/>
  <c r="X728" i="1"/>
  <c r="W728" i="1"/>
  <c r="D728" i="1"/>
  <c r="Z728" i="1" s="1"/>
  <c r="X727" i="1"/>
  <c r="W727" i="1"/>
  <c r="D727" i="1"/>
  <c r="Z727" i="1" s="1"/>
  <c r="Q726" i="1"/>
  <c r="P726" i="1"/>
  <c r="O726" i="1"/>
  <c r="M726" i="1"/>
  <c r="K726" i="1"/>
  <c r="I726" i="1"/>
  <c r="E726" i="1"/>
  <c r="Z725" i="1"/>
  <c r="W725" i="1"/>
  <c r="U725" i="1"/>
  <c r="V725" i="1" s="1"/>
  <c r="D725" i="1"/>
  <c r="X725" i="1" s="1"/>
  <c r="Z724" i="1"/>
  <c r="W724" i="1"/>
  <c r="D724" i="1"/>
  <c r="Z723" i="1"/>
  <c r="W723" i="1"/>
  <c r="U723" i="1"/>
  <c r="V723" i="1" s="1"/>
  <c r="D723" i="1"/>
  <c r="X723" i="1" s="1"/>
  <c r="W722" i="1"/>
  <c r="D722" i="1"/>
  <c r="Z721" i="1"/>
  <c r="W721" i="1"/>
  <c r="U721" i="1"/>
  <c r="V721" i="1" s="1"/>
  <c r="D721" i="1"/>
  <c r="X721" i="1" s="1"/>
  <c r="T720" i="1"/>
  <c r="S720" i="1"/>
  <c r="S717" i="1" s="1"/>
  <c r="Q720" i="1"/>
  <c r="P720" i="1"/>
  <c r="O720" i="1"/>
  <c r="O717" i="1" s="1"/>
  <c r="N720" i="1"/>
  <c r="N717" i="1" s="1"/>
  <c r="M720" i="1"/>
  <c r="M717" i="1" s="1"/>
  <c r="L720" i="1"/>
  <c r="L717" i="1" s="1"/>
  <c r="K720" i="1"/>
  <c r="J720" i="1"/>
  <c r="I720" i="1"/>
  <c r="I717" i="1" s="1"/>
  <c r="H720" i="1"/>
  <c r="G720" i="1"/>
  <c r="G717" i="1" s="1"/>
  <c r="F720" i="1"/>
  <c r="E720" i="1"/>
  <c r="W719" i="1"/>
  <c r="D719" i="1"/>
  <c r="X718" i="1"/>
  <c r="W718" i="1"/>
  <c r="D718" i="1"/>
  <c r="Z718" i="1" s="1"/>
  <c r="T717" i="1"/>
  <c r="R717" i="1"/>
  <c r="Q717" i="1"/>
  <c r="P717" i="1"/>
  <c r="K717" i="1"/>
  <c r="J717" i="1"/>
  <c r="H717" i="1"/>
  <c r="F717" i="1"/>
  <c r="E717" i="1"/>
  <c r="W716" i="1"/>
  <c r="D716" i="1"/>
  <c r="X715" i="1"/>
  <c r="W715" i="1"/>
  <c r="U715" i="1"/>
  <c r="V715" i="1" s="1"/>
  <c r="D715" i="1"/>
  <c r="Z715" i="1" s="1"/>
  <c r="W714" i="1"/>
  <c r="D714" i="1"/>
  <c r="X713" i="1"/>
  <c r="W713" i="1"/>
  <c r="U713" i="1"/>
  <c r="V713" i="1" s="1"/>
  <c r="D713" i="1"/>
  <c r="Z713" i="1" s="1"/>
  <c r="W712" i="1"/>
  <c r="D712" i="1"/>
  <c r="P711" i="1"/>
  <c r="P708" i="1" s="1"/>
  <c r="O711" i="1"/>
  <c r="N711" i="1"/>
  <c r="M711" i="1"/>
  <c r="L711" i="1"/>
  <c r="L708" i="1" s="1"/>
  <c r="K711" i="1"/>
  <c r="J711" i="1"/>
  <c r="J708" i="1" s="1"/>
  <c r="I711" i="1"/>
  <c r="H711" i="1"/>
  <c r="H708" i="1" s="1"/>
  <c r="G711" i="1"/>
  <c r="F711" i="1"/>
  <c r="F708" i="1" s="1"/>
  <c r="E711" i="1"/>
  <c r="W710" i="1"/>
  <c r="D710" i="1"/>
  <c r="X709" i="1"/>
  <c r="W709" i="1"/>
  <c r="U709" i="1"/>
  <c r="V709" i="1" s="1"/>
  <c r="D709" i="1"/>
  <c r="Z709" i="1" s="1"/>
  <c r="T708" i="1"/>
  <c r="S708" i="1"/>
  <c r="Q708" i="1"/>
  <c r="O708" i="1"/>
  <c r="N708" i="1"/>
  <c r="M708" i="1"/>
  <c r="K708" i="1"/>
  <c r="I708" i="1"/>
  <c r="G708" i="1"/>
  <c r="E708" i="1"/>
  <c r="Z707" i="1"/>
  <c r="X707" i="1"/>
  <c r="W707" i="1"/>
  <c r="U707" i="1"/>
  <c r="V707" i="1" s="1"/>
  <c r="D707" i="1"/>
  <c r="Z706" i="1"/>
  <c r="X706" i="1"/>
  <c r="W706" i="1"/>
  <c r="U706" i="1"/>
  <c r="V706" i="1" s="1"/>
  <c r="D706" i="1"/>
  <c r="Z705" i="1"/>
  <c r="X705" i="1"/>
  <c r="W705" i="1"/>
  <c r="U705" i="1"/>
  <c r="V705" i="1" s="1"/>
  <c r="D705" i="1"/>
  <c r="Z704" i="1"/>
  <c r="X704" i="1"/>
  <c r="W704" i="1"/>
  <c r="U704" i="1"/>
  <c r="V704" i="1" s="1"/>
  <c r="D704" i="1"/>
  <c r="Z703" i="1"/>
  <c r="X703" i="1"/>
  <c r="W703" i="1"/>
  <c r="U703" i="1"/>
  <c r="V703" i="1" s="1"/>
  <c r="D703" i="1"/>
  <c r="T702" i="1"/>
  <c r="S702" i="1"/>
  <c r="S699" i="1" s="1"/>
  <c r="Q702" i="1"/>
  <c r="P702" i="1"/>
  <c r="P699" i="1" s="1"/>
  <c r="O702" i="1"/>
  <c r="N702" i="1"/>
  <c r="M702" i="1"/>
  <c r="L702" i="1"/>
  <c r="L699" i="1" s="1"/>
  <c r="K702" i="1"/>
  <c r="J702" i="1"/>
  <c r="J699" i="1" s="1"/>
  <c r="I702" i="1"/>
  <c r="H702" i="1"/>
  <c r="H699" i="1" s="1"/>
  <c r="G702" i="1"/>
  <c r="F702" i="1"/>
  <c r="F699" i="1" s="1"/>
  <c r="E702" i="1"/>
  <c r="D702" i="1" s="1"/>
  <c r="W701" i="1"/>
  <c r="D701" i="1"/>
  <c r="X700" i="1"/>
  <c r="W700" i="1"/>
  <c r="D700" i="1"/>
  <c r="Z700" i="1" s="1"/>
  <c r="T699" i="1"/>
  <c r="Q699" i="1"/>
  <c r="O699" i="1"/>
  <c r="N699" i="1"/>
  <c r="M699" i="1"/>
  <c r="K699" i="1"/>
  <c r="I699" i="1"/>
  <c r="G699" i="1"/>
  <c r="Z698" i="1"/>
  <c r="X698" i="1"/>
  <c r="W698" i="1"/>
  <c r="U698" i="1"/>
  <c r="V698" i="1" s="1"/>
  <c r="D698" i="1"/>
  <c r="Z697" i="1"/>
  <c r="X697" i="1"/>
  <c r="W697" i="1"/>
  <c r="U697" i="1"/>
  <c r="V697" i="1" s="1"/>
  <c r="D697" i="1"/>
  <c r="Z696" i="1"/>
  <c r="X696" i="1"/>
  <c r="W696" i="1"/>
  <c r="U696" i="1"/>
  <c r="V696" i="1" s="1"/>
  <c r="D696" i="1"/>
  <c r="Z695" i="1"/>
  <c r="X695" i="1"/>
  <c r="W695" i="1"/>
  <c r="U695" i="1"/>
  <c r="V695" i="1" s="1"/>
  <c r="D695" i="1"/>
  <c r="Z694" i="1"/>
  <c r="X694" i="1"/>
  <c r="W694" i="1"/>
  <c r="U694" i="1"/>
  <c r="V694" i="1" s="1"/>
  <c r="D694" i="1"/>
  <c r="Z693" i="1"/>
  <c r="X693" i="1"/>
  <c r="W693" i="1"/>
  <c r="U693" i="1"/>
  <c r="V693" i="1" s="1"/>
  <c r="D693" i="1"/>
  <c r="Z692" i="1"/>
  <c r="X692" i="1"/>
  <c r="W692" i="1"/>
  <c r="U692" i="1"/>
  <c r="V692" i="1" s="1"/>
  <c r="D692" i="1"/>
  <c r="Z691" i="1"/>
  <c r="X691" i="1"/>
  <c r="W691" i="1"/>
  <c r="U691" i="1"/>
  <c r="V691" i="1" s="1"/>
  <c r="D691" i="1"/>
  <c r="Z690" i="1"/>
  <c r="X690" i="1"/>
  <c r="W690" i="1"/>
  <c r="U690" i="1"/>
  <c r="V690" i="1" s="1"/>
  <c r="D690" i="1"/>
  <c r="Z689" i="1"/>
  <c r="X689" i="1"/>
  <c r="W689" i="1"/>
  <c r="U689" i="1"/>
  <c r="V689" i="1" s="1"/>
  <c r="D689" i="1"/>
  <c r="Z688" i="1"/>
  <c r="X688" i="1"/>
  <c r="W688" i="1"/>
  <c r="U688" i="1"/>
  <c r="V688" i="1" s="1"/>
  <c r="D688" i="1"/>
  <c r="Z687" i="1"/>
  <c r="X687" i="1"/>
  <c r="W687" i="1"/>
  <c r="U687" i="1"/>
  <c r="V687" i="1" s="1"/>
  <c r="D687" i="1"/>
  <c r="Z686" i="1"/>
  <c r="X686" i="1"/>
  <c r="W686" i="1"/>
  <c r="U686" i="1"/>
  <c r="V686" i="1" s="1"/>
  <c r="D686" i="1"/>
  <c r="Z685" i="1"/>
  <c r="X685" i="1"/>
  <c r="W685" i="1"/>
  <c r="U685" i="1"/>
  <c r="V685" i="1" s="1"/>
  <c r="D685" i="1"/>
  <c r="Z684" i="1"/>
  <c r="X684" i="1"/>
  <c r="W684" i="1"/>
  <c r="U684" i="1"/>
  <c r="V684" i="1" s="1"/>
  <c r="D684" i="1"/>
  <c r="Z683" i="1"/>
  <c r="X683" i="1"/>
  <c r="W683" i="1"/>
  <c r="U683" i="1"/>
  <c r="V683" i="1" s="1"/>
  <c r="D683" i="1"/>
  <c r="Z682" i="1"/>
  <c r="X682" i="1"/>
  <c r="W682" i="1"/>
  <c r="U682" i="1"/>
  <c r="V682" i="1" s="1"/>
  <c r="D682" i="1"/>
  <c r="Z681" i="1"/>
  <c r="X681" i="1"/>
  <c r="W681" i="1"/>
  <c r="U681" i="1"/>
  <c r="V681" i="1" s="1"/>
  <c r="D681" i="1"/>
  <c r="Z680" i="1"/>
  <c r="X680" i="1"/>
  <c r="W680" i="1"/>
  <c r="U680" i="1"/>
  <c r="V680" i="1" s="1"/>
  <c r="D680" i="1"/>
  <c r="W679" i="1"/>
  <c r="T679" i="1"/>
  <c r="S679" i="1"/>
  <c r="Q679" i="1"/>
  <c r="Q654" i="1" s="1"/>
  <c r="Q653" i="1" s="1"/>
  <c r="D679" i="1"/>
  <c r="U679" i="1" s="1"/>
  <c r="V679" i="1" s="1"/>
  <c r="P678" i="1"/>
  <c r="O678" i="1"/>
  <c r="N678" i="1"/>
  <c r="M678" i="1"/>
  <c r="L678" i="1"/>
  <c r="K678" i="1"/>
  <c r="J678" i="1"/>
  <c r="I678" i="1"/>
  <c r="H678" i="1"/>
  <c r="G678" i="1"/>
  <c r="F678" i="1"/>
  <c r="E678" i="1"/>
  <c r="W677" i="1"/>
  <c r="D677" i="1"/>
  <c r="Z677" i="1" s="1"/>
  <c r="X676" i="1"/>
  <c r="W676" i="1"/>
  <c r="U676" i="1"/>
  <c r="V676" i="1" s="1"/>
  <c r="D676" i="1"/>
  <c r="Z676" i="1" s="1"/>
  <c r="X675" i="1"/>
  <c r="U675" i="1"/>
  <c r="V675" i="1" s="1"/>
  <c r="D675" i="1"/>
  <c r="Z675" i="1" s="1"/>
  <c r="W674" i="1"/>
  <c r="D674" i="1"/>
  <c r="X674" i="1" s="1"/>
  <c r="W673" i="1"/>
  <c r="D673" i="1"/>
  <c r="W672" i="1"/>
  <c r="U672" i="1"/>
  <c r="V672" i="1" s="1"/>
  <c r="D672" i="1"/>
  <c r="X672" i="1" s="1"/>
  <c r="W671" i="1"/>
  <c r="D671" i="1"/>
  <c r="X671" i="1" s="1"/>
  <c r="W670" i="1"/>
  <c r="D670" i="1"/>
  <c r="W669" i="1"/>
  <c r="D669" i="1"/>
  <c r="X669" i="1" s="1"/>
  <c r="W668" i="1"/>
  <c r="D668" i="1"/>
  <c r="X668" i="1" s="1"/>
  <c r="T667" i="1"/>
  <c r="S667" i="1"/>
  <c r="Q667" i="1"/>
  <c r="N667" i="1"/>
  <c r="M667" i="1"/>
  <c r="L667" i="1"/>
  <c r="K667" i="1"/>
  <c r="J667" i="1"/>
  <c r="I667" i="1"/>
  <c r="H667" i="1"/>
  <c r="W667" i="1" s="1"/>
  <c r="G667" i="1"/>
  <c r="Z666" i="1"/>
  <c r="W666" i="1"/>
  <c r="U666" i="1"/>
  <c r="V666" i="1" s="1"/>
  <c r="D666" i="1"/>
  <c r="X666" i="1" s="1"/>
  <c r="Z665" i="1"/>
  <c r="W665" i="1"/>
  <c r="V665" i="1"/>
  <c r="D665" i="1"/>
  <c r="U665" i="1" s="1"/>
  <c r="Z664" i="1"/>
  <c r="X664" i="1"/>
  <c r="W664" i="1"/>
  <c r="D664" i="1"/>
  <c r="U664" i="1" s="1"/>
  <c r="V664" i="1" s="1"/>
  <c r="X663" i="1"/>
  <c r="W663" i="1"/>
  <c r="U663" i="1"/>
  <c r="V663" i="1" s="1"/>
  <c r="D663" i="1"/>
  <c r="Z663" i="1" s="1"/>
  <c r="Z662" i="1"/>
  <c r="X662" i="1"/>
  <c r="W662" i="1"/>
  <c r="D662" i="1"/>
  <c r="U662" i="1" s="1"/>
  <c r="V662" i="1" s="1"/>
  <c r="P661" i="1"/>
  <c r="P654" i="1" s="1"/>
  <c r="P653" i="1" s="1"/>
  <c r="O661" i="1"/>
  <c r="O654" i="1" s="1"/>
  <c r="O653" i="1" s="1"/>
  <c r="N661" i="1"/>
  <c r="D661" i="1" s="1"/>
  <c r="M661" i="1"/>
  <c r="L661" i="1"/>
  <c r="K661" i="1"/>
  <c r="K654" i="1" s="1"/>
  <c r="K653" i="1" s="1"/>
  <c r="J661" i="1"/>
  <c r="J654" i="1" s="1"/>
  <c r="J653" i="1" s="1"/>
  <c r="I661" i="1"/>
  <c r="H661" i="1"/>
  <c r="G661" i="1"/>
  <c r="F661" i="1"/>
  <c r="E661" i="1"/>
  <c r="Z660" i="1"/>
  <c r="X660" i="1"/>
  <c r="W660" i="1"/>
  <c r="U660" i="1"/>
  <c r="V660" i="1" s="1"/>
  <c r="D660" i="1"/>
  <c r="W659" i="1"/>
  <c r="D659" i="1"/>
  <c r="U659" i="1" s="1"/>
  <c r="V659" i="1" s="1"/>
  <c r="N658" i="1"/>
  <c r="W658" i="1" s="1"/>
  <c r="W657" i="1"/>
  <c r="D657" i="1"/>
  <c r="X657" i="1" s="1"/>
  <c r="Z656" i="1"/>
  <c r="W656" i="1"/>
  <c r="U656" i="1"/>
  <c r="V656" i="1" s="1"/>
  <c r="D656" i="1"/>
  <c r="X656" i="1" s="1"/>
  <c r="N655" i="1"/>
  <c r="D655" i="1" s="1"/>
  <c r="T654" i="1"/>
  <c r="T653" i="1" s="1"/>
  <c r="M654" i="1"/>
  <c r="I654" i="1"/>
  <c r="H654" i="1"/>
  <c r="H653" i="1" s="1"/>
  <c r="G654" i="1"/>
  <c r="G653" i="1" s="1"/>
  <c r="E654" i="1"/>
  <c r="C654" i="1"/>
  <c r="R653" i="1"/>
  <c r="M653" i="1"/>
  <c r="W652" i="1"/>
  <c r="D652" i="1"/>
  <c r="X651" i="1"/>
  <c r="W651" i="1"/>
  <c r="V651" i="1"/>
  <c r="D651" i="1"/>
  <c r="U651" i="1" s="1"/>
  <c r="Z650" i="1"/>
  <c r="W650" i="1"/>
  <c r="V650" i="1"/>
  <c r="D650" i="1"/>
  <c r="U650" i="1" s="1"/>
  <c r="Z649" i="1"/>
  <c r="X649" i="1"/>
  <c r="W649" i="1"/>
  <c r="V649" i="1"/>
  <c r="D649" i="1"/>
  <c r="U649" i="1" s="1"/>
  <c r="W648" i="1"/>
  <c r="D648" i="1"/>
  <c r="U648" i="1" s="1"/>
  <c r="V648" i="1" s="1"/>
  <c r="Z647" i="1"/>
  <c r="X647" i="1"/>
  <c r="W647" i="1"/>
  <c r="V647" i="1"/>
  <c r="D647" i="1"/>
  <c r="U647" i="1" s="1"/>
  <c r="Z646" i="1"/>
  <c r="W646" i="1"/>
  <c r="D646" i="1"/>
  <c r="U646" i="1" s="1"/>
  <c r="V646" i="1" s="1"/>
  <c r="W645" i="1"/>
  <c r="D645" i="1"/>
  <c r="Z644" i="1"/>
  <c r="W644" i="1"/>
  <c r="D644" i="1"/>
  <c r="U644" i="1" s="1"/>
  <c r="V644" i="1" s="1"/>
  <c r="T643" i="1"/>
  <c r="T640" i="1" s="1"/>
  <c r="S643" i="1"/>
  <c r="S640" i="1" s="1"/>
  <c r="R643" i="1"/>
  <c r="Q643" i="1"/>
  <c r="Q640" i="1" s="1"/>
  <c r="P643" i="1"/>
  <c r="O643" i="1"/>
  <c r="N643" i="1"/>
  <c r="M643" i="1"/>
  <c r="L643" i="1"/>
  <c r="L640" i="1" s="1"/>
  <c r="K643" i="1"/>
  <c r="K640" i="1" s="1"/>
  <c r="J643" i="1"/>
  <c r="I643" i="1"/>
  <c r="H643" i="1"/>
  <c r="H640" i="1" s="1"/>
  <c r="G643" i="1"/>
  <c r="F643" i="1"/>
  <c r="F640" i="1" s="1"/>
  <c r="E643" i="1"/>
  <c r="X642" i="1"/>
  <c r="W642" i="1"/>
  <c r="D642" i="1"/>
  <c r="Z642" i="1" s="1"/>
  <c r="W641" i="1"/>
  <c r="D641" i="1"/>
  <c r="P640" i="1"/>
  <c r="O640" i="1"/>
  <c r="N640" i="1"/>
  <c r="M640" i="1"/>
  <c r="J640" i="1"/>
  <c r="I640" i="1"/>
  <c r="I594" i="1" s="1"/>
  <c r="G640" i="1"/>
  <c r="W639" i="1"/>
  <c r="U639" i="1"/>
  <c r="V639" i="1" s="1"/>
  <c r="D639" i="1"/>
  <c r="X638" i="1"/>
  <c r="W638" i="1"/>
  <c r="D638" i="1"/>
  <c r="Z638" i="1" s="1"/>
  <c r="Z637" i="1"/>
  <c r="X637" i="1"/>
  <c r="W637" i="1"/>
  <c r="U637" i="1"/>
  <c r="V637" i="1" s="1"/>
  <c r="D637" i="1"/>
  <c r="Z636" i="1"/>
  <c r="W636" i="1"/>
  <c r="U636" i="1"/>
  <c r="V636" i="1" s="1"/>
  <c r="D636" i="1"/>
  <c r="X636" i="1" s="1"/>
  <c r="X635" i="1"/>
  <c r="W635" i="1"/>
  <c r="U635" i="1"/>
  <c r="V635" i="1" s="1"/>
  <c r="D635" i="1"/>
  <c r="Z635" i="1" s="1"/>
  <c r="Z634" i="1"/>
  <c r="W634" i="1"/>
  <c r="U634" i="1"/>
  <c r="V634" i="1" s="1"/>
  <c r="D634" i="1"/>
  <c r="X634" i="1" s="1"/>
  <c r="Z633" i="1"/>
  <c r="X633" i="1"/>
  <c r="W633" i="1"/>
  <c r="U633" i="1"/>
  <c r="V633" i="1" s="1"/>
  <c r="D633" i="1"/>
  <c r="W632" i="1"/>
  <c r="D632" i="1"/>
  <c r="Z631" i="1"/>
  <c r="X631" i="1"/>
  <c r="W631" i="1"/>
  <c r="U631" i="1"/>
  <c r="V631" i="1" s="1"/>
  <c r="D631" i="1"/>
  <c r="Z630" i="1"/>
  <c r="W630" i="1"/>
  <c r="D630" i="1"/>
  <c r="X630" i="1" s="1"/>
  <c r="W629" i="1"/>
  <c r="D629" i="1"/>
  <c r="Z628" i="1"/>
  <c r="W628" i="1"/>
  <c r="D628" i="1"/>
  <c r="X628" i="1" s="1"/>
  <c r="W627" i="1"/>
  <c r="U627" i="1"/>
  <c r="V627" i="1" s="1"/>
  <c r="D627" i="1"/>
  <c r="W626" i="1"/>
  <c r="D626" i="1"/>
  <c r="Z625" i="1"/>
  <c r="X625" i="1"/>
  <c r="W625" i="1"/>
  <c r="U625" i="1"/>
  <c r="V625" i="1" s="1"/>
  <c r="D625" i="1"/>
  <c r="Z624" i="1"/>
  <c r="X624" i="1"/>
  <c r="W624" i="1"/>
  <c r="U624" i="1"/>
  <c r="V624" i="1" s="1"/>
  <c r="D624" i="1"/>
  <c r="X623" i="1"/>
  <c r="W623" i="1"/>
  <c r="U623" i="1"/>
  <c r="V623" i="1" s="1"/>
  <c r="D623" i="1"/>
  <c r="Z623" i="1" s="1"/>
  <c r="D622" i="1"/>
  <c r="X621" i="1"/>
  <c r="D621" i="1"/>
  <c r="Z621" i="1" s="1"/>
  <c r="Z620" i="1"/>
  <c r="X620" i="1"/>
  <c r="D620" i="1"/>
  <c r="X619" i="1"/>
  <c r="D619" i="1"/>
  <c r="Z619" i="1" s="1"/>
  <c r="D618" i="1"/>
  <c r="Z618" i="1" s="1"/>
  <c r="D617" i="1"/>
  <c r="D616" i="1"/>
  <c r="X616" i="1" s="1"/>
  <c r="X615" i="1"/>
  <c r="W615" i="1"/>
  <c r="D615" i="1"/>
  <c r="Z615" i="1" s="1"/>
  <c r="T614" i="1"/>
  <c r="S614" i="1"/>
  <c r="Q614" i="1"/>
  <c r="P614" i="1"/>
  <c r="O614" i="1"/>
  <c r="N614" i="1"/>
  <c r="M614" i="1"/>
  <c r="L614" i="1"/>
  <c r="K614" i="1"/>
  <c r="J614" i="1"/>
  <c r="I614" i="1"/>
  <c r="H614" i="1"/>
  <c r="G614" i="1"/>
  <c r="D614" i="1" s="1"/>
  <c r="F614" i="1"/>
  <c r="E614" i="1"/>
  <c r="X613" i="1"/>
  <c r="W613" i="1"/>
  <c r="U613" i="1"/>
  <c r="V613" i="1" s="1"/>
  <c r="D613" i="1"/>
  <c r="Z613" i="1" s="1"/>
  <c r="Z612" i="1"/>
  <c r="W612" i="1"/>
  <c r="U612" i="1"/>
  <c r="V612" i="1" s="1"/>
  <c r="D612" i="1"/>
  <c r="X612" i="1" s="1"/>
  <c r="Z611" i="1"/>
  <c r="X611" i="1"/>
  <c r="W611" i="1"/>
  <c r="U611" i="1"/>
  <c r="V611" i="1" s="1"/>
  <c r="D611" i="1"/>
  <c r="W610" i="1"/>
  <c r="D610" i="1"/>
  <c r="Z609" i="1"/>
  <c r="X609" i="1"/>
  <c r="W609" i="1"/>
  <c r="U609" i="1"/>
  <c r="V609" i="1" s="1"/>
  <c r="D609" i="1"/>
  <c r="Z608" i="1"/>
  <c r="W608" i="1"/>
  <c r="D608" i="1"/>
  <c r="X607" i="1"/>
  <c r="W607" i="1"/>
  <c r="D607" i="1"/>
  <c r="Z606" i="1"/>
  <c r="W606" i="1"/>
  <c r="D606" i="1"/>
  <c r="X606" i="1" s="1"/>
  <c r="X605" i="1"/>
  <c r="W605" i="1"/>
  <c r="D605" i="1"/>
  <c r="Z605" i="1" s="1"/>
  <c r="W604" i="1"/>
  <c r="D604" i="1"/>
  <c r="Z603" i="1"/>
  <c r="X603" i="1"/>
  <c r="W603" i="1"/>
  <c r="U603" i="1"/>
  <c r="V603" i="1" s="1"/>
  <c r="D603" i="1"/>
  <c r="P602" i="1"/>
  <c r="P595" i="1" s="1"/>
  <c r="P594" i="1" s="1"/>
  <c r="O602" i="1"/>
  <c r="N602" i="1"/>
  <c r="M602" i="1"/>
  <c r="L602" i="1"/>
  <c r="K602" i="1"/>
  <c r="K595" i="1" s="1"/>
  <c r="K594" i="1" s="1"/>
  <c r="J602" i="1"/>
  <c r="I602" i="1"/>
  <c r="H602" i="1"/>
  <c r="G602" i="1"/>
  <c r="F602" i="1"/>
  <c r="E602" i="1"/>
  <c r="X601" i="1"/>
  <c r="W601" i="1"/>
  <c r="U601" i="1"/>
  <c r="V601" i="1" s="1"/>
  <c r="D601" i="1"/>
  <c r="Z601" i="1" s="1"/>
  <c r="Z600" i="1"/>
  <c r="W600" i="1"/>
  <c r="U600" i="1"/>
  <c r="V600" i="1" s="1"/>
  <c r="D600" i="1"/>
  <c r="X600" i="1" s="1"/>
  <c r="S599" i="1"/>
  <c r="S595" i="1" s="1"/>
  <c r="S594" i="1" s="1"/>
  <c r="P599" i="1"/>
  <c r="O599" i="1"/>
  <c r="N599" i="1"/>
  <c r="Z598" i="1"/>
  <c r="X598" i="1"/>
  <c r="W598" i="1"/>
  <c r="U598" i="1"/>
  <c r="V598" i="1" s="1"/>
  <c r="D598" i="1"/>
  <c r="Z597" i="1"/>
  <c r="X597" i="1"/>
  <c r="W597" i="1"/>
  <c r="V597" i="1"/>
  <c r="U597" i="1"/>
  <c r="D597" i="1"/>
  <c r="X596" i="1"/>
  <c r="W596" i="1"/>
  <c r="U596" i="1"/>
  <c r="V596" i="1" s="1"/>
  <c r="N596" i="1"/>
  <c r="D596" i="1"/>
  <c r="Z596" i="1" s="1"/>
  <c r="T595" i="1"/>
  <c r="T594" i="1" s="1"/>
  <c r="Q595" i="1"/>
  <c r="Q594" i="1" s="1"/>
  <c r="O595" i="1"/>
  <c r="M595" i="1"/>
  <c r="M594" i="1" s="1"/>
  <c r="L595" i="1"/>
  <c r="J595" i="1"/>
  <c r="J594" i="1" s="1"/>
  <c r="I595" i="1"/>
  <c r="F595" i="1"/>
  <c r="E595" i="1"/>
  <c r="O594" i="1"/>
  <c r="L594" i="1"/>
  <c r="F594" i="1"/>
  <c r="X593" i="1"/>
  <c r="D593" i="1"/>
  <c r="D591" i="1" s="1"/>
  <c r="Z592" i="1"/>
  <c r="D592" i="1"/>
  <c r="X592" i="1" s="1"/>
  <c r="P591" i="1"/>
  <c r="O591" i="1"/>
  <c r="N591" i="1"/>
  <c r="M591" i="1"/>
  <c r="L591" i="1"/>
  <c r="K591" i="1"/>
  <c r="J591" i="1"/>
  <c r="I591" i="1"/>
  <c r="H591" i="1"/>
  <c r="G591" i="1"/>
  <c r="F591" i="1"/>
  <c r="W591" i="1" s="1"/>
  <c r="E591" i="1"/>
  <c r="Z590" i="1"/>
  <c r="X590" i="1"/>
  <c r="W590" i="1"/>
  <c r="V590" i="1"/>
  <c r="D590" i="1"/>
  <c r="U590" i="1" s="1"/>
  <c r="D589" i="1"/>
  <c r="W588" i="1"/>
  <c r="D588" i="1"/>
  <c r="Z587" i="1"/>
  <c r="W587" i="1"/>
  <c r="D587" i="1"/>
  <c r="X587" i="1" s="1"/>
  <c r="T586" i="1"/>
  <c r="T583" i="1" s="1"/>
  <c r="S586" i="1"/>
  <c r="Q586" i="1"/>
  <c r="P586" i="1"/>
  <c r="O586" i="1"/>
  <c r="O583" i="1" s="1"/>
  <c r="N586" i="1"/>
  <c r="N583" i="1" s="1"/>
  <c r="M586" i="1"/>
  <c r="L586" i="1"/>
  <c r="K586" i="1"/>
  <c r="J586" i="1"/>
  <c r="I586" i="1"/>
  <c r="H586" i="1"/>
  <c r="H583" i="1" s="1"/>
  <c r="G586" i="1"/>
  <c r="G583" i="1" s="1"/>
  <c r="F586" i="1"/>
  <c r="E586" i="1"/>
  <c r="X585" i="1"/>
  <c r="W585" i="1"/>
  <c r="V585" i="1"/>
  <c r="D585" i="1"/>
  <c r="U585" i="1" s="1"/>
  <c r="Z584" i="1"/>
  <c r="W584" i="1"/>
  <c r="V584" i="1"/>
  <c r="D584" i="1"/>
  <c r="U584" i="1" s="1"/>
  <c r="S583" i="1"/>
  <c r="Q583" i="1"/>
  <c r="P583" i="1"/>
  <c r="M583" i="1"/>
  <c r="L583" i="1"/>
  <c r="K583" i="1"/>
  <c r="J583" i="1"/>
  <c r="I583" i="1"/>
  <c r="F583" i="1"/>
  <c r="E583" i="1"/>
  <c r="W582" i="1"/>
  <c r="U582" i="1"/>
  <c r="V582" i="1" s="1"/>
  <c r="D582" i="1"/>
  <c r="W581" i="1"/>
  <c r="D581" i="1"/>
  <c r="Z580" i="1"/>
  <c r="W580" i="1"/>
  <c r="U580" i="1"/>
  <c r="V580" i="1" s="1"/>
  <c r="D580" i="1"/>
  <c r="X580" i="1" s="1"/>
  <c r="P579" i="1"/>
  <c r="P578" i="1" s="1"/>
  <c r="O579" i="1"/>
  <c r="N579" i="1"/>
  <c r="M579" i="1"/>
  <c r="L579" i="1"/>
  <c r="L578" i="1" s="1"/>
  <c r="K579" i="1"/>
  <c r="K578" i="1" s="1"/>
  <c r="J579" i="1"/>
  <c r="J578" i="1" s="1"/>
  <c r="I579" i="1"/>
  <c r="H579" i="1"/>
  <c r="G579" i="1"/>
  <c r="G578" i="1" s="1"/>
  <c r="F579" i="1"/>
  <c r="F578" i="1" s="1"/>
  <c r="E579" i="1"/>
  <c r="E578" i="1" s="1"/>
  <c r="D579" i="1"/>
  <c r="X579" i="1" s="1"/>
  <c r="U578" i="1"/>
  <c r="V578" i="1" s="1"/>
  <c r="T578" i="1"/>
  <c r="S578" i="1"/>
  <c r="Q578" i="1"/>
  <c r="O578" i="1"/>
  <c r="N578" i="1"/>
  <c r="M578" i="1"/>
  <c r="I578" i="1"/>
  <c r="H578" i="1"/>
  <c r="D578" i="1"/>
  <c r="W577" i="1"/>
  <c r="D577" i="1"/>
  <c r="F576" i="1"/>
  <c r="W576" i="1" s="1"/>
  <c r="T575" i="1"/>
  <c r="S575" i="1"/>
  <c r="Q575" i="1"/>
  <c r="P575" i="1"/>
  <c r="O575" i="1"/>
  <c r="N575" i="1"/>
  <c r="M575" i="1"/>
  <c r="L575" i="1"/>
  <c r="K575" i="1"/>
  <c r="J575" i="1"/>
  <c r="I575" i="1"/>
  <c r="H575" i="1"/>
  <c r="G575" i="1"/>
  <c r="E575" i="1"/>
  <c r="W574" i="1"/>
  <c r="U574" i="1"/>
  <c r="V574" i="1" s="1"/>
  <c r="D574" i="1"/>
  <c r="X574" i="1" s="1"/>
  <c r="Z573" i="1"/>
  <c r="W573" i="1"/>
  <c r="V573" i="1"/>
  <c r="U573" i="1"/>
  <c r="D573" i="1"/>
  <c r="X573" i="1" s="1"/>
  <c r="Z572" i="1"/>
  <c r="W572" i="1"/>
  <c r="U572" i="1"/>
  <c r="V572" i="1" s="1"/>
  <c r="D572" i="1"/>
  <c r="X572" i="1" s="1"/>
  <c r="W571" i="1"/>
  <c r="D571" i="1"/>
  <c r="D568" i="1" s="1"/>
  <c r="Z570" i="1"/>
  <c r="W570" i="1"/>
  <c r="V570" i="1"/>
  <c r="U570" i="1"/>
  <c r="D570" i="1"/>
  <c r="X570" i="1" s="1"/>
  <c r="Z569" i="1"/>
  <c r="W569" i="1"/>
  <c r="D569" i="1"/>
  <c r="T568" i="1"/>
  <c r="S568" i="1"/>
  <c r="Q568" i="1"/>
  <c r="P568" i="1"/>
  <c r="O568" i="1"/>
  <c r="N568" i="1"/>
  <c r="M568" i="1"/>
  <c r="L568" i="1"/>
  <c r="K568" i="1"/>
  <c r="J568" i="1"/>
  <c r="I568" i="1"/>
  <c r="H568" i="1"/>
  <c r="G568" i="1"/>
  <c r="W568" i="1" s="1"/>
  <c r="F568" i="1"/>
  <c r="E568" i="1"/>
  <c r="Z567" i="1"/>
  <c r="X567" i="1"/>
  <c r="W567" i="1"/>
  <c r="V567" i="1"/>
  <c r="D567" i="1"/>
  <c r="U567" i="1" s="1"/>
  <c r="X566" i="1"/>
  <c r="T566" i="1"/>
  <c r="S566" i="1"/>
  <c r="Q566" i="1"/>
  <c r="P566" i="1"/>
  <c r="O566" i="1"/>
  <c r="N566" i="1"/>
  <c r="M566" i="1"/>
  <c r="L566" i="1"/>
  <c r="K566" i="1"/>
  <c r="K559" i="1" s="1"/>
  <c r="J566" i="1"/>
  <c r="I566" i="1"/>
  <c r="H566" i="1"/>
  <c r="G566" i="1"/>
  <c r="F566" i="1"/>
  <c r="E566" i="1"/>
  <c r="D566" i="1"/>
  <c r="Z565" i="1"/>
  <c r="W565" i="1"/>
  <c r="D565" i="1"/>
  <c r="Z564" i="1"/>
  <c r="W564" i="1"/>
  <c r="U564" i="1"/>
  <c r="D564" i="1"/>
  <c r="X564" i="1" s="1"/>
  <c r="W563" i="1"/>
  <c r="T563" i="1"/>
  <c r="S563" i="1"/>
  <c r="R563" i="1"/>
  <c r="Q563" i="1"/>
  <c r="P563" i="1"/>
  <c r="O563" i="1"/>
  <c r="N563" i="1"/>
  <c r="N559" i="1" s="1"/>
  <c r="M563" i="1"/>
  <c r="L563" i="1"/>
  <c r="K563" i="1"/>
  <c r="J563" i="1"/>
  <c r="J559" i="1" s="1"/>
  <c r="I563" i="1"/>
  <c r="H563" i="1"/>
  <c r="G563" i="1"/>
  <c r="F563" i="1"/>
  <c r="E563" i="1"/>
  <c r="Z562" i="1"/>
  <c r="X562" i="1"/>
  <c r="W562" i="1"/>
  <c r="U562" i="1"/>
  <c r="V562" i="1" s="1"/>
  <c r="D562" i="1"/>
  <c r="W561" i="1"/>
  <c r="W560" i="1" s="1"/>
  <c r="D561" i="1"/>
  <c r="T560" i="1"/>
  <c r="S560" i="1"/>
  <c r="S559" i="1" s="1"/>
  <c r="R560" i="1"/>
  <c r="Q560" i="1"/>
  <c r="P560" i="1"/>
  <c r="O560" i="1"/>
  <c r="O559" i="1" s="1"/>
  <c r="N560" i="1"/>
  <c r="M560" i="1"/>
  <c r="L560" i="1"/>
  <c r="L559" i="1" s="1"/>
  <c r="K560" i="1"/>
  <c r="J560" i="1"/>
  <c r="I560" i="1"/>
  <c r="H560" i="1"/>
  <c r="G560" i="1"/>
  <c r="G559" i="1" s="1"/>
  <c r="F560" i="1"/>
  <c r="E560" i="1"/>
  <c r="Q559" i="1"/>
  <c r="P559" i="1"/>
  <c r="I559" i="1"/>
  <c r="F559" i="1"/>
  <c r="E559" i="1"/>
  <c r="Z558" i="1"/>
  <c r="X558" i="1"/>
  <c r="W558" i="1"/>
  <c r="V558" i="1"/>
  <c r="D558" i="1"/>
  <c r="U558" i="1" s="1"/>
  <c r="X557" i="1"/>
  <c r="W557" i="1"/>
  <c r="U557" i="1"/>
  <c r="V557" i="1" s="1"/>
  <c r="D557" i="1"/>
  <c r="Z557" i="1" s="1"/>
  <c r="X556" i="1"/>
  <c r="W556" i="1"/>
  <c r="D556" i="1"/>
  <c r="Z556" i="1" s="1"/>
  <c r="T555" i="1"/>
  <c r="T548" i="1" s="1"/>
  <c r="S555" i="1"/>
  <c r="Q555" i="1"/>
  <c r="P555" i="1"/>
  <c r="O555" i="1"/>
  <c r="N555" i="1"/>
  <c r="M555" i="1"/>
  <c r="L555" i="1"/>
  <c r="K555" i="1"/>
  <c r="J555" i="1"/>
  <c r="I555" i="1"/>
  <c r="H555" i="1"/>
  <c r="G555" i="1"/>
  <c r="G548" i="1" s="1"/>
  <c r="F555" i="1"/>
  <c r="E555" i="1"/>
  <c r="Z554" i="1"/>
  <c r="X554" i="1"/>
  <c r="W554" i="1"/>
  <c r="U554" i="1"/>
  <c r="V554" i="1" s="1"/>
  <c r="D554" i="1"/>
  <c r="Z553" i="1"/>
  <c r="X553" i="1"/>
  <c r="W553" i="1"/>
  <c r="V553" i="1"/>
  <c r="U553" i="1"/>
  <c r="D553" i="1"/>
  <c r="U552" i="1"/>
  <c r="T552" i="1"/>
  <c r="S552" i="1"/>
  <c r="Q552" i="1"/>
  <c r="P552" i="1"/>
  <c r="P548" i="1" s="1"/>
  <c r="O552" i="1"/>
  <c r="O548" i="1" s="1"/>
  <c r="N552" i="1"/>
  <c r="M552" i="1"/>
  <c r="L552" i="1"/>
  <c r="K552" i="1"/>
  <c r="J552" i="1"/>
  <c r="I552" i="1"/>
  <c r="H552" i="1"/>
  <c r="H548" i="1" s="1"/>
  <c r="G552" i="1"/>
  <c r="F552" i="1"/>
  <c r="W552" i="1" s="1"/>
  <c r="E552" i="1"/>
  <c r="D552" i="1"/>
  <c r="X552" i="1" s="1"/>
  <c r="Z551" i="1"/>
  <c r="W551" i="1"/>
  <c r="D551" i="1"/>
  <c r="W550" i="1"/>
  <c r="D550" i="1"/>
  <c r="T549" i="1"/>
  <c r="S549" i="1"/>
  <c r="Q549" i="1"/>
  <c r="P549" i="1"/>
  <c r="O549" i="1"/>
  <c r="N549" i="1"/>
  <c r="N548" i="1" s="1"/>
  <c r="M549" i="1"/>
  <c r="L549" i="1"/>
  <c r="K549" i="1"/>
  <c r="K548" i="1" s="1"/>
  <c r="J549" i="1"/>
  <c r="I549" i="1"/>
  <c r="I548" i="1" s="1"/>
  <c r="H549" i="1"/>
  <c r="G549" i="1"/>
  <c r="F549" i="1"/>
  <c r="E549" i="1"/>
  <c r="Q548" i="1"/>
  <c r="M548" i="1"/>
  <c r="D547" i="1"/>
  <c r="W546" i="1"/>
  <c r="D546" i="1"/>
  <c r="W545" i="1"/>
  <c r="D545" i="1"/>
  <c r="Z545" i="1" s="1"/>
  <c r="Z544" i="1"/>
  <c r="X544" i="1"/>
  <c r="U544" i="1"/>
  <c r="V544" i="1" s="1"/>
  <c r="D544" i="1"/>
  <c r="D543" i="1"/>
  <c r="Z543" i="1" s="1"/>
  <c r="X542" i="1"/>
  <c r="U542" i="1"/>
  <c r="V542" i="1" s="1"/>
  <c r="D542" i="1"/>
  <c r="Z542" i="1" s="1"/>
  <c r="Z541" i="1"/>
  <c r="W541" i="1"/>
  <c r="D541" i="1"/>
  <c r="Z540" i="1"/>
  <c r="W540" i="1"/>
  <c r="U540" i="1"/>
  <c r="V540" i="1" s="1"/>
  <c r="D540" i="1"/>
  <c r="X540" i="1" s="1"/>
  <c r="Z539" i="1"/>
  <c r="W539" i="1"/>
  <c r="D539" i="1"/>
  <c r="Z538" i="1"/>
  <c r="W538" i="1"/>
  <c r="U538" i="1"/>
  <c r="V538" i="1" s="1"/>
  <c r="D538" i="1"/>
  <c r="X538" i="1" s="1"/>
  <c r="Z537" i="1"/>
  <c r="W537" i="1"/>
  <c r="D537" i="1"/>
  <c r="Z536" i="1"/>
  <c r="W536" i="1"/>
  <c r="U536" i="1"/>
  <c r="V536" i="1" s="1"/>
  <c r="D536" i="1"/>
  <c r="X536" i="1" s="1"/>
  <c r="Z535" i="1"/>
  <c r="W535" i="1"/>
  <c r="D535" i="1"/>
  <c r="T534" i="1"/>
  <c r="S534" i="1"/>
  <c r="S516" i="1" s="1"/>
  <c r="Q534" i="1"/>
  <c r="P534" i="1"/>
  <c r="O534" i="1"/>
  <c r="N534" i="1"/>
  <c r="M534" i="1"/>
  <c r="L534" i="1"/>
  <c r="L516" i="1" s="1"/>
  <c r="K534" i="1"/>
  <c r="J534" i="1"/>
  <c r="I534" i="1"/>
  <c r="H534" i="1"/>
  <c r="G534" i="1"/>
  <c r="F534" i="1"/>
  <c r="F516" i="1" s="1"/>
  <c r="E534" i="1"/>
  <c r="D534" i="1"/>
  <c r="W533" i="1"/>
  <c r="D533" i="1"/>
  <c r="T532" i="1"/>
  <c r="S532" i="1"/>
  <c r="Q532" i="1"/>
  <c r="P532" i="1"/>
  <c r="O532" i="1"/>
  <c r="N532" i="1"/>
  <c r="M532" i="1"/>
  <c r="L532" i="1"/>
  <c r="K532" i="1"/>
  <c r="J532" i="1"/>
  <c r="I532" i="1"/>
  <c r="H532" i="1"/>
  <c r="G532" i="1"/>
  <c r="F532" i="1"/>
  <c r="E532" i="1"/>
  <c r="D532" i="1"/>
  <c r="Z531" i="1"/>
  <c r="W531" i="1"/>
  <c r="U531" i="1"/>
  <c r="V531" i="1" s="1"/>
  <c r="D531" i="1"/>
  <c r="X531" i="1" s="1"/>
  <c r="Z530" i="1"/>
  <c r="W530" i="1"/>
  <c r="D530" i="1"/>
  <c r="Z529" i="1"/>
  <c r="W529" i="1"/>
  <c r="U529" i="1"/>
  <c r="V529" i="1" s="1"/>
  <c r="D529" i="1"/>
  <c r="X529" i="1" s="1"/>
  <c r="W528" i="1"/>
  <c r="D528" i="1"/>
  <c r="Z528" i="1" s="1"/>
  <c r="Z527" i="1"/>
  <c r="W527" i="1"/>
  <c r="U527" i="1"/>
  <c r="V527" i="1" s="1"/>
  <c r="D527" i="1"/>
  <c r="X527" i="1" s="1"/>
  <c r="W526" i="1"/>
  <c r="D526" i="1"/>
  <c r="Z525" i="1"/>
  <c r="W525" i="1"/>
  <c r="U525" i="1"/>
  <c r="V525" i="1" s="1"/>
  <c r="D525" i="1"/>
  <c r="X525" i="1" s="1"/>
  <c r="Z524" i="1"/>
  <c r="W524" i="1"/>
  <c r="D524" i="1"/>
  <c r="T523" i="1"/>
  <c r="S523" i="1"/>
  <c r="Q523" i="1"/>
  <c r="P523" i="1"/>
  <c r="O523" i="1"/>
  <c r="N523" i="1"/>
  <c r="M523" i="1"/>
  <c r="L523" i="1"/>
  <c r="K523" i="1"/>
  <c r="J523" i="1"/>
  <c r="I523" i="1"/>
  <c r="H523" i="1"/>
  <c r="H516" i="1" s="1"/>
  <c r="G523" i="1"/>
  <c r="F523" i="1"/>
  <c r="E523" i="1"/>
  <c r="Z522" i="1"/>
  <c r="W522" i="1"/>
  <c r="D522" i="1"/>
  <c r="X521" i="1"/>
  <c r="W521" i="1"/>
  <c r="D521" i="1"/>
  <c r="P520" i="1"/>
  <c r="O520" i="1"/>
  <c r="N520" i="1"/>
  <c r="N516" i="1" s="1"/>
  <c r="M520" i="1"/>
  <c r="L520" i="1"/>
  <c r="K520" i="1"/>
  <c r="J520" i="1"/>
  <c r="I520" i="1"/>
  <c r="H520" i="1"/>
  <c r="G520" i="1"/>
  <c r="F520" i="1"/>
  <c r="W520" i="1" s="1"/>
  <c r="E520" i="1"/>
  <c r="X519" i="1"/>
  <c r="W519" i="1"/>
  <c r="D519" i="1"/>
  <c r="Z518" i="1"/>
  <c r="W518" i="1"/>
  <c r="D518" i="1"/>
  <c r="X517" i="1"/>
  <c r="T517" i="1"/>
  <c r="T516" i="1" s="1"/>
  <c r="S517" i="1"/>
  <c r="Q517" i="1"/>
  <c r="Q516" i="1" s="1"/>
  <c r="P517" i="1"/>
  <c r="O517" i="1"/>
  <c r="O516" i="1" s="1"/>
  <c r="O515" i="1" s="1"/>
  <c r="N517" i="1"/>
  <c r="M517" i="1"/>
  <c r="L517" i="1"/>
  <c r="K517" i="1"/>
  <c r="J517" i="1"/>
  <c r="I517" i="1"/>
  <c r="I516" i="1" s="1"/>
  <c r="H517" i="1"/>
  <c r="G517" i="1"/>
  <c r="G516" i="1" s="1"/>
  <c r="G515" i="1" s="1"/>
  <c r="F517" i="1"/>
  <c r="E517" i="1"/>
  <c r="E516" i="1" s="1"/>
  <c r="D517" i="1"/>
  <c r="M516" i="1"/>
  <c r="J516" i="1"/>
  <c r="R515" i="1"/>
  <c r="W514" i="1"/>
  <c r="U514" i="1"/>
  <c r="V514" i="1" s="1"/>
  <c r="D514" i="1"/>
  <c r="Z514" i="1" s="1"/>
  <c r="X513" i="1"/>
  <c r="D513" i="1"/>
  <c r="X512" i="1"/>
  <c r="D512" i="1"/>
  <c r="Z512" i="1" s="1"/>
  <c r="T511" i="1"/>
  <c r="S511" i="1"/>
  <c r="Q511" i="1"/>
  <c r="P511" i="1"/>
  <c r="O511" i="1"/>
  <c r="N511" i="1"/>
  <c r="M511" i="1"/>
  <c r="L511" i="1"/>
  <c r="K511" i="1"/>
  <c r="J511" i="1"/>
  <c r="I511" i="1"/>
  <c r="H511" i="1"/>
  <c r="G511" i="1"/>
  <c r="F511" i="1"/>
  <c r="E511" i="1"/>
  <c r="X510" i="1"/>
  <c r="W510" i="1"/>
  <c r="U510" i="1"/>
  <c r="V510" i="1" s="1"/>
  <c r="D510" i="1"/>
  <c r="Z510" i="1" s="1"/>
  <c r="Z509" i="1"/>
  <c r="W509" i="1"/>
  <c r="U509" i="1"/>
  <c r="V509" i="1" s="1"/>
  <c r="D509" i="1"/>
  <c r="X509" i="1" s="1"/>
  <c r="T508" i="1"/>
  <c r="S508" i="1"/>
  <c r="Q508" i="1"/>
  <c r="P508" i="1"/>
  <c r="O508" i="1"/>
  <c r="N508" i="1"/>
  <c r="M508" i="1"/>
  <c r="L508" i="1"/>
  <c r="K508" i="1"/>
  <c r="J508" i="1"/>
  <c r="I508" i="1"/>
  <c r="H508" i="1"/>
  <c r="G508" i="1"/>
  <c r="F508" i="1"/>
  <c r="E508" i="1"/>
  <c r="D508" i="1"/>
  <c r="U507" i="1"/>
  <c r="V507" i="1" s="1"/>
  <c r="D507" i="1"/>
  <c r="Z507" i="1" s="1"/>
  <c r="D506" i="1"/>
  <c r="X505" i="1"/>
  <c r="W505" i="1"/>
  <c r="U505" i="1"/>
  <c r="V505" i="1" s="1"/>
  <c r="D505" i="1"/>
  <c r="Z505" i="1" s="1"/>
  <c r="X504" i="1"/>
  <c r="D504" i="1"/>
  <c r="T503" i="1"/>
  <c r="S503" i="1"/>
  <c r="Q503" i="1"/>
  <c r="P503" i="1"/>
  <c r="O503" i="1"/>
  <c r="N503" i="1"/>
  <c r="M503" i="1"/>
  <c r="L503" i="1"/>
  <c r="K503" i="1"/>
  <c r="J503" i="1"/>
  <c r="I503" i="1"/>
  <c r="H503" i="1"/>
  <c r="G503" i="1"/>
  <c r="F503" i="1"/>
  <c r="E503" i="1"/>
  <c r="D502" i="1"/>
  <c r="X501" i="1"/>
  <c r="W501" i="1"/>
  <c r="U501" i="1"/>
  <c r="V501" i="1" s="1"/>
  <c r="D501" i="1"/>
  <c r="Z501" i="1" s="1"/>
  <c r="T500" i="1"/>
  <c r="S500" i="1"/>
  <c r="S497" i="1" s="1"/>
  <c r="Q500" i="1"/>
  <c r="P500" i="1"/>
  <c r="O500" i="1"/>
  <c r="N500" i="1"/>
  <c r="M500" i="1"/>
  <c r="L500" i="1"/>
  <c r="L497" i="1" s="1"/>
  <c r="K500" i="1"/>
  <c r="J500" i="1"/>
  <c r="J497" i="1" s="1"/>
  <c r="I500" i="1"/>
  <c r="H500" i="1"/>
  <c r="H497" i="1" s="1"/>
  <c r="G500" i="1"/>
  <c r="G497" i="1" s="1"/>
  <c r="F500" i="1"/>
  <c r="F497" i="1" s="1"/>
  <c r="E500" i="1"/>
  <c r="E497" i="1" s="1"/>
  <c r="X499" i="1"/>
  <c r="D499" i="1"/>
  <c r="X498" i="1"/>
  <c r="D498" i="1"/>
  <c r="Z498" i="1" s="1"/>
  <c r="T497" i="1"/>
  <c r="Q497" i="1"/>
  <c r="Q471" i="1" s="1"/>
  <c r="P497" i="1"/>
  <c r="O497" i="1"/>
  <c r="N497" i="1"/>
  <c r="M497" i="1"/>
  <c r="K497" i="1"/>
  <c r="I497" i="1"/>
  <c r="X496" i="1"/>
  <c r="W496" i="1"/>
  <c r="U496" i="1"/>
  <c r="V496" i="1" s="1"/>
  <c r="D496" i="1"/>
  <c r="Z496" i="1" s="1"/>
  <c r="Z495" i="1"/>
  <c r="D495" i="1"/>
  <c r="X495" i="1" s="1"/>
  <c r="X494" i="1"/>
  <c r="W494" i="1"/>
  <c r="U494" i="1"/>
  <c r="V494" i="1" s="1"/>
  <c r="D494" i="1"/>
  <c r="Z494" i="1" s="1"/>
  <c r="Z493" i="1"/>
  <c r="W493" i="1"/>
  <c r="U493" i="1"/>
  <c r="V493" i="1" s="1"/>
  <c r="D493" i="1"/>
  <c r="X493" i="1" s="1"/>
  <c r="X492" i="1"/>
  <c r="W492" i="1"/>
  <c r="U492" i="1"/>
  <c r="V492" i="1" s="1"/>
  <c r="D492" i="1"/>
  <c r="Z492" i="1" s="1"/>
  <c r="Z491" i="1"/>
  <c r="U491" i="1"/>
  <c r="V491" i="1" s="1"/>
  <c r="D491" i="1"/>
  <c r="X491" i="1" s="1"/>
  <c r="X490" i="1"/>
  <c r="W490" i="1"/>
  <c r="U490" i="1"/>
  <c r="V490" i="1" s="1"/>
  <c r="D490" i="1"/>
  <c r="Z490" i="1" s="1"/>
  <c r="Z489" i="1"/>
  <c r="D489" i="1"/>
  <c r="X489" i="1" s="1"/>
  <c r="X488" i="1"/>
  <c r="W488" i="1"/>
  <c r="U488" i="1"/>
  <c r="V488" i="1" s="1"/>
  <c r="D488" i="1"/>
  <c r="Z488" i="1" s="1"/>
  <c r="Z487" i="1"/>
  <c r="W487" i="1"/>
  <c r="U487" i="1"/>
  <c r="V487" i="1" s="1"/>
  <c r="D487" i="1"/>
  <c r="X487" i="1" s="1"/>
  <c r="X486" i="1"/>
  <c r="W486" i="1"/>
  <c r="U486" i="1"/>
  <c r="V486" i="1" s="1"/>
  <c r="D486" i="1"/>
  <c r="Z486" i="1" s="1"/>
  <c r="Z485" i="1"/>
  <c r="U485" i="1"/>
  <c r="V485" i="1" s="1"/>
  <c r="N485" i="1"/>
  <c r="D485" i="1" s="1"/>
  <c r="X485" i="1" s="1"/>
  <c r="Z484" i="1"/>
  <c r="X484" i="1"/>
  <c r="J484" i="1"/>
  <c r="D484" i="1" s="1"/>
  <c r="Z483" i="1"/>
  <c r="D483" i="1"/>
  <c r="Z482" i="1"/>
  <c r="W482" i="1"/>
  <c r="U482" i="1"/>
  <c r="V482" i="1" s="1"/>
  <c r="D482" i="1"/>
  <c r="X482" i="1" s="1"/>
  <c r="Z481" i="1"/>
  <c r="W481" i="1"/>
  <c r="D481" i="1"/>
  <c r="Z480" i="1"/>
  <c r="W480" i="1"/>
  <c r="U480" i="1"/>
  <c r="V480" i="1" s="1"/>
  <c r="D480" i="1"/>
  <c r="X480" i="1" s="1"/>
  <c r="T479" i="1"/>
  <c r="S479" i="1"/>
  <c r="Q479" i="1"/>
  <c r="P479" i="1"/>
  <c r="P472" i="1" s="1"/>
  <c r="O479" i="1"/>
  <c r="O472" i="1" s="1"/>
  <c r="O471" i="1" s="1"/>
  <c r="N479" i="1"/>
  <c r="N472" i="1" s="1"/>
  <c r="N471" i="1" s="1"/>
  <c r="M479" i="1"/>
  <c r="L479" i="1"/>
  <c r="K479" i="1"/>
  <c r="J479" i="1"/>
  <c r="J472" i="1" s="1"/>
  <c r="J471" i="1" s="1"/>
  <c r="I479" i="1"/>
  <c r="H479" i="1"/>
  <c r="G479" i="1"/>
  <c r="F479" i="1"/>
  <c r="E479" i="1"/>
  <c r="D479" i="1"/>
  <c r="D478" i="1"/>
  <c r="X478" i="1" s="1"/>
  <c r="Z477" i="1"/>
  <c r="W477" i="1"/>
  <c r="D477" i="1"/>
  <c r="S476" i="1"/>
  <c r="S472" i="1" s="1"/>
  <c r="S471" i="1" s="1"/>
  <c r="N476" i="1"/>
  <c r="Z475" i="1"/>
  <c r="D475" i="1"/>
  <c r="X475" i="1" s="1"/>
  <c r="X474" i="1"/>
  <c r="V474" i="1"/>
  <c r="U474" i="1"/>
  <c r="D474" i="1"/>
  <c r="W474" i="1" s="1"/>
  <c r="Z473" i="1"/>
  <c r="N473" i="1"/>
  <c r="M473" i="1"/>
  <c r="L473" i="1"/>
  <c r="L472" i="1" s="1"/>
  <c r="L471" i="1" s="1"/>
  <c r="K473" i="1"/>
  <c r="J473" i="1"/>
  <c r="I473" i="1"/>
  <c r="I472" i="1" s="1"/>
  <c r="H473" i="1"/>
  <c r="G473" i="1"/>
  <c r="G472" i="1" s="1"/>
  <c r="G471" i="1" s="1"/>
  <c r="F473" i="1"/>
  <c r="E473" i="1"/>
  <c r="D473" i="1"/>
  <c r="T472" i="1"/>
  <c r="T471" i="1" s="1"/>
  <c r="R472" i="1"/>
  <c r="Q472" i="1"/>
  <c r="M472" i="1"/>
  <c r="K472" i="1"/>
  <c r="H472" i="1"/>
  <c r="E472" i="1"/>
  <c r="E471" i="1" s="1"/>
  <c r="R471" i="1"/>
  <c r="H471" i="1"/>
  <c r="Z470" i="1"/>
  <c r="X470" i="1"/>
  <c r="D470" i="1"/>
  <c r="P469" i="1"/>
  <c r="P466" i="1" s="1"/>
  <c r="O469" i="1"/>
  <c r="N469" i="1"/>
  <c r="N466" i="1" s="1"/>
  <c r="M469" i="1"/>
  <c r="L469" i="1"/>
  <c r="L466" i="1" s="1"/>
  <c r="K469" i="1"/>
  <c r="J469" i="1"/>
  <c r="J466" i="1" s="1"/>
  <c r="I469" i="1"/>
  <c r="H469" i="1"/>
  <c r="G469" i="1"/>
  <c r="F469" i="1"/>
  <c r="F466" i="1" s="1"/>
  <c r="E469" i="1"/>
  <c r="X468" i="1"/>
  <c r="V468" i="1"/>
  <c r="U468" i="1"/>
  <c r="D468" i="1"/>
  <c r="W468" i="1" s="1"/>
  <c r="D467" i="1"/>
  <c r="T466" i="1"/>
  <c r="S466" i="1"/>
  <c r="Q466" i="1"/>
  <c r="O466" i="1"/>
  <c r="M466" i="1"/>
  <c r="K466" i="1"/>
  <c r="I466" i="1"/>
  <c r="G466" i="1"/>
  <c r="E466" i="1"/>
  <c r="Z465" i="1"/>
  <c r="X465" i="1"/>
  <c r="W465" i="1"/>
  <c r="U465" i="1"/>
  <c r="V465" i="1" s="1"/>
  <c r="D465" i="1"/>
  <c r="T464" i="1"/>
  <c r="S464" i="1"/>
  <c r="Q464" i="1"/>
  <c r="E464" i="1"/>
  <c r="Z463" i="1"/>
  <c r="D463" i="1"/>
  <c r="Z462" i="1"/>
  <c r="W462" i="1"/>
  <c r="U462" i="1"/>
  <c r="V462" i="1" s="1"/>
  <c r="D462" i="1"/>
  <c r="X462" i="1" s="1"/>
  <c r="T461" i="1"/>
  <c r="S461" i="1"/>
  <c r="Q461" i="1"/>
  <c r="P461" i="1"/>
  <c r="O461" i="1"/>
  <c r="N461" i="1"/>
  <c r="M461" i="1"/>
  <c r="L461" i="1"/>
  <c r="K461" i="1"/>
  <c r="J461" i="1"/>
  <c r="I461" i="1"/>
  <c r="H461" i="1"/>
  <c r="G461" i="1"/>
  <c r="F461" i="1"/>
  <c r="X460" i="1"/>
  <c r="D460" i="1"/>
  <c r="W459" i="1"/>
  <c r="T459" i="1"/>
  <c r="S459" i="1"/>
  <c r="Q459" i="1"/>
  <c r="P459" i="1"/>
  <c r="O459" i="1"/>
  <c r="N459" i="1"/>
  <c r="M459" i="1"/>
  <c r="L459" i="1"/>
  <c r="K459" i="1"/>
  <c r="J459" i="1"/>
  <c r="I459" i="1"/>
  <c r="H459" i="1"/>
  <c r="G459" i="1"/>
  <c r="F459" i="1"/>
  <c r="E459" i="1"/>
  <c r="D459" i="1"/>
  <c r="Z458" i="1"/>
  <c r="V458" i="1"/>
  <c r="U458" i="1"/>
  <c r="D458" i="1"/>
  <c r="X458" i="1" s="1"/>
  <c r="Z457" i="1"/>
  <c r="W457" i="1"/>
  <c r="U457" i="1"/>
  <c r="V457" i="1" s="1"/>
  <c r="D457" i="1"/>
  <c r="X457" i="1" s="1"/>
  <c r="T456" i="1"/>
  <c r="S456" i="1"/>
  <c r="R456" i="1"/>
  <c r="Q456" i="1"/>
  <c r="P456" i="1"/>
  <c r="O456" i="1"/>
  <c r="N456" i="1"/>
  <c r="M456" i="1"/>
  <c r="L456" i="1"/>
  <c r="K456" i="1"/>
  <c r="J456" i="1"/>
  <c r="I456" i="1"/>
  <c r="H456" i="1"/>
  <c r="G456" i="1"/>
  <c r="F456" i="1"/>
  <c r="E456" i="1"/>
  <c r="D456" i="1" s="1"/>
  <c r="Z455" i="1"/>
  <c r="D455" i="1"/>
  <c r="X455" i="1" s="1"/>
  <c r="Z454" i="1"/>
  <c r="X454" i="1"/>
  <c r="D454" i="1"/>
  <c r="Z453" i="1"/>
  <c r="X453" i="1"/>
  <c r="W453" i="1"/>
  <c r="U453" i="1"/>
  <c r="V453" i="1" s="1"/>
  <c r="D453" i="1"/>
  <c r="P452" i="1"/>
  <c r="O452" i="1"/>
  <c r="N452" i="1"/>
  <c r="M452" i="1"/>
  <c r="L452" i="1"/>
  <c r="K452" i="1"/>
  <c r="J452" i="1"/>
  <c r="I452" i="1"/>
  <c r="H452" i="1"/>
  <c r="G452" i="1"/>
  <c r="F452" i="1"/>
  <c r="E452" i="1"/>
  <c r="Z451" i="1"/>
  <c r="X451" i="1"/>
  <c r="W451" i="1"/>
  <c r="U451" i="1"/>
  <c r="V451" i="1" s="1"/>
  <c r="D451" i="1"/>
  <c r="Z450" i="1"/>
  <c r="X450" i="1"/>
  <c r="W450" i="1"/>
  <c r="V450" i="1"/>
  <c r="U450" i="1"/>
  <c r="D450" i="1"/>
  <c r="P449" i="1"/>
  <c r="O449" i="1"/>
  <c r="O442" i="1" s="1"/>
  <c r="N449" i="1"/>
  <c r="M449" i="1"/>
  <c r="L449" i="1"/>
  <c r="K449" i="1"/>
  <c r="J449" i="1"/>
  <c r="I449" i="1"/>
  <c r="H449" i="1"/>
  <c r="G449" i="1"/>
  <c r="F449" i="1"/>
  <c r="E449" i="1"/>
  <c r="D449" i="1" s="1"/>
  <c r="Z448" i="1"/>
  <c r="X448" i="1"/>
  <c r="W448" i="1"/>
  <c r="V448" i="1"/>
  <c r="U448" i="1"/>
  <c r="D448" i="1"/>
  <c r="Z447" i="1"/>
  <c r="X447" i="1"/>
  <c r="W447" i="1"/>
  <c r="U447" i="1"/>
  <c r="V447" i="1" s="1"/>
  <c r="D447" i="1"/>
  <c r="Z446" i="1"/>
  <c r="Q446" i="1"/>
  <c r="P446" i="1"/>
  <c r="O446" i="1"/>
  <c r="N446" i="1"/>
  <c r="M446" i="1"/>
  <c r="L446" i="1"/>
  <c r="L442" i="1" s="1"/>
  <c r="K446" i="1"/>
  <c r="J446" i="1"/>
  <c r="I446" i="1"/>
  <c r="H446" i="1"/>
  <c r="G446" i="1"/>
  <c r="D446" i="1" s="1"/>
  <c r="F446" i="1"/>
  <c r="E446" i="1"/>
  <c r="D445" i="1"/>
  <c r="E444" i="1"/>
  <c r="D444" i="1" s="1"/>
  <c r="T443" i="1"/>
  <c r="S443" i="1"/>
  <c r="S442" i="1" s="1"/>
  <c r="Q443" i="1"/>
  <c r="Q442" i="1" s="1"/>
  <c r="P443" i="1"/>
  <c r="P442" i="1" s="1"/>
  <c r="O443" i="1"/>
  <c r="N443" i="1"/>
  <c r="N442" i="1" s="1"/>
  <c r="M443" i="1"/>
  <c r="M442" i="1" s="1"/>
  <c r="L443" i="1"/>
  <c r="K443" i="1"/>
  <c r="K442" i="1" s="1"/>
  <c r="J443" i="1"/>
  <c r="J442" i="1" s="1"/>
  <c r="I443" i="1"/>
  <c r="H443" i="1"/>
  <c r="H442" i="1" s="1"/>
  <c r="G443" i="1"/>
  <c r="G442" i="1" s="1"/>
  <c r="F443" i="1"/>
  <c r="E443" i="1"/>
  <c r="E442" i="1" s="1"/>
  <c r="T442" i="1"/>
  <c r="R442" i="1"/>
  <c r="R408" i="1" s="1"/>
  <c r="F442" i="1"/>
  <c r="F408" i="1" s="1"/>
  <c r="Z441" i="1"/>
  <c r="X441" i="1"/>
  <c r="D441" i="1"/>
  <c r="Z440" i="1"/>
  <c r="X440" i="1"/>
  <c r="W440" i="1"/>
  <c r="U440" i="1"/>
  <c r="V440" i="1" s="1"/>
  <c r="D440" i="1"/>
  <c r="Z439" i="1"/>
  <c r="U439" i="1"/>
  <c r="V439" i="1" s="1"/>
  <c r="D439" i="1"/>
  <c r="X439" i="1" s="1"/>
  <c r="D438" i="1"/>
  <c r="Z438" i="1" s="1"/>
  <c r="X437" i="1"/>
  <c r="U437" i="1"/>
  <c r="V437" i="1" s="1"/>
  <c r="D437" i="1"/>
  <c r="W437" i="1" s="1"/>
  <c r="X436" i="1"/>
  <c r="T436" i="1"/>
  <c r="S436" i="1"/>
  <c r="Q436" i="1"/>
  <c r="D436" i="1"/>
  <c r="Z436" i="1" s="1"/>
  <c r="Z435" i="1"/>
  <c r="X435" i="1"/>
  <c r="W435" i="1"/>
  <c r="U435" i="1"/>
  <c r="V435" i="1" s="1"/>
  <c r="D435" i="1"/>
  <c r="X434" i="1"/>
  <c r="W434" i="1"/>
  <c r="U434" i="1"/>
  <c r="V434" i="1" s="1"/>
  <c r="D434" i="1"/>
  <c r="Z434" i="1" s="1"/>
  <c r="P433" i="1"/>
  <c r="O433" i="1"/>
  <c r="N433" i="1"/>
  <c r="M433" i="1"/>
  <c r="L433" i="1"/>
  <c r="K433" i="1"/>
  <c r="J433" i="1"/>
  <c r="I433" i="1"/>
  <c r="H433" i="1"/>
  <c r="G433" i="1"/>
  <c r="F433" i="1"/>
  <c r="E433" i="1"/>
  <c r="W432" i="1"/>
  <c r="U432" i="1"/>
  <c r="V432" i="1" s="1"/>
  <c r="T432" i="1"/>
  <c r="S432" i="1"/>
  <c r="Q432" i="1"/>
  <c r="D432" i="1"/>
  <c r="Z432" i="1" s="1"/>
  <c r="D431" i="1"/>
  <c r="Z431" i="1" s="1"/>
  <c r="X430" i="1"/>
  <c r="U430" i="1"/>
  <c r="V430" i="1" s="1"/>
  <c r="D430" i="1"/>
  <c r="W430" i="1" s="1"/>
  <c r="P429" i="1"/>
  <c r="P425" i="1" s="1"/>
  <c r="O429" i="1"/>
  <c r="N429" i="1"/>
  <c r="M429" i="1"/>
  <c r="L429" i="1"/>
  <c r="L425" i="1" s="1"/>
  <c r="K429" i="1"/>
  <c r="J429" i="1"/>
  <c r="I429" i="1"/>
  <c r="H429" i="1"/>
  <c r="G429" i="1"/>
  <c r="F429" i="1"/>
  <c r="E429" i="1"/>
  <c r="X428" i="1"/>
  <c r="U428" i="1"/>
  <c r="V428" i="1" s="1"/>
  <c r="D428" i="1"/>
  <c r="W428" i="1" s="1"/>
  <c r="D427" i="1"/>
  <c r="Z427" i="1" s="1"/>
  <c r="T426" i="1"/>
  <c r="T425" i="1" s="1"/>
  <c r="S426" i="1"/>
  <c r="Q426" i="1"/>
  <c r="P426" i="1"/>
  <c r="O426" i="1"/>
  <c r="O425" i="1" s="1"/>
  <c r="N426" i="1"/>
  <c r="M426" i="1"/>
  <c r="M425" i="1" s="1"/>
  <c r="L426" i="1"/>
  <c r="K426" i="1"/>
  <c r="J426" i="1"/>
  <c r="I426" i="1"/>
  <c r="I425" i="1" s="1"/>
  <c r="H426" i="1"/>
  <c r="G426" i="1"/>
  <c r="G425" i="1" s="1"/>
  <c r="F426" i="1"/>
  <c r="E426" i="1"/>
  <c r="D426" i="1" s="1"/>
  <c r="X426" i="1" s="1"/>
  <c r="S425" i="1"/>
  <c r="J425" i="1"/>
  <c r="H425" i="1"/>
  <c r="H409" i="1" s="1"/>
  <c r="F425" i="1"/>
  <c r="E425" i="1"/>
  <c r="D424" i="1"/>
  <c r="Z424" i="1" s="1"/>
  <c r="X423" i="1"/>
  <c r="U423" i="1"/>
  <c r="V423" i="1" s="1"/>
  <c r="D423" i="1"/>
  <c r="W423" i="1" s="1"/>
  <c r="D422" i="1"/>
  <c r="Z422" i="1" s="1"/>
  <c r="X421" i="1"/>
  <c r="U421" i="1"/>
  <c r="V421" i="1" s="1"/>
  <c r="D421" i="1"/>
  <c r="W421" i="1" s="1"/>
  <c r="D420" i="1"/>
  <c r="Z420" i="1" s="1"/>
  <c r="X419" i="1"/>
  <c r="U419" i="1"/>
  <c r="V419" i="1" s="1"/>
  <c r="D419" i="1"/>
  <c r="W419" i="1" s="1"/>
  <c r="D418" i="1"/>
  <c r="Z418" i="1" s="1"/>
  <c r="X417" i="1"/>
  <c r="U417" i="1"/>
  <c r="V417" i="1" s="1"/>
  <c r="D417" i="1"/>
  <c r="W417" i="1" s="1"/>
  <c r="T416" i="1"/>
  <c r="S416" i="1"/>
  <c r="Q416" i="1"/>
  <c r="P416" i="1"/>
  <c r="O416" i="1"/>
  <c r="N416" i="1"/>
  <c r="M416" i="1"/>
  <c r="L416" i="1"/>
  <c r="K416" i="1"/>
  <c r="J416" i="1"/>
  <c r="I416" i="1"/>
  <c r="H416" i="1"/>
  <c r="G416" i="1"/>
  <c r="F416" i="1"/>
  <c r="E416" i="1"/>
  <c r="Z415" i="1"/>
  <c r="X415" i="1"/>
  <c r="W415" i="1"/>
  <c r="U415" i="1"/>
  <c r="V415" i="1" s="1"/>
  <c r="D415" i="1"/>
  <c r="X414" i="1"/>
  <c r="W414" i="1"/>
  <c r="U414" i="1"/>
  <c r="V414" i="1" s="1"/>
  <c r="D414" i="1"/>
  <c r="Z414" i="1" s="1"/>
  <c r="T413" i="1"/>
  <c r="S413" i="1"/>
  <c r="Q413" i="1"/>
  <c r="P413" i="1"/>
  <c r="P409" i="1" s="1"/>
  <c r="P408" i="1" s="1"/>
  <c r="O413" i="1"/>
  <c r="N413" i="1"/>
  <c r="M413" i="1"/>
  <c r="L413" i="1"/>
  <c r="L409" i="1" s="1"/>
  <c r="L408" i="1" s="1"/>
  <c r="K413" i="1"/>
  <c r="J413" i="1"/>
  <c r="I413" i="1"/>
  <c r="H413" i="1"/>
  <c r="G413" i="1"/>
  <c r="F413" i="1"/>
  <c r="E413" i="1"/>
  <c r="D413" i="1"/>
  <c r="X412" i="1"/>
  <c r="U412" i="1"/>
  <c r="V412" i="1" s="1"/>
  <c r="D412" i="1"/>
  <c r="W412" i="1" s="1"/>
  <c r="D411" i="1"/>
  <c r="Z411" i="1" s="1"/>
  <c r="T410" i="1"/>
  <c r="S410" i="1"/>
  <c r="Q410" i="1"/>
  <c r="P410" i="1"/>
  <c r="O410" i="1"/>
  <c r="O409" i="1" s="1"/>
  <c r="O408" i="1" s="1"/>
  <c r="N410" i="1"/>
  <c r="M410" i="1"/>
  <c r="L410" i="1"/>
  <c r="K410" i="1"/>
  <c r="J410" i="1"/>
  <c r="I410" i="1"/>
  <c r="I409" i="1" s="1"/>
  <c r="H410" i="1"/>
  <c r="G410" i="1"/>
  <c r="F410" i="1"/>
  <c r="E410" i="1"/>
  <c r="S409" i="1"/>
  <c r="S408" i="1" s="1"/>
  <c r="J409" i="1"/>
  <c r="J408" i="1" s="1"/>
  <c r="F409" i="1"/>
  <c r="Z407" i="1"/>
  <c r="X407" i="1"/>
  <c r="D407" i="1"/>
  <c r="T406" i="1"/>
  <c r="S406" i="1"/>
  <c r="R406" i="1"/>
  <c r="Q406" i="1"/>
  <c r="P406" i="1"/>
  <c r="O406" i="1"/>
  <c r="N406" i="1"/>
  <c r="M406" i="1"/>
  <c r="L406" i="1"/>
  <c r="K406" i="1"/>
  <c r="J406" i="1"/>
  <c r="I406" i="1"/>
  <c r="H406" i="1"/>
  <c r="G406" i="1"/>
  <c r="D406" i="1" s="1"/>
  <c r="F406" i="1"/>
  <c r="E406" i="1"/>
  <c r="X405" i="1"/>
  <c r="D405" i="1"/>
  <c r="W404" i="1"/>
  <c r="V404" i="1"/>
  <c r="U404" i="1"/>
  <c r="T404" i="1"/>
  <c r="S404" i="1"/>
  <c r="R404" i="1"/>
  <c r="Q404" i="1"/>
  <c r="P404" i="1"/>
  <c r="O404" i="1"/>
  <c r="N404" i="1"/>
  <c r="M404" i="1"/>
  <c r="L404" i="1"/>
  <c r="K404" i="1"/>
  <c r="J404" i="1"/>
  <c r="I404" i="1"/>
  <c r="H404" i="1"/>
  <c r="G404" i="1"/>
  <c r="F404" i="1"/>
  <c r="E404" i="1"/>
  <c r="D404" i="1"/>
  <c r="Z404" i="1" s="1"/>
  <c r="Z403" i="1"/>
  <c r="W403" i="1"/>
  <c r="D403" i="1"/>
  <c r="X403" i="1" s="1"/>
  <c r="W402" i="1"/>
  <c r="P402" i="1"/>
  <c r="O402" i="1"/>
  <c r="N402" i="1"/>
  <c r="M402" i="1"/>
  <c r="L402" i="1"/>
  <c r="K402" i="1"/>
  <c r="J402" i="1"/>
  <c r="I402" i="1"/>
  <c r="H402" i="1"/>
  <c r="G402" i="1"/>
  <c r="F402" i="1"/>
  <c r="E402" i="1"/>
  <c r="D402" i="1"/>
  <c r="U402" i="1" s="1"/>
  <c r="V402" i="1" s="1"/>
  <c r="Z401" i="1"/>
  <c r="W401" i="1"/>
  <c r="D401" i="1"/>
  <c r="X401" i="1" s="1"/>
  <c r="W400" i="1"/>
  <c r="D400" i="1"/>
  <c r="U400" i="1" s="1"/>
  <c r="V400" i="1" s="1"/>
  <c r="Z399" i="1"/>
  <c r="W399" i="1"/>
  <c r="D399" i="1"/>
  <c r="X399" i="1" s="1"/>
  <c r="S398" i="1"/>
  <c r="S393" i="1" s="1"/>
  <c r="P398" i="1"/>
  <c r="O398" i="1"/>
  <c r="N398" i="1"/>
  <c r="M398" i="1"/>
  <c r="L398" i="1"/>
  <c r="K398" i="1"/>
  <c r="J398" i="1"/>
  <c r="I398" i="1"/>
  <c r="H398" i="1"/>
  <c r="G398" i="1"/>
  <c r="F398" i="1"/>
  <c r="E398" i="1"/>
  <c r="E393" i="1" s="1"/>
  <c r="D397" i="1"/>
  <c r="Z397" i="1" s="1"/>
  <c r="X396" i="1"/>
  <c r="U396" i="1"/>
  <c r="V396" i="1" s="1"/>
  <c r="D396" i="1"/>
  <c r="W396" i="1" s="1"/>
  <c r="D395" i="1"/>
  <c r="Z395" i="1" s="1"/>
  <c r="T394" i="1"/>
  <c r="T393" i="1" s="1"/>
  <c r="S394" i="1"/>
  <c r="Q394" i="1"/>
  <c r="P394" i="1"/>
  <c r="P393" i="1" s="1"/>
  <c r="O394" i="1"/>
  <c r="N394" i="1"/>
  <c r="N393" i="1" s="1"/>
  <c r="M394" i="1"/>
  <c r="M393" i="1" s="1"/>
  <c r="L394" i="1"/>
  <c r="K394" i="1"/>
  <c r="K393" i="1" s="1"/>
  <c r="J394" i="1"/>
  <c r="J393" i="1" s="1"/>
  <c r="I394" i="1"/>
  <c r="H394" i="1"/>
  <c r="G394" i="1"/>
  <c r="F394" i="1"/>
  <c r="E394" i="1"/>
  <c r="R393" i="1"/>
  <c r="Q393" i="1"/>
  <c r="O393" i="1"/>
  <c r="L393" i="1"/>
  <c r="I393" i="1"/>
  <c r="F393" i="1"/>
  <c r="X392" i="1"/>
  <c r="D392" i="1"/>
  <c r="X391" i="1"/>
  <c r="X390" i="1"/>
  <c r="X389" i="1"/>
  <c r="X388" i="1"/>
  <c r="X387" i="1"/>
  <c r="D386" i="1"/>
  <c r="Z386" i="1" s="1"/>
  <c r="Z385" i="1"/>
  <c r="D385" i="1"/>
  <c r="X385" i="1" s="1"/>
  <c r="D384" i="1"/>
  <c r="Z384" i="1" s="1"/>
  <c r="W383" i="1"/>
  <c r="E383" i="1"/>
  <c r="P382" i="1"/>
  <c r="O382" i="1"/>
  <c r="N382" i="1"/>
  <c r="M382" i="1"/>
  <c r="L382" i="1"/>
  <c r="K382" i="1"/>
  <c r="J382" i="1"/>
  <c r="I382" i="1"/>
  <c r="H382" i="1"/>
  <c r="G382" i="1"/>
  <c r="F382" i="1"/>
  <c r="C382" i="1"/>
  <c r="Z381" i="1"/>
  <c r="D381" i="1"/>
  <c r="X381" i="1" s="1"/>
  <c r="Z380" i="1"/>
  <c r="X380" i="1"/>
  <c r="D380" i="1"/>
  <c r="Z379" i="1"/>
  <c r="X379" i="1"/>
  <c r="W379" i="1"/>
  <c r="U379" i="1"/>
  <c r="V379" i="1" s="1"/>
  <c r="D379" i="1"/>
  <c r="Z378" i="1"/>
  <c r="X378" i="1"/>
  <c r="W378" i="1"/>
  <c r="V378" i="1"/>
  <c r="U378" i="1"/>
  <c r="D378" i="1"/>
  <c r="Z377" i="1"/>
  <c r="X377" i="1"/>
  <c r="W377" i="1"/>
  <c r="U377" i="1"/>
  <c r="V377" i="1" s="1"/>
  <c r="D377" i="1"/>
  <c r="Z376" i="1"/>
  <c r="X376" i="1"/>
  <c r="W376" i="1"/>
  <c r="V376" i="1"/>
  <c r="U376" i="1"/>
  <c r="D376" i="1"/>
  <c r="E375" i="1"/>
  <c r="D375" i="1"/>
  <c r="W374" i="1"/>
  <c r="D374" i="1"/>
  <c r="Z374" i="1" s="1"/>
  <c r="T373" i="1"/>
  <c r="T366" i="1" s="1"/>
  <c r="T365" i="1" s="1"/>
  <c r="S373" i="1"/>
  <c r="R373" i="1"/>
  <c r="R366" i="1" s="1"/>
  <c r="R365" i="1" s="1"/>
  <c r="Q373" i="1"/>
  <c r="Q366" i="1" s="1"/>
  <c r="Q365" i="1" s="1"/>
  <c r="P373" i="1"/>
  <c r="O373" i="1"/>
  <c r="N373" i="1"/>
  <c r="M373" i="1"/>
  <c r="L373" i="1"/>
  <c r="K373" i="1"/>
  <c r="J373" i="1"/>
  <c r="J366" i="1" s="1"/>
  <c r="I373" i="1"/>
  <c r="H373" i="1"/>
  <c r="G373" i="1"/>
  <c r="F373" i="1"/>
  <c r="E373" i="1"/>
  <c r="C373" i="1"/>
  <c r="Z372" i="1"/>
  <c r="X372" i="1"/>
  <c r="W372" i="1"/>
  <c r="U372" i="1"/>
  <c r="V372" i="1" s="1"/>
  <c r="D372" i="1"/>
  <c r="Z371" i="1"/>
  <c r="X371" i="1"/>
  <c r="W371" i="1"/>
  <c r="V371" i="1"/>
  <c r="U371" i="1"/>
  <c r="D371" i="1"/>
  <c r="U370" i="1"/>
  <c r="T370" i="1"/>
  <c r="S370" i="1"/>
  <c r="Q370" i="1"/>
  <c r="P370" i="1"/>
  <c r="O370" i="1"/>
  <c r="N370" i="1"/>
  <c r="M370" i="1"/>
  <c r="L370" i="1"/>
  <c r="K370" i="1"/>
  <c r="J370" i="1"/>
  <c r="I370" i="1"/>
  <c r="H370" i="1"/>
  <c r="G370" i="1"/>
  <c r="F370" i="1"/>
  <c r="E370" i="1"/>
  <c r="D370" i="1"/>
  <c r="X370" i="1" s="1"/>
  <c r="Z369" i="1"/>
  <c r="X369" i="1"/>
  <c r="V369" i="1"/>
  <c r="U369" i="1"/>
  <c r="D369" i="1"/>
  <c r="W369" i="1" s="1"/>
  <c r="N368" i="1"/>
  <c r="D368" i="1"/>
  <c r="D367" i="1" s="1"/>
  <c r="T367" i="1"/>
  <c r="S367" i="1"/>
  <c r="S366" i="1" s="1"/>
  <c r="S365" i="1" s="1"/>
  <c r="Q367" i="1"/>
  <c r="P367" i="1"/>
  <c r="O367" i="1"/>
  <c r="O366" i="1" s="1"/>
  <c r="O365" i="1" s="1"/>
  <c r="N367" i="1"/>
  <c r="M367" i="1"/>
  <c r="M366" i="1" s="1"/>
  <c r="L367" i="1"/>
  <c r="L366" i="1" s="1"/>
  <c r="L365" i="1" s="1"/>
  <c r="K367" i="1"/>
  <c r="J367" i="1"/>
  <c r="I367" i="1"/>
  <c r="I366" i="1" s="1"/>
  <c r="H367" i="1"/>
  <c r="G367" i="1"/>
  <c r="G366" i="1" s="1"/>
  <c r="F367" i="1"/>
  <c r="F366" i="1" s="1"/>
  <c r="F365" i="1" s="1"/>
  <c r="E367" i="1"/>
  <c r="P366" i="1"/>
  <c r="P365" i="1" s="1"/>
  <c r="N366" i="1"/>
  <c r="K366" i="1"/>
  <c r="K365" i="1" s="1"/>
  <c r="C366" i="1"/>
  <c r="M365" i="1"/>
  <c r="J365" i="1"/>
  <c r="C365" i="1"/>
  <c r="X364" i="1"/>
  <c r="U364" i="1"/>
  <c r="V364" i="1" s="1"/>
  <c r="D364" i="1"/>
  <c r="W364" i="1" s="1"/>
  <c r="D363" i="1"/>
  <c r="X362" i="1"/>
  <c r="U362" i="1"/>
  <c r="V362" i="1" s="1"/>
  <c r="D362" i="1"/>
  <c r="W362" i="1" s="1"/>
  <c r="D361" i="1"/>
  <c r="X360" i="1"/>
  <c r="U360" i="1"/>
  <c r="V360" i="1" s="1"/>
  <c r="D360" i="1"/>
  <c r="W360" i="1" s="1"/>
  <c r="D359" i="1"/>
  <c r="T358" i="1"/>
  <c r="S358" i="1"/>
  <c r="Q358" i="1"/>
  <c r="Q355" i="1" s="1"/>
  <c r="I358" i="1"/>
  <c r="H358" i="1"/>
  <c r="H355" i="1" s="1"/>
  <c r="G358" i="1"/>
  <c r="F358" i="1"/>
  <c r="F355" i="1" s="1"/>
  <c r="E358" i="1"/>
  <c r="D358" i="1"/>
  <c r="X358" i="1" s="1"/>
  <c r="W357" i="1"/>
  <c r="D357" i="1"/>
  <c r="Z357" i="1" s="1"/>
  <c r="D356" i="1"/>
  <c r="T355" i="1"/>
  <c r="S355" i="1"/>
  <c r="P355" i="1"/>
  <c r="O355" i="1"/>
  <c r="N355" i="1"/>
  <c r="M355" i="1"/>
  <c r="L355" i="1"/>
  <c r="K355" i="1"/>
  <c r="J355" i="1"/>
  <c r="I355" i="1"/>
  <c r="G355" i="1"/>
  <c r="E355" i="1"/>
  <c r="Z354" i="1"/>
  <c r="W354" i="1"/>
  <c r="D354" i="1"/>
  <c r="T353" i="1"/>
  <c r="S353" i="1"/>
  <c r="S350" i="1" s="1"/>
  <c r="Q353" i="1"/>
  <c r="D353" i="1"/>
  <c r="D352" i="1"/>
  <c r="D351" i="1"/>
  <c r="T350" i="1"/>
  <c r="Q350" i="1"/>
  <c r="P350" i="1"/>
  <c r="O350" i="1"/>
  <c r="N350" i="1"/>
  <c r="M350" i="1"/>
  <c r="L350" i="1"/>
  <c r="K350" i="1"/>
  <c r="J350" i="1"/>
  <c r="I350" i="1"/>
  <c r="H350" i="1"/>
  <c r="G350" i="1"/>
  <c r="F350" i="1"/>
  <c r="E350" i="1"/>
  <c r="Z349" i="1"/>
  <c r="D349" i="1"/>
  <c r="Z348" i="1"/>
  <c r="W348" i="1"/>
  <c r="D348" i="1"/>
  <c r="X348" i="1" s="1"/>
  <c r="Z347" i="1"/>
  <c r="W347" i="1"/>
  <c r="D347" i="1"/>
  <c r="Z346" i="1"/>
  <c r="W346" i="1"/>
  <c r="D346" i="1"/>
  <c r="X346" i="1" s="1"/>
  <c r="Z345" i="1"/>
  <c r="D345" i="1"/>
  <c r="Z344" i="1"/>
  <c r="W344" i="1"/>
  <c r="D344" i="1"/>
  <c r="X344" i="1" s="1"/>
  <c r="Z343" i="1"/>
  <c r="W343" i="1"/>
  <c r="D343" i="1"/>
  <c r="T342" i="1"/>
  <c r="T339" i="1" s="1"/>
  <c r="S342" i="1"/>
  <c r="S339" i="1" s="1"/>
  <c r="Q342" i="1"/>
  <c r="I342" i="1"/>
  <c r="I339" i="1" s="1"/>
  <c r="H342" i="1"/>
  <c r="G342" i="1"/>
  <c r="G339" i="1" s="1"/>
  <c r="F342" i="1"/>
  <c r="F339" i="1" s="1"/>
  <c r="F314" i="1" s="1"/>
  <c r="E342" i="1"/>
  <c r="Z341" i="1"/>
  <c r="X341" i="1"/>
  <c r="W341" i="1"/>
  <c r="U341" i="1"/>
  <c r="V341" i="1" s="1"/>
  <c r="D341" i="1"/>
  <c r="Z340" i="1"/>
  <c r="X340" i="1"/>
  <c r="W340" i="1"/>
  <c r="V340" i="1"/>
  <c r="U340" i="1"/>
  <c r="D340" i="1"/>
  <c r="Q339" i="1"/>
  <c r="P339" i="1"/>
  <c r="P314" i="1" s="1"/>
  <c r="O339" i="1"/>
  <c r="N339" i="1"/>
  <c r="M339" i="1"/>
  <c r="L339" i="1"/>
  <c r="K339" i="1"/>
  <c r="J339" i="1"/>
  <c r="H339" i="1"/>
  <c r="Z338" i="1"/>
  <c r="X338" i="1"/>
  <c r="V338" i="1"/>
  <c r="U338" i="1"/>
  <c r="D338" i="1"/>
  <c r="W338" i="1" s="1"/>
  <c r="X337" i="1"/>
  <c r="D337" i="1"/>
  <c r="U337" i="1" s="1"/>
  <c r="V337" i="1" s="1"/>
  <c r="Z336" i="1"/>
  <c r="X336" i="1"/>
  <c r="V336" i="1"/>
  <c r="U336" i="1"/>
  <c r="D336" i="1"/>
  <c r="W336" i="1" s="1"/>
  <c r="X335" i="1"/>
  <c r="V335" i="1"/>
  <c r="D335" i="1"/>
  <c r="U335" i="1" s="1"/>
  <c r="Z334" i="1"/>
  <c r="X334" i="1"/>
  <c r="V334" i="1"/>
  <c r="U334" i="1"/>
  <c r="D334" i="1"/>
  <c r="W334" i="1" s="1"/>
  <c r="X333" i="1"/>
  <c r="V333" i="1"/>
  <c r="D333" i="1"/>
  <c r="U333" i="1" s="1"/>
  <c r="Z332" i="1"/>
  <c r="X332" i="1"/>
  <c r="V332" i="1"/>
  <c r="U332" i="1"/>
  <c r="D332" i="1"/>
  <c r="W332" i="1" s="1"/>
  <c r="X331" i="1"/>
  <c r="D331" i="1"/>
  <c r="U331" i="1" s="1"/>
  <c r="V331" i="1" s="1"/>
  <c r="Z330" i="1"/>
  <c r="X330" i="1"/>
  <c r="V330" i="1"/>
  <c r="U330" i="1"/>
  <c r="D330" i="1"/>
  <c r="W330" i="1" s="1"/>
  <c r="T329" i="1"/>
  <c r="S329" i="1"/>
  <c r="S315" i="1" s="1"/>
  <c r="S314" i="1" s="1"/>
  <c r="Q329" i="1"/>
  <c r="I329" i="1"/>
  <c r="H329" i="1"/>
  <c r="H315" i="1" s="1"/>
  <c r="G329" i="1"/>
  <c r="F329" i="1"/>
  <c r="E329" i="1"/>
  <c r="D328" i="1"/>
  <c r="X328" i="1" s="1"/>
  <c r="D327" i="1"/>
  <c r="X326" i="1"/>
  <c r="D326" i="1"/>
  <c r="X325" i="1"/>
  <c r="D325" i="1"/>
  <c r="X324" i="1"/>
  <c r="D324" i="1"/>
  <c r="D323" i="1"/>
  <c r="X323" i="1" s="1"/>
  <c r="X322" i="1"/>
  <c r="U322" i="1"/>
  <c r="V322" i="1" s="1"/>
  <c r="T322" i="1"/>
  <c r="S322" i="1"/>
  <c r="Q322" i="1"/>
  <c r="N322" i="1"/>
  <c r="J322" i="1"/>
  <c r="J315" i="1" s="1"/>
  <c r="D322" i="1"/>
  <c r="W322" i="1" s="1"/>
  <c r="Z321" i="1"/>
  <c r="W321" i="1"/>
  <c r="D321" i="1"/>
  <c r="Z320" i="1"/>
  <c r="W320" i="1"/>
  <c r="D320" i="1"/>
  <c r="X320" i="1" s="1"/>
  <c r="N319" i="1"/>
  <c r="N315" i="1" s="1"/>
  <c r="N314" i="1" s="1"/>
  <c r="D318" i="1"/>
  <c r="X317" i="1"/>
  <c r="U317" i="1"/>
  <c r="V317" i="1" s="1"/>
  <c r="D317" i="1"/>
  <c r="X316" i="1"/>
  <c r="T316" i="1"/>
  <c r="S316" i="1"/>
  <c r="Q316" i="1"/>
  <c r="Q315" i="1" s="1"/>
  <c r="Q314" i="1" s="1"/>
  <c r="N316" i="1"/>
  <c r="D316" i="1"/>
  <c r="Z316" i="1" s="1"/>
  <c r="P315" i="1"/>
  <c r="O315" i="1"/>
  <c r="M315" i="1"/>
  <c r="L315" i="1"/>
  <c r="K315" i="1"/>
  <c r="K314" i="1" s="1"/>
  <c r="I315" i="1"/>
  <c r="I314" i="1" s="1"/>
  <c r="G315" i="1"/>
  <c r="F315" i="1"/>
  <c r="E315" i="1"/>
  <c r="L314" i="1"/>
  <c r="H314" i="1"/>
  <c r="D313" i="1"/>
  <c r="X313" i="1" s="1"/>
  <c r="G312" i="1"/>
  <c r="D312" i="1" s="1"/>
  <c r="X312" i="1" s="1"/>
  <c r="X310" i="1"/>
  <c r="D310" i="1"/>
  <c r="Z310" i="1" s="1"/>
  <c r="D309" i="1"/>
  <c r="X308" i="1"/>
  <c r="E308" i="1"/>
  <c r="E307" i="1" s="1"/>
  <c r="D307" i="1" s="1"/>
  <c r="D308" i="1"/>
  <c r="Z308" i="1" s="1"/>
  <c r="D306" i="1"/>
  <c r="D305" i="1"/>
  <c r="Z304" i="1"/>
  <c r="W304" i="1"/>
  <c r="D304" i="1"/>
  <c r="X304" i="1" s="1"/>
  <c r="W303" i="1"/>
  <c r="D303" i="1"/>
  <c r="Z303" i="1" s="1"/>
  <c r="Z302" i="1"/>
  <c r="W302" i="1"/>
  <c r="D302" i="1"/>
  <c r="X302" i="1" s="1"/>
  <c r="Z301" i="1"/>
  <c r="W301" i="1"/>
  <c r="D301" i="1"/>
  <c r="Z300" i="1"/>
  <c r="W300" i="1"/>
  <c r="D300" i="1"/>
  <c r="X300" i="1" s="1"/>
  <c r="W299" i="1"/>
  <c r="D299" i="1"/>
  <c r="D298" i="1" s="1"/>
  <c r="T298" i="1"/>
  <c r="S298" i="1"/>
  <c r="S291" i="1" s="1"/>
  <c r="S290" i="1" s="1"/>
  <c r="Q298" i="1"/>
  <c r="P298" i="1"/>
  <c r="O298" i="1"/>
  <c r="N298" i="1"/>
  <c r="M298" i="1"/>
  <c r="L298" i="1"/>
  <c r="L291" i="1" s="1"/>
  <c r="L290" i="1" s="1"/>
  <c r="K298" i="1"/>
  <c r="J298" i="1"/>
  <c r="I298" i="1"/>
  <c r="H298" i="1"/>
  <c r="G298" i="1"/>
  <c r="F298" i="1"/>
  <c r="F291" i="1" s="1"/>
  <c r="F290" i="1" s="1"/>
  <c r="E298" i="1"/>
  <c r="W297" i="1"/>
  <c r="D297" i="1"/>
  <c r="D296" i="1"/>
  <c r="T295" i="1"/>
  <c r="S295" i="1"/>
  <c r="Q295" i="1"/>
  <c r="P295" i="1"/>
  <c r="O295" i="1"/>
  <c r="N295" i="1"/>
  <c r="M295" i="1"/>
  <c r="L295" i="1"/>
  <c r="K295" i="1"/>
  <c r="J295" i="1"/>
  <c r="I295" i="1"/>
  <c r="H295" i="1"/>
  <c r="G295" i="1"/>
  <c r="F295" i="1"/>
  <c r="E295" i="1"/>
  <c r="D294" i="1"/>
  <c r="N293" i="1"/>
  <c r="D293" i="1"/>
  <c r="Z293" i="1" s="1"/>
  <c r="T292" i="1"/>
  <c r="T291" i="1" s="1"/>
  <c r="T290" i="1" s="1"/>
  <c r="S292" i="1"/>
  <c r="Q292" i="1"/>
  <c r="Q291" i="1" s="1"/>
  <c r="P292" i="1"/>
  <c r="O292" i="1"/>
  <c r="O291" i="1" s="1"/>
  <c r="O290" i="1" s="1"/>
  <c r="N292" i="1"/>
  <c r="M292" i="1"/>
  <c r="M291" i="1" s="1"/>
  <c r="L292" i="1"/>
  <c r="K292" i="1"/>
  <c r="K291" i="1" s="1"/>
  <c r="J292" i="1"/>
  <c r="I292" i="1"/>
  <c r="I291" i="1" s="1"/>
  <c r="I290" i="1" s="1"/>
  <c r="H292" i="1"/>
  <c r="H291" i="1" s="1"/>
  <c r="H290" i="1" s="1"/>
  <c r="G292" i="1"/>
  <c r="G291" i="1" s="1"/>
  <c r="F292" i="1"/>
  <c r="E292" i="1"/>
  <c r="R291" i="1"/>
  <c r="P291" i="1"/>
  <c r="P290" i="1" s="1"/>
  <c r="N291" i="1"/>
  <c r="J291" i="1"/>
  <c r="J290" i="1" s="1"/>
  <c r="E291" i="1"/>
  <c r="E290" i="1" s="1"/>
  <c r="Q290" i="1"/>
  <c r="N290" i="1"/>
  <c r="M290" i="1"/>
  <c r="K290" i="1"/>
  <c r="N289" i="1"/>
  <c r="Z288" i="1"/>
  <c r="N288" i="1"/>
  <c r="D288" i="1"/>
  <c r="X288" i="1" s="1"/>
  <c r="Z287" i="1"/>
  <c r="W287" i="1"/>
  <c r="D287" i="1"/>
  <c r="Z286" i="1"/>
  <c r="W286" i="1"/>
  <c r="D286" i="1"/>
  <c r="X286" i="1" s="1"/>
  <c r="W285" i="1"/>
  <c r="D285" i="1"/>
  <c r="Z285" i="1" s="1"/>
  <c r="Z284" i="1"/>
  <c r="E284" i="1"/>
  <c r="D284" i="1"/>
  <c r="T283" i="1"/>
  <c r="S283" i="1"/>
  <c r="Q283" i="1"/>
  <c r="P283" i="1"/>
  <c r="O283" i="1"/>
  <c r="M283" i="1"/>
  <c r="L283" i="1"/>
  <c r="K283" i="1"/>
  <c r="K274" i="1" s="1"/>
  <c r="J283" i="1"/>
  <c r="I283" i="1"/>
  <c r="H283" i="1"/>
  <c r="H274" i="1" s="1"/>
  <c r="G283" i="1"/>
  <c r="F283" i="1"/>
  <c r="E283" i="1"/>
  <c r="W282" i="1"/>
  <c r="U282" i="1"/>
  <c r="V282" i="1" s="1"/>
  <c r="N282" i="1"/>
  <c r="D282" i="1"/>
  <c r="Z282" i="1" s="1"/>
  <c r="Z281" i="1"/>
  <c r="X281" i="1"/>
  <c r="N281" i="1"/>
  <c r="D281" i="1"/>
  <c r="W281" i="1" s="1"/>
  <c r="W280" i="1"/>
  <c r="D280" i="1"/>
  <c r="T279" i="1"/>
  <c r="S279" i="1"/>
  <c r="S274" i="1" s="1"/>
  <c r="Q279" i="1"/>
  <c r="P279" i="1"/>
  <c r="O279" i="1"/>
  <c r="N279" i="1"/>
  <c r="M279" i="1"/>
  <c r="L279" i="1"/>
  <c r="K279" i="1"/>
  <c r="J279" i="1"/>
  <c r="I279" i="1"/>
  <c r="H279" i="1"/>
  <c r="G279" i="1"/>
  <c r="F279" i="1"/>
  <c r="E279" i="1"/>
  <c r="D279" i="1"/>
  <c r="Z279" i="1" s="1"/>
  <c r="D278" i="1"/>
  <c r="D277" i="1"/>
  <c r="W276" i="1"/>
  <c r="D276" i="1"/>
  <c r="T275" i="1"/>
  <c r="S275" i="1"/>
  <c r="Q275" i="1"/>
  <c r="P275" i="1"/>
  <c r="O275" i="1"/>
  <c r="O274" i="1" s="1"/>
  <c r="N275" i="1"/>
  <c r="M275" i="1"/>
  <c r="M274" i="1" s="1"/>
  <c r="L275" i="1"/>
  <c r="L274" i="1" s="1"/>
  <c r="K275" i="1"/>
  <c r="J275" i="1"/>
  <c r="J274" i="1" s="1"/>
  <c r="I275" i="1"/>
  <c r="I274" i="1" s="1"/>
  <c r="H275" i="1"/>
  <c r="G275" i="1"/>
  <c r="F275" i="1"/>
  <c r="F274" i="1" s="1"/>
  <c r="E275" i="1"/>
  <c r="R274" i="1"/>
  <c r="Q274" i="1"/>
  <c r="G274" i="1"/>
  <c r="E274" i="1"/>
  <c r="X273" i="1"/>
  <c r="D273" i="1"/>
  <c r="Z273" i="1" s="1"/>
  <c r="X272" i="1"/>
  <c r="D272" i="1"/>
  <c r="U271" i="1"/>
  <c r="V271" i="1" s="1"/>
  <c r="D271" i="1"/>
  <c r="X270" i="1"/>
  <c r="D270" i="1"/>
  <c r="D269" i="1"/>
  <c r="T268" i="1"/>
  <c r="T261" i="1" s="1"/>
  <c r="S268" i="1"/>
  <c r="Q268" i="1"/>
  <c r="P268" i="1"/>
  <c r="O268" i="1"/>
  <c r="N268" i="1"/>
  <c r="M268" i="1"/>
  <c r="L268" i="1"/>
  <c r="K268" i="1"/>
  <c r="J268" i="1"/>
  <c r="I268" i="1"/>
  <c r="H268" i="1"/>
  <c r="G268" i="1"/>
  <c r="F268" i="1"/>
  <c r="E268" i="1"/>
  <c r="Z267" i="1"/>
  <c r="X267" i="1"/>
  <c r="W267" i="1"/>
  <c r="U267" i="1"/>
  <c r="V267" i="1" s="1"/>
  <c r="N267" i="1"/>
  <c r="D267" i="1"/>
  <c r="X266" i="1"/>
  <c r="V266" i="1"/>
  <c r="D266" i="1"/>
  <c r="U266" i="1" s="1"/>
  <c r="T265" i="1"/>
  <c r="S265" i="1"/>
  <c r="Q265" i="1"/>
  <c r="P265" i="1"/>
  <c r="O265" i="1"/>
  <c r="N265" i="1"/>
  <c r="M265" i="1"/>
  <c r="M261" i="1" s="1"/>
  <c r="L265" i="1"/>
  <c r="K265" i="1"/>
  <c r="J265" i="1"/>
  <c r="I265" i="1"/>
  <c r="H265" i="1"/>
  <c r="G265" i="1"/>
  <c r="F265" i="1"/>
  <c r="E265" i="1"/>
  <c r="Z264" i="1"/>
  <c r="X264" i="1"/>
  <c r="W264" i="1"/>
  <c r="U264" i="1"/>
  <c r="V264" i="1" s="1"/>
  <c r="D264" i="1"/>
  <c r="Z263" i="1"/>
  <c r="X263" i="1"/>
  <c r="W263" i="1"/>
  <c r="U263" i="1"/>
  <c r="V263" i="1" s="1"/>
  <c r="D263" i="1"/>
  <c r="W262" i="1"/>
  <c r="U262" i="1"/>
  <c r="V262" i="1" s="1"/>
  <c r="T262" i="1"/>
  <c r="S262" i="1"/>
  <c r="S261" i="1" s="1"/>
  <c r="Q262" i="1"/>
  <c r="Q261" i="1" s="1"/>
  <c r="P262" i="1"/>
  <c r="O262" i="1"/>
  <c r="O261" i="1" s="1"/>
  <c r="N262" i="1"/>
  <c r="N261" i="1" s="1"/>
  <c r="M262" i="1"/>
  <c r="L262" i="1"/>
  <c r="L261" i="1" s="1"/>
  <c r="K262" i="1"/>
  <c r="J262" i="1"/>
  <c r="I262" i="1"/>
  <c r="H262" i="1"/>
  <c r="H261" i="1" s="1"/>
  <c r="G262" i="1"/>
  <c r="F262" i="1"/>
  <c r="F261" i="1" s="1"/>
  <c r="E262" i="1"/>
  <c r="E261" i="1" s="1"/>
  <c r="D262" i="1"/>
  <c r="X262" i="1" s="1"/>
  <c r="R261" i="1"/>
  <c r="P261" i="1"/>
  <c r="J261" i="1"/>
  <c r="G261" i="1"/>
  <c r="D260" i="1"/>
  <c r="W259" i="1"/>
  <c r="D259" i="1"/>
  <c r="T258" i="1"/>
  <c r="S258" i="1"/>
  <c r="Q258" i="1"/>
  <c r="P258" i="1"/>
  <c r="O258" i="1"/>
  <c r="N258" i="1"/>
  <c r="M258" i="1"/>
  <c r="L258" i="1"/>
  <c r="K258" i="1"/>
  <c r="J258" i="1"/>
  <c r="I258" i="1"/>
  <c r="H258" i="1"/>
  <c r="G258" i="1"/>
  <c r="F258" i="1"/>
  <c r="E258" i="1"/>
  <c r="D258" i="1"/>
  <c r="Z257" i="1"/>
  <c r="W257" i="1"/>
  <c r="D257" i="1"/>
  <c r="X257" i="1" s="1"/>
  <c r="W256" i="1"/>
  <c r="D256" i="1"/>
  <c r="Z255" i="1"/>
  <c r="W255" i="1"/>
  <c r="D255" i="1"/>
  <c r="X255" i="1" s="1"/>
  <c r="D254" i="1"/>
  <c r="D252" i="1" s="1"/>
  <c r="Z253" i="1"/>
  <c r="W253" i="1"/>
  <c r="D253" i="1"/>
  <c r="X253" i="1" s="1"/>
  <c r="T252" i="1"/>
  <c r="T245" i="1" s="1"/>
  <c r="S252" i="1"/>
  <c r="Q252" i="1"/>
  <c r="P252" i="1"/>
  <c r="O252" i="1"/>
  <c r="N252" i="1"/>
  <c r="M252" i="1"/>
  <c r="L252" i="1"/>
  <c r="L245" i="1" s="1"/>
  <c r="K252" i="1"/>
  <c r="J252" i="1"/>
  <c r="J245" i="1" s="1"/>
  <c r="I252" i="1"/>
  <c r="H252" i="1"/>
  <c r="H245" i="1" s="1"/>
  <c r="G252" i="1"/>
  <c r="G245" i="1" s="1"/>
  <c r="F252" i="1"/>
  <c r="E252" i="1"/>
  <c r="N251" i="1"/>
  <c r="Z250" i="1"/>
  <c r="X250" i="1"/>
  <c r="W250" i="1"/>
  <c r="U250" i="1"/>
  <c r="V250" i="1" s="1"/>
  <c r="D250" i="1"/>
  <c r="T249" i="1"/>
  <c r="S249" i="1"/>
  <c r="R249" i="1"/>
  <c r="Q249" i="1"/>
  <c r="P249" i="1"/>
  <c r="O249" i="1"/>
  <c r="M249" i="1"/>
  <c r="L249" i="1"/>
  <c r="K249" i="1"/>
  <c r="J249" i="1"/>
  <c r="I249" i="1"/>
  <c r="H249" i="1"/>
  <c r="G249" i="1"/>
  <c r="F249" i="1"/>
  <c r="E249" i="1"/>
  <c r="Z248" i="1"/>
  <c r="X248" i="1"/>
  <c r="W248" i="1"/>
  <c r="U248" i="1"/>
  <c r="V248" i="1" s="1"/>
  <c r="D248" i="1"/>
  <c r="Z247" i="1"/>
  <c r="X247" i="1"/>
  <c r="W247" i="1"/>
  <c r="V247" i="1"/>
  <c r="U247" i="1"/>
  <c r="D247" i="1"/>
  <c r="T246" i="1"/>
  <c r="S246" i="1"/>
  <c r="Q246" i="1"/>
  <c r="P246" i="1"/>
  <c r="P245" i="1" s="1"/>
  <c r="O246" i="1"/>
  <c r="O245" i="1" s="1"/>
  <c r="N246" i="1"/>
  <c r="M246" i="1"/>
  <c r="L246" i="1"/>
  <c r="K246" i="1"/>
  <c r="J246" i="1"/>
  <c r="I246" i="1"/>
  <c r="H246" i="1"/>
  <c r="G246" i="1"/>
  <c r="F246" i="1"/>
  <c r="E246" i="1"/>
  <c r="D246" i="1"/>
  <c r="Q245" i="1"/>
  <c r="M245" i="1"/>
  <c r="K245" i="1"/>
  <c r="I245" i="1"/>
  <c r="D244" i="1"/>
  <c r="X243" i="1"/>
  <c r="D243" i="1"/>
  <c r="Z243" i="1" s="1"/>
  <c r="Z242" i="1"/>
  <c r="D242" i="1"/>
  <c r="X242" i="1" s="1"/>
  <c r="W241" i="1"/>
  <c r="D241" i="1"/>
  <c r="D240" i="1"/>
  <c r="X240" i="1" s="1"/>
  <c r="W239" i="1"/>
  <c r="D239" i="1"/>
  <c r="X238" i="1"/>
  <c r="D238" i="1"/>
  <c r="W237" i="1"/>
  <c r="N237" i="1"/>
  <c r="D237" i="1" s="1"/>
  <c r="Z236" i="1"/>
  <c r="X236" i="1"/>
  <c r="W236" i="1"/>
  <c r="U236" i="1"/>
  <c r="V236" i="1" s="1"/>
  <c r="D236" i="1"/>
  <c r="Z235" i="1"/>
  <c r="X235" i="1"/>
  <c r="W235" i="1"/>
  <c r="U235" i="1"/>
  <c r="V235" i="1" s="1"/>
  <c r="D235" i="1"/>
  <c r="Z234" i="1"/>
  <c r="X234" i="1"/>
  <c r="W234" i="1"/>
  <c r="U234" i="1"/>
  <c r="V234" i="1" s="1"/>
  <c r="D234" i="1"/>
  <c r="Z233" i="1"/>
  <c r="X233" i="1"/>
  <c r="W233" i="1"/>
  <c r="U233" i="1"/>
  <c r="V233" i="1" s="1"/>
  <c r="D233" i="1"/>
  <c r="Z232" i="1"/>
  <c r="X232" i="1"/>
  <c r="W232" i="1"/>
  <c r="U232" i="1"/>
  <c r="V232" i="1" s="1"/>
  <c r="D232" i="1"/>
  <c r="Z231" i="1"/>
  <c r="X231" i="1"/>
  <c r="W231" i="1"/>
  <c r="U231" i="1"/>
  <c r="V231" i="1" s="1"/>
  <c r="D231" i="1"/>
  <c r="Z230" i="1"/>
  <c r="X230" i="1"/>
  <c r="W230" i="1"/>
  <c r="U230" i="1"/>
  <c r="V230" i="1" s="1"/>
  <c r="D230" i="1"/>
  <c r="Z229" i="1"/>
  <c r="X229" i="1"/>
  <c r="W229" i="1"/>
  <c r="U229" i="1"/>
  <c r="V229" i="1" s="1"/>
  <c r="D229" i="1"/>
  <c r="Z228" i="1"/>
  <c r="X228" i="1"/>
  <c r="W228" i="1"/>
  <c r="U228" i="1"/>
  <c r="V228" i="1" s="1"/>
  <c r="D228" i="1"/>
  <c r="Z227" i="1"/>
  <c r="X227" i="1"/>
  <c r="W227" i="1"/>
  <c r="U227" i="1"/>
  <c r="V227" i="1" s="1"/>
  <c r="D227" i="1"/>
  <c r="T226" i="1"/>
  <c r="S226" i="1"/>
  <c r="Q226" i="1"/>
  <c r="P226" i="1"/>
  <c r="O226" i="1"/>
  <c r="N226" i="1"/>
  <c r="M226" i="1"/>
  <c r="L226" i="1"/>
  <c r="K226" i="1"/>
  <c r="J226" i="1"/>
  <c r="I226" i="1"/>
  <c r="H226" i="1"/>
  <c r="G226" i="1"/>
  <c r="F226" i="1"/>
  <c r="E226" i="1"/>
  <c r="U225" i="1"/>
  <c r="V225" i="1" s="1"/>
  <c r="D225" i="1"/>
  <c r="X225" i="1" s="1"/>
  <c r="N224" i="1"/>
  <c r="D224" i="1" s="1"/>
  <c r="X224" i="1" s="1"/>
  <c r="T223" i="1"/>
  <c r="S223" i="1"/>
  <c r="Q223" i="1"/>
  <c r="P223" i="1"/>
  <c r="P219" i="1" s="1"/>
  <c r="O223" i="1"/>
  <c r="N223" i="1"/>
  <c r="M223" i="1"/>
  <c r="L223" i="1"/>
  <c r="K223" i="1"/>
  <c r="J223" i="1"/>
  <c r="I223" i="1"/>
  <c r="I219" i="1" s="1"/>
  <c r="H223" i="1"/>
  <c r="G223" i="1"/>
  <c r="F223" i="1"/>
  <c r="E223" i="1"/>
  <c r="X222" i="1"/>
  <c r="D222" i="1"/>
  <c r="Z221" i="1"/>
  <c r="D221" i="1"/>
  <c r="T220" i="1"/>
  <c r="T219" i="1" s="1"/>
  <c r="S220" i="1"/>
  <c r="Q220" i="1"/>
  <c r="Q219" i="1" s="1"/>
  <c r="Q218" i="1" s="1"/>
  <c r="P220" i="1"/>
  <c r="O220" i="1"/>
  <c r="N220" i="1"/>
  <c r="N219" i="1" s="1"/>
  <c r="M220" i="1"/>
  <c r="L220" i="1"/>
  <c r="K220" i="1"/>
  <c r="J220" i="1"/>
  <c r="I220" i="1"/>
  <c r="H220" i="1"/>
  <c r="G220" i="1"/>
  <c r="F220" i="1"/>
  <c r="F219" i="1" s="1"/>
  <c r="F218" i="1" s="1"/>
  <c r="E220" i="1"/>
  <c r="S219" i="1"/>
  <c r="R219" i="1"/>
  <c r="M219" i="1"/>
  <c r="K219" i="1"/>
  <c r="J219" i="1"/>
  <c r="G219" i="1"/>
  <c r="G218" i="1" s="1"/>
  <c r="E219" i="1"/>
  <c r="E218" i="1" s="1"/>
  <c r="J218" i="1"/>
  <c r="D217" i="1"/>
  <c r="X216" i="1"/>
  <c r="V216" i="1"/>
  <c r="U216" i="1"/>
  <c r="D216" i="1"/>
  <c r="Z216" i="1" s="1"/>
  <c r="X215" i="1"/>
  <c r="D215" i="1"/>
  <c r="Z215" i="1" s="1"/>
  <c r="T214" i="1"/>
  <c r="S214" i="1"/>
  <c r="Q214" i="1"/>
  <c r="P214" i="1"/>
  <c r="O214" i="1"/>
  <c r="N214" i="1"/>
  <c r="M214" i="1"/>
  <c r="L214" i="1"/>
  <c r="K214" i="1"/>
  <c r="J214" i="1"/>
  <c r="I214" i="1"/>
  <c r="I198" i="1" s="1"/>
  <c r="H214" i="1"/>
  <c r="G214" i="1"/>
  <c r="F214" i="1"/>
  <c r="E214" i="1"/>
  <c r="D214" i="1"/>
  <c r="W214" i="1" s="1"/>
  <c r="U213" i="1"/>
  <c r="V213" i="1" s="1"/>
  <c r="D213" i="1"/>
  <c r="Z213" i="1" s="1"/>
  <c r="Z212" i="1"/>
  <c r="X212" i="1"/>
  <c r="U212" i="1"/>
  <c r="V212" i="1" s="1"/>
  <c r="D212" i="1"/>
  <c r="W212" i="1" s="1"/>
  <c r="Z211" i="1"/>
  <c r="X211" i="1"/>
  <c r="W211" i="1"/>
  <c r="U211" i="1"/>
  <c r="V211" i="1" s="1"/>
  <c r="D211" i="1"/>
  <c r="Z210" i="1"/>
  <c r="X210" i="1"/>
  <c r="W210" i="1"/>
  <c r="U210" i="1"/>
  <c r="V210" i="1" s="1"/>
  <c r="D210" i="1"/>
  <c r="Z209" i="1"/>
  <c r="X209" i="1"/>
  <c r="W209" i="1"/>
  <c r="U209" i="1"/>
  <c r="V209" i="1" s="1"/>
  <c r="D209" i="1"/>
  <c r="D208" i="1"/>
  <c r="Z207" i="1"/>
  <c r="W207" i="1"/>
  <c r="U207" i="1"/>
  <c r="V207" i="1" s="1"/>
  <c r="D207" i="1"/>
  <c r="X207" i="1" s="1"/>
  <c r="Z206" i="1"/>
  <c r="D206" i="1"/>
  <c r="X206" i="1" s="1"/>
  <c r="X205" i="1"/>
  <c r="T205" i="1"/>
  <c r="S205" i="1"/>
  <c r="Q205" i="1"/>
  <c r="P205" i="1"/>
  <c r="O205" i="1"/>
  <c r="N205" i="1"/>
  <c r="M205" i="1"/>
  <c r="L205" i="1"/>
  <c r="K205" i="1"/>
  <c r="J205" i="1"/>
  <c r="J198" i="1" s="1"/>
  <c r="I205" i="1"/>
  <c r="H205" i="1"/>
  <c r="G205" i="1"/>
  <c r="F205" i="1"/>
  <c r="E205" i="1"/>
  <c r="D205" i="1"/>
  <c r="W205" i="1" s="1"/>
  <c r="U204" i="1"/>
  <c r="V204" i="1" s="1"/>
  <c r="D204" i="1"/>
  <c r="Z204" i="1" s="1"/>
  <c r="W203" i="1"/>
  <c r="D203" i="1"/>
  <c r="Z203" i="1" s="1"/>
  <c r="T202" i="1"/>
  <c r="S202" i="1"/>
  <c r="Q202" i="1"/>
  <c r="P202" i="1"/>
  <c r="O202" i="1"/>
  <c r="O198" i="1" s="1"/>
  <c r="N202" i="1"/>
  <c r="M202" i="1"/>
  <c r="L202" i="1"/>
  <c r="K202" i="1"/>
  <c r="J202" i="1"/>
  <c r="I202" i="1"/>
  <c r="H202" i="1"/>
  <c r="G202" i="1"/>
  <c r="F202" i="1"/>
  <c r="E202" i="1"/>
  <c r="Z201" i="1"/>
  <c r="W201" i="1"/>
  <c r="U201" i="1"/>
  <c r="V201" i="1" s="1"/>
  <c r="D201" i="1"/>
  <c r="X201" i="1" s="1"/>
  <c r="Z200" i="1"/>
  <c r="D200" i="1"/>
  <c r="X200" i="1" s="1"/>
  <c r="X199" i="1"/>
  <c r="W199" i="1"/>
  <c r="T199" i="1"/>
  <c r="S199" i="1"/>
  <c r="S198" i="1" s="1"/>
  <c r="Q199" i="1"/>
  <c r="P199" i="1"/>
  <c r="O199" i="1"/>
  <c r="N199" i="1"/>
  <c r="M199" i="1"/>
  <c r="L199" i="1"/>
  <c r="L198" i="1" s="1"/>
  <c r="K199" i="1"/>
  <c r="K198" i="1" s="1"/>
  <c r="J199" i="1"/>
  <c r="I199" i="1"/>
  <c r="H199" i="1"/>
  <c r="G199" i="1"/>
  <c r="F199" i="1"/>
  <c r="F198" i="1" s="1"/>
  <c r="E199" i="1"/>
  <c r="D199" i="1"/>
  <c r="Q198" i="1"/>
  <c r="P198" i="1"/>
  <c r="N198" i="1"/>
  <c r="M198" i="1"/>
  <c r="H198" i="1"/>
  <c r="E198" i="1"/>
  <c r="D197" i="1"/>
  <c r="W197" i="1" s="1"/>
  <c r="Z196" i="1"/>
  <c r="X196" i="1"/>
  <c r="W196" i="1"/>
  <c r="U196" i="1"/>
  <c r="V196" i="1" s="1"/>
  <c r="D196" i="1"/>
  <c r="Z195" i="1"/>
  <c r="X195" i="1"/>
  <c r="W195" i="1"/>
  <c r="U195" i="1"/>
  <c r="V195" i="1" s="1"/>
  <c r="D195" i="1"/>
  <c r="Z194" i="1"/>
  <c r="X194" i="1"/>
  <c r="W194" i="1"/>
  <c r="V194" i="1"/>
  <c r="U194" i="1"/>
  <c r="D194" i="1"/>
  <c r="X193" i="1"/>
  <c r="D193" i="1"/>
  <c r="X192" i="1"/>
  <c r="T192" i="1"/>
  <c r="S192" i="1"/>
  <c r="Q192" i="1"/>
  <c r="P192" i="1"/>
  <c r="O192" i="1"/>
  <c r="N192" i="1"/>
  <c r="M192" i="1"/>
  <c r="L192" i="1"/>
  <c r="K192" i="1"/>
  <c r="J192" i="1"/>
  <c r="I192" i="1"/>
  <c r="H192" i="1"/>
  <c r="G192" i="1"/>
  <c r="F192" i="1"/>
  <c r="E192" i="1"/>
  <c r="D192" i="1"/>
  <c r="W192" i="1" s="1"/>
  <c r="X191" i="1"/>
  <c r="U191" i="1"/>
  <c r="V191" i="1" s="1"/>
  <c r="D191" i="1"/>
  <c r="Z191" i="1" s="1"/>
  <c r="D190" i="1"/>
  <c r="T189" i="1"/>
  <c r="S189" i="1"/>
  <c r="Q189" i="1"/>
  <c r="P189" i="1"/>
  <c r="O189" i="1"/>
  <c r="N189" i="1"/>
  <c r="M189" i="1"/>
  <c r="L189" i="1"/>
  <c r="K189" i="1"/>
  <c r="K185" i="1" s="1"/>
  <c r="J189" i="1"/>
  <c r="I189" i="1"/>
  <c r="H189" i="1"/>
  <c r="G189" i="1"/>
  <c r="F189" i="1"/>
  <c r="E189" i="1"/>
  <c r="D188" i="1"/>
  <c r="X187" i="1"/>
  <c r="W187" i="1"/>
  <c r="U187" i="1"/>
  <c r="V187" i="1" s="1"/>
  <c r="D187" i="1"/>
  <c r="Z187" i="1" s="1"/>
  <c r="T186" i="1"/>
  <c r="S186" i="1"/>
  <c r="Q186" i="1"/>
  <c r="P186" i="1"/>
  <c r="O186" i="1"/>
  <c r="N186" i="1"/>
  <c r="N185" i="1" s="1"/>
  <c r="M186" i="1"/>
  <c r="L186" i="1"/>
  <c r="K186" i="1"/>
  <c r="J186" i="1"/>
  <c r="I186" i="1"/>
  <c r="I185" i="1" s="1"/>
  <c r="H186" i="1"/>
  <c r="G186" i="1"/>
  <c r="G185" i="1" s="1"/>
  <c r="F186" i="1"/>
  <c r="E186" i="1"/>
  <c r="T185" i="1"/>
  <c r="S185" i="1"/>
  <c r="R185" i="1"/>
  <c r="Q185" i="1"/>
  <c r="O185" i="1"/>
  <c r="L185" i="1"/>
  <c r="H185" i="1"/>
  <c r="F185" i="1"/>
  <c r="E185" i="1"/>
  <c r="Z184" i="1"/>
  <c r="X184" i="1"/>
  <c r="W184" i="1"/>
  <c r="V184" i="1"/>
  <c r="U184" i="1"/>
  <c r="D184" i="1"/>
  <c r="X183" i="1"/>
  <c r="W183" i="1"/>
  <c r="U183" i="1"/>
  <c r="V183" i="1" s="1"/>
  <c r="D183" i="1"/>
  <c r="Z183" i="1" s="1"/>
  <c r="Z182" i="1"/>
  <c r="X182" i="1"/>
  <c r="D182" i="1"/>
  <c r="U181" i="1"/>
  <c r="T181" i="1"/>
  <c r="S181" i="1"/>
  <c r="R181" i="1"/>
  <c r="Q181" i="1"/>
  <c r="P181" i="1"/>
  <c r="O181" i="1"/>
  <c r="N181" i="1"/>
  <c r="M181" i="1"/>
  <c r="L181" i="1"/>
  <c r="K181" i="1"/>
  <c r="J181" i="1"/>
  <c r="I181" i="1"/>
  <c r="H181" i="1"/>
  <c r="G181" i="1"/>
  <c r="Z181" i="1" s="1"/>
  <c r="F181" i="1"/>
  <c r="E181" i="1"/>
  <c r="D181" i="1"/>
  <c r="X180" i="1"/>
  <c r="D180" i="1"/>
  <c r="Z179" i="1"/>
  <c r="X179" i="1"/>
  <c r="D179" i="1"/>
  <c r="X178" i="1"/>
  <c r="D178" i="1"/>
  <c r="Z178" i="1" s="1"/>
  <c r="Z177" i="1"/>
  <c r="X177" i="1"/>
  <c r="V177" i="1"/>
  <c r="U177" i="1"/>
  <c r="D177" i="1"/>
  <c r="W177" i="1" s="1"/>
  <c r="Z176" i="1"/>
  <c r="U176" i="1"/>
  <c r="V176" i="1" s="1"/>
  <c r="D176" i="1"/>
  <c r="X176" i="1" s="1"/>
  <c r="Z175" i="1"/>
  <c r="X175" i="1"/>
  <c r="V175" i="1"/>
  <c r="U175" i="1"/>
  <c r="D175" i="1"/>
  <c r="W175" i="1" s="1"/>
  <c r="Z174" i="1"/>
  <c r="U174" i="1"/>
  <c r="V174" i="1" s="1"/>
  <c r="D174" i="1"/>
  <c r="X174" i="1" s="1"/>
  <c r="Z173" i="1"/>
  <c r="X173" i="1"/>
  <c r="U173" i="1"/>
  <c r="V173" i="1" s="1"/>
  <c r="D173" i="1"/>
  <c r="W173" i="1" s="1"/>
  <c r="Z172" i="1"/>
  <c r="U172" i="1"/>
  <c r="V172" i="1" s="1"/>
  <c r="D172" i="1"/>
  <c r="X172" i="1" s="1"/>
  <c r="Z171" i="1"/>
  <c r="X171" i="1"/>
  <c r="V171" i="1"/>
  <c r="U171" i="1"/>
  <c r="D171" i="1"/>
  <c r="W171" i="1" s="1"/>
  <c r="Z170" i="1"/>
  <c r="U170" i="1"/>
  <c r="V170" i="1" s="1"/>
  <c r="D170" i="1"/>
  <c r="X170" i="1" s="1"/>
  <c r="Z169" i="1"/>
  <c r="X169" i="1"/>
  <c r="V169" i="1"/>
  <c r="U169" i="1"/>
  <c r="D169" i="1"/>
  <c r="W169" i="1" s="1"/>
  <c r="Z168" i="1"/>
  <c r="U168" i="1"/>
  <c r="V168" i="1" s="1"/>
  <c r="D168" i="1"/>
  <c r="X168" i="1" s="1"/>
  <c r="Z167" i="1"/>
  <c r="X167" i="1"/>
  <c r="U167" i="1"/>
  <c r="V167" i="1" s="1"/>
  <c r="D167" i="1"/>
  <c r="W167" i="1" s="1"/>
  <c r="Z166" i="1"/>
  <c r="U166" i="1"/>
  <c r="V166" i="1" s="1"/>
  <c r="D166" i="1"/>
  <c r="X166" i="1" s="1"/>
  <c r="Z165" i="1"/>
  <c r="X165" i="1"/>
  <c r="V165" i="1"/>
  <c r="U165" i="1"/>
  <c r="D165" i="1"/>
  <c r="W165" i="1" s="1"/>
  <c r="U164" i="1"/>
  <c r="T164" i="1"/>
  <c r="S164" i="1"/>
  <c r="R164" i="1"/>
  <c r="Q164" i="1"/>
  <c r="P164" i="1"/>
  <c r="O164" i="1"/>
  <c r="N164" i="1"/>
  <c r="M164" i="1"/>
  <c r="L164" i="1"/>
  <c r="K164" i="1"/>
  <c r="J164" i="1"/>
  <c r="I164" i="1"/>
  <c r="H164" i="1"/>
  <c r="G164" i="1"/>
  <c r="F164" i="1"/>
  <c r="E164" i="1"/>
  <c r="D164" i="1"/>
  <c r="Z163" i="1"/>
  <c r="X163" i="1"/>
  <c r="W163" i="1"/>
  <c r="U163" i="1"/>
  <c r="V163" i="1" s="1"/>
  <c r="D163" i="1"/>
  <c r="D162" i="1"/>
  <c r="D161" i="1" s="1"/>
  <c r="T161" i="1"/>
  <c r="S161" i="1"/>
  <c r="Q161" i="1"/>
  <c r="P161" i="1"/>
  <c r="O161" i="1"/>
  <c r="N161" i="1"/>
  <c r="M161" i="1"/>
  <c r="L161" i="1"/>
  <c r="K161" i="1"/>
  <c r="J161" i="1"/>
  <c r="J157" i="1" s="1"/>
  <c r="I161" i="1"/>
  <c r="H161" i="1"/>
  <c r="G161" i="1"/>
  <c r="F161" i="1"/>
  <c r="F157" i="1" s="1"/>
  <c r="E161" i="1"/>
  <c r="D160" i="1"/>
  <c r="Z160" i="1" s="1"/>
  <c r="D159" i="1"/>
  <c r="T158" i="1"/>
  <c r="T157" i="1" s="1"/>
  <c r="S158" i="1"/>
  <c r="Q158" i="1"/>
  <c r="P158" i="1"/>
  <c r="O158" i="1"/>
  <c r="N158" i="1"/>
  <c r="N157" i="1" s="1"/>
  <c r="M158" i="1"/>
  <c r="M157" i="1" s="1"/>
  <c r="L158" i="1"/>
  <c r="L157" i="1" s="1"/>
  <c r="K158" i="1"/>
  <c r="J158" i="1"/>
  <c r="I158" i="1"/>
  <c r="I157" i="1" s="1"/>
  <c r="H158" i="1"/>
  <c r="G158" i="1"/>
  <c r="F158" i="1"/>
  <c r="E158" i="1"/>
  <c r="S157" i="1"/>
  <c r="Q157" i="1"/>
  <c r="K157" i="1"/>
  <c r="H157" i="1"/>
  <c r="G157" i="1"/>
  <c r="E157" i="1"/>
  <c r="D156" i="1"/>
  <c r="W156" i="1" s="1"/>
  <c r="X155" i="1"/>
  <c r="W155" i="1"/>
  <c r="U155" i="1"/>
  <c r="V155" i="1" s="1"/>
  <c r="D155" i="1"/>
  <c r="Z155" i="1" s="1"/>
  <c r="W154" i="1"/>
  <c r="D154" i="1"/>
  <c r="X153" i="1"/>
  <c r="W153" i="1"/>
  <c r="U153" i="1"/>
  <c r="V153" i="1" s="1"/>
  <c r="J153" i="1"/>
  <c r="D153" i="1" s="1"/>
  <c r="X152" i="1"/>
  <c r="W152" i="1"/>
  <c r="V152" i="1"/>
  <c r="U152" i="1"/>
  <c r="D152" i="1"/>
  <c r="Z152" i="1" s="1"/>
  <c r="Z151" i="1"/>
  <c r="X151" i="1"/>
  <c r="W151" i="1"/>
  <c r="V151" i="1"/>
  <c r="D151" i="1"/>
  <c r="U151" i="1" s="1"/>
  <c r="X150" i="1"/>
  <c r="W150" i="1"/>
  <c r="U150" i="1"/>
  <c r="V150" i="1" s="1"/>
  <c r="D150" i="1"/>
  <c r="Z150" i="1" s="1"/>
  <c r="Z149" i="1"/>
  <c r="X149" i="1"/>
  <c r="W149" i="1"/>
  <c r="D149" i="1"/>
  <c r="U149" i="1" s="1"/>
  <c r="V149" i="1" s="1"/>
  <c r="X148" i="1"/>
  <c r="W148" i="1"/>
  <c r="V148" i="1"/>
  <c r="U148" i="1"/>
  <c r="D148" i="1"/>
  <c r="Z148" i="1" s="1"/>
  <c r="T147" i="1"/>
  <c r="S147" i="1"/>
  <c r="Q147" i="1"/>
  <c r="P147" i="1"/>
  <c r="O147" i="1"/>
  <c r="N147" i="1"/>
  <c r="M147" i="1"/>
  <c r="L147" i="1"/>
  <c r="K147" i="1"/>
  <c r="J147" i="1"/>
  <c r="I147" i="1"/>
  <c r="H147" i="1"/>
  <c r="G147" i="1"/>
  <c r="F147" i="1"/>
  <c r="E147" i="1"/>
  <c r="Z146" i="1"/>
  <c r="X146" i="1"/>
  <c r="U146" i="1"/>
  <c r="V146" i="1" s="1"/>
  <c r="D146" i="1"/>
  <c r="W146" i="1" s="1"/>
  <c r="Z145" i="1"/>
  <c r="U145" i="1"/>
  <c r="V145" i="1" s="1"/>
  <c r="D145" i="1"/>
  <c r="X145" i="1" s="1"/>
  <c r="T144" i="1"/>
  <c r="S144" i="1"/>
  <c r="S140" i="1" s="1"/>
  <c r="Q144" i="1"/>
  <c r="P144" i="1"/>
  <c r="O144" i="1"/>
  <c r="N144" i="1"/>
  <c r="N140" i="1" s="1"/>
  <c r="M144" i="1"/>
  <c r="L144" i="1"/>
  <c r="L140" i="1" s="1"/>
  <c r="K144" i="1"/>
  <c r="J144" i="1"/>
  <c r="I144" i="1"/>
  <c r="H144" i="1"/>
  <c r="G144" i="1"/>
  <c r="F144" i="1"/>
  <c r="F140" i="1" s="1"/>
  <c r="E144" i="1"/>
  <c r="X143" i="1"/>
  <c r="W143" i="1"/>
  <c r="U143" i="1"/>
  <c r="V143" i="1" s="1"/>
  <c r="D143" i="1"/>
  <c r="Z143" i="1" s="1"/>
  <c r="Z142" i="1"/>
  <c r="X142" i="1"/>
  <c r="W142" i="1"/>
  <c r="D142" i="1"/>
  <c r="U142" i="1" s="1"/>
  <c r="V142" i="1" s="1"/>
  <c r="X141" i="1"/>
  <c r="T141" i="1"/>
  <c r="S141" i="1"/>
  <c r="Q141" i="1"/>
  <c r="Q140" i="1" s="1"/>
  <c r="P141" i="1"/>
  <c r="O141" i="1"/>
  <c r="O140" i="1" s="1"/>
  <c r="N141" i="1"/>
  <c r="M141" i="1"/>
  <c r="L141" i="1"/>
  <c r="K141" i="1"/>
  <c r="J141" i="1"/>
  <c r="J140" i="1" s="1"/>
  <c r="I141" i="1"/>
  <c r="I140" i="1" s="1"/>
  <c r="H141" i="1"/>
  <c r="G141" i="1"/>
  <c r="F141" i="1"/>
  <c r="E141" i="1"/>
  <c r="E140" i="1" s="1"/>
  <c r="D141" i="1"/>
  <c r="W141" i="1" s="1"/>
  <c r="T140" i="1"/>
  <c r="R140" i="1"/>
  <c r="P140" i="1"/>
  <c r="M140" i="1"/>
  <c r="G140" i="1"/>
  <c r="Z139" i="1"/>
  <c r="X139" i="1"/>
  <c r="W139" i="1"/>
  <c r="U139" i="1"/>
  <c r="V139" i="1" s="1"/>
  <c r="D139" i="1"/>
  <c r="Z138" i="1"/>
  <c r="W138" i="1"/>
  <c r="D138" i="1"/>
  <c r="T137" i="1"/>
  <c r="S137" i="1"/>
  <c r="S133" i="1" s="1"/>
  <c r="Q137" i="1"/>
  <c r="P137" i="1"/>
  <c r="P133" i="1" s="1"/>
  <c r="O137" i="1"/>
  <c r="N137" i="1"/>
  <c r="M137" i="1"/>
  <c r="M133" i="1" s="1"/>
  <c r="L137" i="1"/>
  <c r="K137" i="1"/>
  <c r="J137" i="1"/>
  <c r="I137" i="1"/>
  <c r="H137" i="1"/>
  <c r="G137" i="1"/>
  <c r="F137" i="1"/>
  <c r="F133" i="1" s="1"/>
  <c r="E137" i="1"/>
  <c r="D137" i="1"/>
  <c r="Z137" i="1" s="1"/>
  <c r="Z136" i="1"/>
  <c r="W136" i="1"/>
  <c r="D136" i="1"/>
  <c r="D135" i="1"/>
  <c r="T134" i="1"/>
  <c r="T133" i="1" s="1"/>
  <c r="S134" i="1"/>
  <c r="Q134" i="1"/>
  <c r="P134" i="1"/>
  <c r="O134" i="1"/>
  <c r="O133" i="1" s="1"/>
  <c r="N134" i="1"/>
  <c r="N133" i="1" s="1"/>
  <c r="M134" i="1"/>
  <c r="L134" i="1"/>
  <c r="L133" i="1" s="1"/>
  <c r="K134" i="1"/>
  <c r="J134" i="1"/>
  <c r="I134" i="1"/>
  <c r="I133" i="1" s="1"/>
  <c r="H134" i="1"/>
  <c r="G134" i="1"/>
  <c r="G133" i="1" s="1"/>
  <c r="F134" i="1"/>
  <c r="E134" i="1"/>
  <c r="R133" i="1"/>
  <c r="Q133" i="1"/>
  <c r="K133" i="1"/>
  <c r="J133" i="1"/>
  <c r="H133" i="1"/>
  <c r="E133" i="1"/>
  <c r="W132" i="1"/>
  <c r="U132" i="1"/>
  <c r="V132" i="1" s="1"/>
  <c r="D132" i="1"/>
  <c r="X131" i="1"/>
  <c r="W131" i="1"/>
  <c r="U131" i="1"/>
  <c r="V131" i="1" s="1"/>
  <c r="D131" i="1"/>
  <c r="Z131" i="1" s="1"/>
  <c r="W130" i="1"/>
  <c r="U130" i="1"/>
  <c r="V130" i="1" s="1"/>
  <c r="D130" i="1"/>
  <c r="X129" i="1"/>
  <c r="W129" i="1"/>
  <c r="U129" i="1"/>
  <c r="V129" i="1" s="1"/>
  <c r="D129" i="1"/>
  <c r="Z129" i="1" s="1"/>
  <c r="W128" i="1"/>
  <c r="U128" i="1"/>
  <c r="V128" i="1" s="1"/>
  <c r="D128" i="1"/>
  <c r="W127" i="1"/>
  <c r="U127" i="1"/>
  <c r="V127" i="1" s="1"/>
  <c r="T127" i="1"/>
  <c r="S127" i="1"/>
  <c r="Q127" i="1"/>
  <c r="P127" i="1"/>
  <c r="O127" i="1"/>
  <c r="N127" i="1"/>
  <c r="M127" i="1"/>
  <c r="L127" i="1"/>
  <c r="K127" i="1"/>
  <c r="J127" i="1"/>
  <c r="I127" i="1"/>
  <c r="H127" i="1"/>
  <c r="G127" i="1"/>
  <c r="F127" i="1"/>
  <c r="E127" i="1"/>
  <c r="D127" i="1"/>
  <c r="X127" i="1" s="1"/>
  <c r="X126" i="1"/>
  <c r="W126" i="1"/>
  <c r="D126" i="1"/>
  <c r="Z126" i="1" s="1"/>
  <c r="D125" i="1"/>
  <c r="X125" i="1" s="1"/>
  <c r="X124" i="1"/>
  <c r="U124" i="1"/>
  <c r="V124" i="1" s="1"/>
  <c r="R124" i="1"/>
  <c r="Q124" i="1"/>
  <c r="P124" i="1"/>
  <c r="O124" i="1"/>
  <c r="N124" i="1"/>
  <c r="M124" i="1"/>
  <c r="L124" i="1"/>
  <c r="L120" i="1" s="1"/>
  <c r="K124" i="1"/>
  <c r="J124" i="1"/>
  <c r="I124" i="1"/>
  <c r="H124" i="1"/>
  <c r="G124" i="1"/>
  <c r="F124" i="1"/>
  <c r="F120" i="1" s="1"/>
  <c r="E124" i="1"/>
  <c r="D124" i="1"/>
  <c r="D123" i="1"/>
  <c r="N122" i="1"/>
  <c r="D122" i="1" s="1"/>
  <c r="W122" i="1" s="1"/>
  <c r="T121" i="1"/>
  <c r="S121" i="1"/>
  <c r="Q121" i="1"/>
  <c r="Q120" i="1" s="1"/>
  <c r="P121" i="1"/>
  <c r="P120" i="1" s="1"/>
  <c r="O121" i="1"/>
  <c r="O120" i="1" s="1"/>
  <c r="N121" i="1"/>
  <c r="N120" i="1" s="1"/>
  <c r="M121" i="1"/>
  <c r="L121" i="1"/>
  <c r="K121" i="1"/>
  <c r="J121" i="1"/>
  <c r="J120" i="1" s="1"/>
  <c r="I121" i="1"/>
  <c r="I120" i="1" s="1"/>
  <c r="H121" i="1"/>
  <c r="H120" i="1" s="1"/>
  <c r="G121" i="1"/>
  <c r="F121" i="1"/>
  <c r="E121" i="1"/>
  <c r="E120" i="1" s="1"/>
  <c r="E93" i="1" s="1"/>
  <c r="T120" i="1"/>
  <c r="S120" i="1"/>
  <c r="M120" i="1"/>
  <c r="K120" i="1"/>
  <c r="G120" i="1"/>
  <c r="X119" i="1"/>
  <c r="W119" i="1"/>
  <c r="U119" i="1"/>
  <c r="V119" i="1" s="1"/>
  <c r="D119" i="1"/>
  <c r="Z119" i="1" s="1"/>
  <c r="N118" i="1"/>
  <c r="T117" i="1"/>
  <c r="S117" i="1"/>
  <c r="R117" i="1"/>
  <c r="Q117" i="1"/>
  <c r="P117" i="1"/>
  <c r="O117" i="1"/>
  <c r="M117" i="1"/>
  <c r="L117" i="1"/>
  <c r="K117" i="1"/>
  <c r="J117" i="1"/>
  <c r="I117" i="1"/>
  <c r="H117" i="1"/>
  <c r="G117" i="1"/>
  <c r="F117" i="1"/>
  <c r="E117" i="1"/>
  <c r="Z116" i="1"/>
  <c r="W116" i="1"/>
  <c r="D116" i="1"/>
  <c r="D115" i="1"/>
  <c r="Z114" i="1"/>
  <c r="W114" i="1"/>
  <c r="D114" i="1"/>
  <c r="D113" i="1"/>
  <c r="T112" i="1"/>
  <c r="S112" i="1"/>
  <c r="Q112" i="1"/>
  <c r="P112" i="1"/>
  <c r="O112" i="1"/>
  <c r="N112" i="1"/>
  <c r="M112" i="1"/>
  <c r="L112" i="1"/>
  <c r="K112" i="1"/>
  <c r="J112" i="1"/>
  <c r="I112" i="1"/>
  <c r="H112" i="1"/>
  <c r="G112" i="1"/>
  <c r="F112" i="1"/>
  <c r="E112" i="1"/>
  <c r="Z111" i="1"/>
  <c r="W111" i="1"/>
  <c r="D111" i="1"/>
  <c r="Z110" i="1"/>
  <c r="X110" i="1"/>
  <c r="W110" i="1"/>
  <c r="D110" i="1"/>
  <c r="U110" i="1" s="1"/>
  <c r="V110" i="1" s="1"/>
  <c r="D109" i="1"/>
  <c r="Z109" i="1" s="1"/>
  <c r="Z108" i="1"/>
  <c r="X108" i="1"/>
  <c r="W108" i="1"/>
  <c r="D108" i="1"/>
  <c r="U108" i="1" s="1"/>
  <c r="V108" i="1" s="1"/>
  <c r="Z107" i="1"/>
  <c r="W107" i="1"/>
  <c r="D107" i="1"/>
  <c r="Z106" i="1"/>
  <c r="X106" i="1"/>
  <c r="W106" i="1"/>
  <c r="D106" i="1"/>
  <c r="U106" i="1" s="1"/>
  <c r="V106" i="1" s="1"/>
  <c r="Z105" i="1"/>
  <c r="W105" i="1"/>
  <c r="D105" i="1"/>
  <c r="Z104" i="1"/>
  <c r="X104" i="1"/>
  <c r="W104" i="1"/>
  <c r="D104" i="1"/>
  <c r="U104" i="1" s="1"/>
  <c r="V104" i="1" s="1"/>
  <c r="D103" i="1"/>
  <c r="Z103" i="1" s="1"/>
  <c r="Z102" i="1"/>
  <c r="X102" i="1"/>
  <c r="W102" i="1"/>
  <c r="D102" i="1"/>
  <c r="U102" i="1" s="1"/>
  <c r="V102" i="1" s="1"/>
  <c r="T101" i="1"/>
  <c r="S101" i="1"/>
  <c r="Q101" i="1"/>
  <c r="P101" i="1"/>
  <c r="O101" i="1"/>
  <c r="N101" i="1"/>
  <c r="M101" i="1"/>
  <c r="L101" i="1"/>
  <c r="K101" i="1"/>
  <c r="J101" i="1"/>
  <c r="I101" i="1"/>
  <c r="H101" i="1"/>
  <c r="G101" i="1"/>
  <c r="F101" i="1"/>
  <c r="E101" i="1"/>
  <c r="D100" i="1"/>
  <c r="Z99" i="1"/>
  <c r="D99" i="1"/>
  <c r="P98" i="1"/>
  <c r="P94" i="1" s="1"/>
  <c r="P93" i="1" s="1"/>
  <c r="O98" i="1"/>
  <c r="N98" i="1"/>
  <c r="M98" i="1"/>
  <c r="L98" i="1"/>
  <c r="K98" i="1"/>
  <c r="J98" i="1"/>
  <c r="I98" i="1"/>
  <c r="H98" i="1"/>
  <c r="G98" i="1"/>
  <c r="F98" i="1"/>
  <c r="F94" i="1" s="1"/>
  <c r="F93" i="1" s="1"/>
  <c r="E98" i="1"/>
  <c r="D98" i="1"/>
  <c r="D97" i="1"/>
  <c r="D96" i="1"/>
  <c r="T95" i="1"/>
  <c r="T94" i="1" s="1"/>
  <c r="T93" i="1" s="1"/>
  <c r="S95" i="1"/>
  <c r="Q95" i="1"/>
  <c r="P95" i="1"/>
  <c r="O95" i="1"/>
  <c r="N95" i="1"/>
  <c r="M95" i="1"/>
  <c r="L95" i="1"/>
  <c r="L94" i="1" s="1"/>
  <c r="K95" i="1"/>
  <c r="J95" i="1"/>
  <c r="J94" i="1" s="1"/>
  <c r="J93" i="1" s="1"/>
  <c r="I95" i="1"/>
  <c r="H95" i="1"/>
  <c r="G95" i="1"/>
  <c r="G94" i="1" s="1"/>
  <c r="G93" i="1" s="1"/>
  <c r="F95" i="1"/>
  <c r="E95" i="1"/>
  <c r="S94" i="1"/>
  <c r="R94" i="1"/>
  <c r="Q94" i="1"/>
  <c r="N94" i="1"/>
  <c r="M94" i="1"/>
  <c r="K94" i="1"/>
  <c r="K93" i="1" s="1"/>
  <c r="H94" i="1"/>
  <c r="H93" i="1" s="1"/>
  <c r="E94" i="1"/>
  <c r="R93" i="1"/>
  <c r="L93" i="1"/>
  <c r="Z92" i="1"/>
  <c r="D92" i="1"/>
  <c r="W92" i="1" s="1"/>
  <c r="Z91" i="1"/>
  <c r="D91" i="1"/>
  <c r="X91" i="1" s="1"/>
  <c r="Z90" i="1"/>
  <c r="X90" i="1"/>
  <c r="D90" i="1"/>
  <c r="W90" i="1" s="1"/>
  <c r="Z89" i="1"/>
  <c r="D89" i="1"/>
  <c r="U89" i="1" s="1"/>
  <c r="V89" i="1" s="1"/>
  <c r="Z88" i="1"/>
  <c r="X88" i="1"/>
  <c r="D88" i="1"/>
  <c r="W88" i="1" s="1"/>
  <c r="Z87" i="1"/>
  <c r="D87" i="1"/>
  <c r="X87" i="1" s="1"/>
  <c r="Z86" i="1"/>
  <c r="X86" i="1"/>
  <c r="D86" i="1"/>
  <c r="W86" i="1" s="1"/>
  <c r="Z85" i="1"/>
  <c r="D85" i="1"/>
  <c r="X85" i="1" s="1"/>
  <c r="Z84" i="1"/>
  <c r="X84" i="1"/>
  <c r="D84" i="1"/>
  <c r="W84" i="1" s="1"/>
  <c r="Z83" i="1"/>
  <c r="D83" i="1"/>
  <c r="X83" i="1" s="1"/>
  <c r="Z82" i="1"/>
  <c r="X82" i="1"/>
  <c r="D82" i="1"/>
  <c r="W82" i="1" s="1"/>
  <c r="Z81" i="1"/>
  <c r="D81" i="1"/>
  <c r="X81" i="1" s="1"/>
  <c r="Z80" i="1"/>
  <c r="X80" i="1"/>
  <c r="D80" i="1"/>
  <c r="W80" i="1" s="1"/>
  <c r="Z79" i="1"/>
  <c r="D79" i="1"/>
  <c r="X79" i="1" s="1"/>
  <c r="Z78" i="1"/>
  <c r="X78" i="1"/>
  <c r="D78" i="1"/>
  <c r="W78" i="1" s="1"/>
  <c r="Z77" i="1"/>
  <c r="D77" i="1"/>
  <c r="X77" i="1" s="1"/>
  <c r="T76" i="1"/>
  <c r="S76" i="1"/>
  <c r="Q76" i="1"/>
  <c r="P76" i="1"/>
  <c r="O76" i="1"/>
  <c r="N76" i="1"/>
  <c r="M76" i="1"/>
  <c r="L76" i="1"/>
  <c r="K76" i="1"/>
  <c r="J76" i="1"/>
  <c r="I76" i="1"/>
  <c r="I69" i="1" s="1"/>
  <c r="H76" i="1"/>
  <c r="G76" i="1"/>
  <c r="F76" i="1"/>
  <c r="E76" i="1"/>
  <c r="X75" i="1"/>
  <c r="W75" i="1"/>
  <c r="V75" i="1"/>
  <c r="U75" i="1"/>
  <c r="D75" i="1"/>
  <c r="Z75" i="1" s="1"/>
  <c r="Z74" i="1"/>
  <c r="X74" i="1"/>
  <c r="W74" i="1"/>
  <c r="D74" i="1"/>
  <c r="U74" i="1" s="1"/>
  <c r="V74" i="1" s="1"/>
  <c r="V73" i="1"/>
  <c r="U73" i="1"/>
  <c r="Q73" i="1"/>
  <c r="P73" i="1"/>
  <c r="O73" i="1"/>
  <c r="N73" i="1"/>
  <c r="M73" i="1"/>
  <c r="M69" i="1" s="1"/>
  <c r="L73" i="1"/>
  <c r="K73" i="1"/>
  <c r="J73" i="1"/>
  <c r="I73" i="1"/>
  <c r="H73" i="1"/>
  <c r="G73" i="1"/>
  <c r="F73" i="1"/>
  <c r="E73" i="1"/>
  <c r="D73" i="1"/>
  <c r="W73" i="1" s="1"/>
  <c r="Z72" i="1"/>
  <c r="X72" i="1"/>
  <c r="W72" i="1"/>
  <c r="U72" i="1"/>
  <c r="V72" i="1" s="1"/>
  <c r="D72" i="1"/>
  <c r="N71" i="1"/>
  <c r="D71" i="1" s="1"/>
  <c r="T70" i="1"/>
  <c r="T69" i="1" s="1"/>
  <c r="S70" i="1"/>
  <c r="S69" i="1" s="1"/>
  <c r="Q70" i="1"/>
  <c r="Q69" i="1" s="1"/>
  <c r="P70" i="1"/>
  <c r="P69" i="1" s="1"/>
  <c r="O70" i="1"/>
  <c r="N70" i="1"/>
  <c r="M70" i="1"/>
  <c r="L70" i="1"/>
  <c r="L69" i="1" s="1"/>
  <c r="K70" i="1"/>
  <c r="K69" i="1" s="1"/>
  <c r="J70" i="1"/>
  <c r="I70" i="1"/>
  <c r="H70" i="1"/>
  <c r="G70" i="1"/>
  <c r="G69" i="1" s="1"/>
  <c r="F70" i="1"/>
  <c r="F69" i="1" s="1"/>
  <c r="E70" i="1"/>
  <c r="E69" i="1" s="1"/>
  <c r="O69" i="1"/>
  <c r="N69" i="1"/>
  <c r="J69" i="1"/>
  <c r="H69" i="1"/>
  <c r="X68" i="1"/>
  <c r="D68" i="1"/>
  <c r="Z68" i="1" s="1"/>
  <c r="Z67" i="1"/>
  <c r="X67" i="1"/>
  <c r="W67" i="1"/>
  <c r="U67" i="1"/>
  <c r="V67" i="1" s="1"/>
  <c r="D67" i="1"/>
  <c r="W66" i="1"/>
  <c r="D66" i="1"/>
  <c r="X66" i="1" s="1"/>
  <c r="Z65" i="1"/>
  <c r="X65" i="1"/>
  <c r="W65" i="1"/>
  <c r="U65" i="1"/>
  <c r="V65" i="1" s="1"/>
  <c r="D65" i="1"/>
  <c r="W64" i="1"/>
  <c r="D64" i="1"/>
  <c r="Z64" i="1" s="1"/>
  <c r="Z63" i="1"/>
  <c r="X63" i="1"/>
  <c r="W63" i="1"/>
  <c r="U63" i="1"/>
  <c r="V63" i="1" s="1"/>
  <c r="D63" i="1"/>
  <c r="W62" i="1"/>
  <c r="D62" i="1"/>
  <c r="X62" i="1" s="1"/>
  <c r="W61" i="1"/>
  <c r="T61" i="1"/>
  <c r="S61" i="1"/>
  <c r="R61" i="1"/>
  <c r="R51" i="1" s="1"/>
  <c r="Q61" i="1"/>
  <c r="Q51" i="1" s="1"/>
  <c r="P61" i="1"/>
  <c r="O61" i="1"/>
  <c r="N61" i="1"/>
  <c r="M61" i="1"/>
  <c r="L61" i="1"/>
  <c r="K61" i="1"/>
  <c r="K51" i="1" s="1"/>
  <c r="J61" i="1"/>
  <c r="I61" i="1"/>
  <c r="H61" i="1"/>
  <c r="G61" i="1"/>
  <c r="F61" i="1"/>
  <c r="F51" i="1" s="1"/>
  <c r="E61" i="1"/>
  <c r="E51" i="1" s="1"/>
  <c r="D61" i="1"/>
  <c r="Z61" i="1" s="1"/>
  <c r="X60" i="1"/>
  <c r="W60" i="1"/>
  <c r="U60" i="1"/>
  <c r="V60" i="1" s="1"/>
  <c r="D60" i="1"/>
  <c r="Z60" i="1" s="1"/>
  <c r="D59" i="1"/>
  <c r="D58" i="1" s="1"/>
  <c r="T58" i="1"/>
  <c r="S58" i="1"/>
  <c r="S51" i="1" s="1"/>
  <c r="Q58" i="1"/>
  <c r="P58" i="1"/>
  <c r="O58" i="1"/>
  <c r="N58" i="1"/>
  <c r="N51" i="1" s="1"/>
  <c r="M58" i="1"/>
  <c r="M51" i="1" s="1"/>
  <c r="L58" i="1"/>
  <c r="K58" i="1"/>
  <c r="J58" i="1"/>
  <c r="I58" i="1"/>
  <c r="I51" i="1" s="1"/>
  <c r="H58" i="1"/>
  <c r="H51" i="1" s="1"/>
  <c r="G58" i="1"/>
  <c r="F58" i="1"/>
  <c r="E58" i="1"/>
  <c r="D57" i="1"/>
  <c r="X57" i="1" s="1"/>
  <c r="X56" i="1"/>
  <c r="D56" i="1"/>
  <c r="Z56" i="1" s="1"/>
  <c r="Z55" i="1"/>
  <c r="X55" i="1"/>
  <c r="G55" i="1"/>
  <c r="D55" i="1"/>
  <c r="W55" i="1" s="1"/>
  <c r="Z54" i="1"/>
  <c r="X54" i="1"/>
  <c r="D54" i="1"/>
  <c r="G53" i="1"/>
  <c r="D53" i="1"/>
  <c r="Z53" i="1" s="1"/>
  <c r="T52" i="1"/>
  <c r="T51" i="1" s="1"/>
  <c r="G52" i="1"/>
  <c r="D52" i="1" s="1"/>
  <c r="P51" i="1"/>
  <c r="O51" i="1"/>
  <c r="L51" i="1"/>
  <c r="J51" i="1"/>
  <c r="D50" i="1"/>
  <c r="Z50" i="1" s="1"/>
  <c r="D49" i="1"/>
  <c r="X48" i="1"/>
  <c r="D48" i="1"/>
  <c r="W47" i="1"/>
  <c r="D47" i="1"/>
  <c r="X47" i="1" s="1"/>
  <c r="Z46" i="1"/>
  <c r="X46" i="1"/>
  <c r="W46" i="1"/>
  <c r="U46" i="1"/>
  <c r="V46" i="1" s="1"/>
  <c r="D46" i="1"/>
  <c r="W45" i="1"/>
  <c r="D45" i="1"/>
  <c r="Z45" i="1" s="1"/>
  <c r="Z44" i="1"/>
  <c r="X44" i="1"/>
  <c r="W44" i="1"/>
  <c r="U44" i="1"/>
  <c r="V44" i="1" s="1"/>
  <c r="D44" i="1"/>
  <c r="W43" i="1"/>
  <c r="D43" i="1"/>
  <c r="U43" i="1" s="1"/>
  <c r="V43" i="1" s="1"/>
  <c r="Z42" i="1"/>
  <c r="X42" i="1"/>
  <c r="W42" i="1"/>
  <c r="U42" i="1"/>
  <c r="V42" i="1" s="1"/>
  <c r="D42" i="1"/>
  <c r="W41" i="1"/>
  <c r="D41" i="1"/>
  <c r="X41" i="1" s="1"/>
  <c r="Z40" i="1"/>
  <c r="X40" i="1"/>
  <c r="W40" i="1"/>
  <c r="U40" i="1"/>
  <c r="V40" i="1" s="1"/>
  <c r="D40" i="1"/>
  <c r="W39" i="1"/>
  <c r="D39" i="1"/>
  <c r="U39" i="1" s="1"/>
  <c r="V39" i="1" s="1"/>
  <c r="W38" i="1"/>
  <c r="T38" i="1"/>
  <c r="S38" i="1"/>
  <c r="R38" i="1"/>
  <c r="Q38" i="1"/>
  <c r="P38" i="1"/>
  <c r="O38" i="1"/>
  <c r="N38" i="1"/>
  <c r="M38" i="1"/>
  <c r="L38" i="1"/>
  <c r="K38" i="1"/>
  <c r="K11" i="1" s="1"/>
  <c r="J38" i="1"/>
  <c r="I38" i="1"/>
  <c r="H38" i="1"/>
  <c r="G38" i="1"/>
  <c r="F38" i="1"/>
  <c r="E38" i="1"/>
  <c r="E11" i="1" s="1"/>
  <c r="E10" i="1" s="1"/>
  <c r="D38" i="1"/>
  <c r="Z38" i="1" s="1"/>
  <c r="D37" i="1"/>
  <c r="Z37" i="1" s="1"/>
  <c r="Z36" i="1"/>
  <c r="X36" i="1"/>
  <c r="D36" i="1"/>
  <c r="W36" i="1" s="1"/>
  <c r="X35" i="1"/>
  <c r="W35" i="1"/>
  <c r="D35" i="1"/>
  <c r="Z35" i="1" s="1"/>
  <c r="Z34" i="1"/>
  <c r="X34" i="1"/>
  <c r="D34" i="1"/>
  <c r="W34" i="1" s="1"/>
  <c r="X33" i="1"/>
  <c r="W33" i="1"/>
  <c r="D33" i="1"/>
  <c r="Z33" i="1" s="1"/>
  <c r="Z32" i="1"/>
  <c r="X32" i="1"/>
  <c r="D32" i="1"/>
  <c r="W32" i="1" s="1"/>
  <c r="X31" i="1"/>
  <c r="W31" i="1"/>
  <c r="D31" i="1"/>
  <c r="U31" i="1" s="1"/>
  <c r="V31" i="1" s="1"/>
  <c r="Z30" i="1"/>
  <c r="X30" i="1"/>
  <c r="D30" i="1"/>
  <c r="W30" i="1" s="1"/>
  <c r="X29" i="1"/>
  <c r="W29" i="1"/>
  <c r="D29" i="1"/>
  <c r="U29" i="1" s="1"/>
  <c r="V29" i="1" s="1"/>
  <c r="Z28" i="1"/>
  <c r="X28" i="1"/>
  <c r="D28" i="1"/>
  <c r="W28" i="1" s="1"/>
  <c r="X27" i="1"/>
  <c r="W27" i="1"/>
  <c r="D27" i="1"/>
  <c r="U27" i="1" s="1"/>
  <c r="V27" i="1" s="1"/>
  <c r="Z26" i="1"/>
  <c r="X26" i="1"/>
  <c r="D26" i="1"/>
  <c r="W26" i="1" s="1"/>
  <c r="X25" i="1"/>
  <c r="W25" i="1"/>
  <c r="D25" i="1"/>
  <c r="Z25" i="1" s="1"/>
  <c r="Z24" i="1"/>
  <c r="X24" i="1"/>
  <c r="D24" i="1"/>
  <c r="W24" i="1" s="1"/>
  <c r="X23" i="1"/>
  <c r="D23" i="1"/>
  <c r="U23" i="1" s="1"/>
  <c r="V23" i="1" s="1"/>
  <c r="Z22" i="1"/>
  <c r="X22" i="1"/>
  <c r="W22" i="1"/>
  <c r="U22" i="1"/>
  <c r="V22" i="1" s="1"/>
  <c r="D22" i="1"/>
  <c r="N21" i="1"/>
  <c r="D21" i="1"/>
  <c r="U21" i="1" s="1"/>
  <c r="V21" i="1" s="1"/>
  <c r="C21" i="1"/>
  <c r="W21" i="1" s="1"/>
  <c r="T20" i="1"/>
  <c r="S20" i="1"/>
  <c r="R20" i="1"/>
  <c r="R11" i="1" s="1"/>
  <c r="R10" i="1" s="1"/>
  <c r="Q20" i="1"/>
  <c r="P20" i="1"/>
  <c r="O20" i="1"/>
  <c r="N20" i="1"/>
  <c r="M20" i="1"/>
  <c r="M11" i="1" s="1"/>
  <c r="M10" i="1" s="1"/>
  <c r="L20" i="1"/>
  <c r="L11" i="1" s="1"/>
  <c r="L10" i="1" s="1"/>
  <c r="K20" i="1"/>
  <c r="J20" i="1"/>
  <c r="I20" i="1"/>
  <c r="H20" i="1"/>
  <c r="G20" i="1"/>
  <c r="G11" i="1" s="1"/>
  <c r="F20" i="1"/>
  <c r="F11" i="1" s="1"/>
  <c r="F10" i="1" s="1"/>
  <c r="E20" i="1"/>
  <c r="D19" i="1"/>
  <c r="Z19" i="1" s="1"/>
  <c r="Z18" i="1"/>
  <c r="D18" i="1"/>
  <c r="Z17" i="1"/>
  <c r="D17" i="1"/>
  <c r="T16" i="1"/>
  <c r="S16" i="1"/>
  <c r="S11" i="1" s="1"/>
  <c r="S10" i="1" s="1"/>
  <c r="N16" i="1"/>
  <c r="D16" i="1"/>
  <c r="X16" i="1" s="1"/>
  <c r="D15" i="1"/>
  <c r="Z15" i="1" s="1"/>
  <c r="D14" i="1"/>
  <c r="Z14" i="1" s="1"/>
  <c r="D13" i="1"/>
  <c r="Z13" i="1" s="1"/>
  <c r="N12" i="1"/>
  <c r="D12" i="1" s="1"/>
  <c r="T11" i="1"/>
  <c r="T10" i="1" s="1"/>
  <c r="Q11" i="1"/>
  <c r="P11" i="1"/>
  <c r="P10" i="1" s="1"/>
  <c r="O11" i="1"/>
  <c r="O10" i="1" s="1"/>
  <c r="J11" i="1"/>
  <c r="J10" i="1" s="1"/>
  <c r="I11" i="1"/>
  <c r="H11" i="1"/>
  <c r="H10" i="1" s="1"/>
  <c r="A4" i="1"/>
  <c r="Z12" i="1" l="1"/>
  <c r="X12" i="1"/>
  <c r="W12" i="1"/>
  <c r="U12" i="1"/>
  <c r="V12" i="1" s="1"/>
  <c r="D11" i="1"/>
  <c r="X71" i="1"/>
  <c r="W71" i="1"/>
  <c r="D70" i="1"/>
  <c r="U71" i="1"/>
  <c r="V71" i="1" s="1"/>
  <c r="Z71" i="1"/>
  <c r="G10" i="1"/>
  <c r="D51" i="1"/>
  <c r="Z52" i="1"/>
  <c r="U52" i="1"/>
  <c r="V52" i="1" s="1"/>
  <c r="X52" i="1"/>
  <c r="W52" i="1"/>
  <c r="K10" i="1"/>
  <c r="X161" i="1"/>
  <c r="U161" i="1"/>
  <c r="V161" i="1" s="1"/>
  <c r="Z161" i="1"/>
  <c r="W161" i="1"/>
  <c r="I10" i="1"/>
  <c r="Z58" i="1"/>
  <c r="X58" i="1"/>
  <c r="W58" i="1"/>
  <c r="U58" i="1"/>
  <c r="V58" i="1" s="1"/>
  <c r="Q93" i="1"/>
  <c r="Q10" i="1"/>
  <c r="W16" i="1"/>
  <c r="Z47" i="1"/>
  <c r="W59" i="1"/>
  <c r="U91" i="1"/>
  <c r="V91" i="1" s="1"/>
  <c r="D118" i="1"/>
  <c r="N117" i="1"/>
  <c r="N93" i="1" s="1"/>
  <c r="U24" i="1"/>
  <c r="V24" i="1" s="1"/>
  <c r="U26" i="1"/>
  <c r="V26" i="1" s="1"/>
  <c r="U28" i="1"/>
  <c r="V28" i="1" s="1"/>
  <c r="U30" i="1"/>
  <c r="V30" i="1" s="1"/>
  <c r="U32" i="1"/>
  <c r="V32" i="1" s="1"/>
  <c r="U34" i="1"/>
  <c r="V34" i="1" s="1"/>
  <c r="U36" i="1"/>
  <c r="V36" i="1" s="1"/>
  <c r="G51" i="1"/>
  <c r="U55" i="1"/>
  <c r="V55" i="1" s="1"/>
  <c r="X59" i="1"/>
  <c r="Z73" i="1"/>
  <c r="W103" i="1"/>
  <c r="W109" i="1"/>
  <c r="X116" i="1"/>
  <c r="U116" i="1"/>
  <c r="V116" i="1" s="1"/>
  <c r="Z128" i="1"/>
  <c r="X128" i="1"/>
  <c r="U135" i="1"/>
  <c r="V135" i="1" s="1"/>
  <c r="Z135" i="1"/>
  <c r="X135" i="1"/>
  <c r="W135" i="1"/>
  <c r="D134" i="1"/>
  <c r="X138" i="1"/>
  <c r="U138" i="1"/>
  <c r="V138" i="1" s="1"/>
  <c r="D147" i="1"/>
  <c r="Z153" i="1"/>
  <c r="U156" i="1"/>
  <c r="V156" i="1" s="1"/>
  <c r="O157" i="1"/>
  <c r="W160" i="1"/>
  <c r="X181" i="1"/>
  <c r="W181" i="1"/>
  <c r="U197" i="1"/>
  <c r="V197" i="1" s="1"/>
  <c r="Z23" i="1"/>
  <c r="Z29" i="1"/>
  <c r="X43" i="1"/>
  <c r="Z57" i="1"/>
  <c r="X64" i="1"/>
  <c r="Z16" i="1"/>
  <c r="Z21" i="1"/>
  <c r="Z41" i="1"/>
  <c r="Z62" i="1"/>
  <c r="U79" i="1"/>
  <c r="V79" i="1" s="1"/>
  <c r="U83" i="1"/>
  <c r="V83" i="1" s="1"/>
  <c r="U85" i="1"/>
  <c r="V85" i="1" s="1"/>
  <c r="X97" i="1"/>
  <c r="U97" i="1"/>
  <c r="V97" i="1" s="1"/>
  <c r="U38" i="1"/>
  <c r="V38" i="1" s="1"/>
  <c r="Z59" i="1"/>
  <c r="U61" i="1"/>
  <c r="V61" i="1" s="1"/>
  <c r="D76" i="1"/>
  <c r="W77" i="1"/>
  <c r="W79" i="1"/>
  <c r="W81" i="1"/>
  <c r="W83" i="1"/>
  <c r="W85" i="1"/>
  <c r="W87" i="1"/>
  <c r="W89" i="1"/>
  <c r="W91" i="1"/>
  <c r="O94" i="1"/>
  <c r="O93" i="1" s="1"/>
  <c r="O9" i="1" s="1"/>
  <c r="W97" i="1"/>
  <c r="H140" i="1"/>
  <c r="U141" i="1"/>
  <c r="V141" i="1" s="1"/>
  <c r="U192" i="1"/>
  <c r="V192" i="1" s="1"/>
  <c r="X197" i="1"/>
  <c r="X21" i="1"/>
  <c r="Z27" i="1"/>
  <c r="Z31" i="1"/>
  <c r="X39" i="1"/>
  <c r="X45" i="1"/>
  <c r="Z39" i="1"/>
  <c r="Z43" i="1"/>
  <c r="Z66" i="1"/>
  <c r="X73" i="1"/>
  <c r="U77" i="1"/>
  <c r="V77" i="1" s="1"/>
  <c r="U81" i="1"/>
  <c r="V81" i="1" s="1"/>
  <c r="U87" i="1"/>
  <c r="V87" i="1" s="1"/>
  <c r="X122" i="1"/>
  <c r="U122" i="1"/>
  <c r="V122" i="1" s="1"/>
  <c r="N11" i="1"/>
  <c r="N10" i="1" s="1"/>
  <c r="X89" i="1"/>
  <c r="Z97" i="1"/>
  <c r="X107" i="1"/>
  <c r="U107" i="1"/>
  <c r="V107" i="1" s="1"/>
  <c r="Z122" i="1"/>
  <c r="U126" i="1"/>
  <c r="V126" i="1" s="1"/>
  <c r="Z132" i="1"/>
  <c r="X132" i="1"/>
  <c r="X136" i="1"/>
  <c r="U136" i="1"/>
  <c r="V136" i="1" s="1"/>
  <c r="P157" i="1"/>
  <c r="J185" i="1"/>
  <c r="Z197" i="1"/>
  <c r="G198" i="1"/>
  <c r="T198" i="1"/>
  <c r="U98" i="1"/>
  <c r="V98" i="1" s="1"/>
  <c r="Z98" i="1"/>
  <c r="X98" i="1"/>
  <c r="W98" i="1"/>
  <c r="U123" i="1"/>
  <c r="V123" i="1" s="1"/>
  <c r="Z123" i="1"/>
  <c r="X123" i="1"/>
  <c r="W123" i="1"/>
  <c r="Z190" i="1"/>
  <c r="W190" i="1"/>
  <c r="D189" i="1"/>
  <c r="U190" i="1"/>
  <c r="V190" i="1" s="1"/>
  <c r="X246" i="1"/>
  <c r="W246" i="1"/>
  <c r="Z246" i="1"/>
  <c r="U246" i="1"/>
  <c r="V246" i="1" s="1"/>
  <c r="X298" i="1"/>
  <c r="U298" i="1"/>
  <c r="V298" i="1" s="1"/>
  <c r="Z298" i="1"/>
  <c r="W298" i="1"/>
  <c r="X38" i="1"/>
  <c r="U50" i="1"/>
  <c r="V50" i="1" s="1"/>
  <c r="X61" i="1"/>
  <c r="U113" i="1"/>
  <c r="V113" i="1" s="1"/>
  <c r="Z113" i="1"/>
  <c r="X113" i="1"/>
  <c r="W113" i="1"/>
  <c r="D112" i="1"/>
  <c r="K140" i="1"/>
  <c r="Z154" i="1"/>
  <c r="X154" i="1"/>
  <c r="X190" i="1"/>
  <c r="W193" i="1"/>
  <c r="Z193" i="1"/>
  <c r="X53" i="1"/>
  <c r="U78" i="1"/>
  <c r="V78" i="1" s="1"/>
  <c r="U80" i="1"/>
  <c r="V80" i="1" s="1"/>
  <c r="U82" i="1"/>
  <c r="V82" i="1" s="1"/>
  <c r="U84" i="1"/>
  <c r="V84" i="1" s="1"/>
  <c r="U86" i="1"/>
  <c r="V86" i="1" s="1"/>
  <c r="U88" i="1"/>
  <c r="V88" i="1" s="1"/>
  <c r="U90" i="1"/>
  <c r="V90" i="1" s="1"/>
  <c r="U92" i="1"/>
  <c r="V92" i="1" s="1"/>
  <c r="X99" i="1"/>
  <c r="U99" i="1"/>
  <c r="V99" i="1" s="1"/>
  <c r="D121" i="1"/>
  <c r="Z124" i="1"/>
  <c r="Z127" i="1"/>
  <c r="U154" i="1"/>
  <c r="V154" i="1" s="1"/>
  <c r="X164" i="1"/>
  <c r="W164" i="1"/>
  <c r="V181" i="1"/>
  <c r="M185" i="1"/>
  <c r="U193" i="1"/>
  <c r="V193" i="1" s="1"/>
  <c r="U203" i="1"/>
  <c r="V203" i="1" s="1"/>
  <c r="U222" i="1"/>
  <c r="V222" i="1" s="1"/>
  <c r="W222" i="1"/>
  <c r="Z367" i="1"/>
  <c r="X367" i="1"/>
  <c r="W367" i="1"/>
  <c r="U367" i="1"/>
  <c r="D20" i="1"/>
  <c r="W50" i="1"/>
  <c r="X114" i="1"/>
  <c r="U114" i="1"/>
  <c r="V114" i="1" s="1"/>
  <c r="Z188" i="1"/>
  <c r="X188" i="1"/>
  <c r="U25" i="1"/>
  <c r="V25" i="1" s="1"/>
  <c r="U33" i="1"/>
  <c r="V33" i="1" s="1"/>
  <c r="U35" i="1"/>
  <c r="V35" i="1" s="1"/>
  <c r="X37" i="1"/>
  <c r="M93" i="1"/>
  <c r="X105" i="1"/>
  <c r="U105" i="1"/>
  <c r="V105" i="1" s="1"/>
  <c r="X111" i="1"/>
  <c r="U111" i="1"/>
  <c r="V111" i="1" s="1"/>
  <c r="X137" i="1"/>
  <c r="U137" i="1"/>
  <c r="V137" i="1" s="1"/>
  <c r="U16" i="1"/>
  <c r="V16" i="1" s="1"/>
  <c r="U41" i="1"/>
  <c r="V41" i="1" s="1"/>
  <c r="U45" i="1"/>
  <c r="V45" i="1" s="1"/>
  <c r="U47" i="1"/>
  <c r="V47" i="1" s="1"/>
  <c r="X50" i="1"/>
  <c r="U62" i="1"/>
  <c r="V62" i="1" s="1"/>
  <c r="U64" i="1"/>
  <c r="V64" i="1" s="1"/>
  <c r="U66" i="1"/>
  <c r="V66" i="1" s="1"/>
  <c r="U68" i="1"/>
  <c r="V68" i="1" s="1"/>
  <c r="X92" i="1"/>
  <c r="I94" i="1"/>
  <c r="I93" i="1" s="1"/>
  <c r="W99" i="1"/>
  <c r="Z130" i="1"/>
  <c r="X130" i="1"/>
  <c r="R157" i="1"/>
  <c r="U188" i="1"/>
  <c r="V188" i="1" s="1"/>
  <c r="W191" i="1"/>
  <c r="X203" i="1"/>
  <c r="M218" i="1"/>
  <c r="L219" i="1"/>
  <c r="L218" i="1" s="1"/>
  <c r="Z222" i="1"/>
  <c r="U159" i="1"/>
  <c r="V159" i="1" s="1"/>
  <c r="Z159" i="1"/>
  <c r="X159" i="1"/>
  <c r="W159" i="1"/>
  <c r="D158" i="1"/>
  <c r="X162" i="1"/>
  <c r="U162" i="1"/>
  <c r="V162" i="1" s="1"/>
  <c r="D186" i="1"/>
  <c r="P185" i="1"/>
  <c r="W188" i="1"/>
  <c r="Z214" i="1"/>
  <c r="X214" i="1"/>
  <c r="U214" i="1"/>
  <c r="V214" i="1" s="1"/>
  <c r="Z217" i="1"/>
  <c r="X217" i="1"/>
  <c r="U96" i="1"/>
  <c r="V96" i="1" s="1"/>
  <c r="Z96" i="1"/>
  <c r="X96" i="1"/>
  <c r="W96" i="1"/>
  <c r="D95" i="1"/>
  <c r="U100" i="1"/>
  <c r="V100" i="1" s="1"/>
  <c r="Z100" i="1"/>
  <c r="X100" i="1"/>
  <c r="W100" i="1"/>
  <c r="Z192" i="1"/>
  <c r="U252" i="1"/>
  <c r="V252" i="1" s="1"/>
  <c r="X252" i="1"/>
  <c r="Z252" i="1"/>
  <c r="W252" i="1"/>
  <c r="S93" i="1"/>
  <c r="X103" i="1"/>
  <c r="U103" i="1"/>
  <c r="V103" i="1" s="1"/>
  <c r="X109" i="1"/>
  <c r="U109" i="1"/>
  <c r="V109" i="1" s="1"/>
  <c r="W137" i="1"/>
  <c r="X160" i="1"/>
  <c r="U160" i="1"/>
  <c r="V160" i="1" s="1"/>
  <c r="W162" i="1"/>
  <c r="V164" i="1"/>
  <c r="Z205" i="1"/>
  <c r="U205" i="1"/>
  <c r="V205" i="1" s="1"/>
  <c r="W208" i="1"/>
  <c r="U208" i="1"/>
  <c r="V208" i="1" s="1"/>
  <c r="Z208" i="1"/>
  <c r="X208" i="1"/>
  <c r="O219" i="1"/>
  <c r="O218" i="1" s="1"/>
  <c r="X244" i="1"/>
  <c r="Z244" i="1"/>
  <c r="Z307" i="1"/>
  <c r="X307" i="1"/>
  <c r="H408" i="1"/>
  <c r="U59" i="1"/>
  <c r="V59" i="1" s="1"/>
  <c r="U115" i="1"/>
  <c r="V115" i="1" s="1"/>
  <c r="Z115" i="1"/>
  <c r="X115" i="1"/>
  <c r="W115" i="1"/>
  <c r="D101" i="1"/>
  <c r="Z125" i="1"/>
  <c r="W125" i="1"/>
  <c r="W124" i="1" s="1"/>
  <c r="U125" i="1"/>
  <c r="V125" i="1" s="1"/>
  <c r="Z156" i="1"/>
  <c r="X156" i="1"/>
  <c r="Z162" i="1"/>
  <c r="Z164" i="1"/>
  <c r="Z199" i="1"/>
  <c r="D198" i="1"/>
  <c r="U199" i="1"/>
  <c r="V199" i="1" s="1"/>
  <c r="D202" i="1"/>
  <c r="Z224" i="1"/>
  <c r="W224" i="1"/>
  <c r="D223" i="1"/>
  <c r="U224" i="1"/>
  <c r="V224" i="1" s="1"/>
  <c r="D226" i="1"/>
  <c r="Z141" i="1"/>
  <c r="U200" i="1"/>
  <c r="V200" i="1" s="1"/>
  <c r="U206" i="1"/>
  <c r="V206" i="1" s="1"/>
  <c r="W213" i="1"/>
  <c r="U215" i="1"/>
  <c r="V215" i="1" s="1"/>
  <c r="Z237" i="1"/>
  <c r="X237" i="1"/>
  <c r="U237" i="1"/>
  <c r="V237" i="1" s="1"/>
  <c r="W240" i="1"/>
  <c r="D251" i="1"/>
  <c r="N249" i="1"/>
  <c r="W254" i="1"/>
  <c r="I261" i="1"/>
  <c r="I218" i="1" s="1"/>
  <c r="Z270" i="1"/>
  <c r="W270" i="1"/>
  <c r="U270" i="1"/>
  <c r="V270" i="1" s="1"/>
  <c r="Z276" i="1"/>
  <c r="X276" i="1"/>
  <c r="U276" i="1"/>
  <c r="V276" i="1" s="1"/>
  <c r="W279" i="1"/>
  <c r="Z299" i="1"/>
  <c r="O314" i="1"/>
  <c r="W317" i="1"/>
  <c r="Z317" i="1"/>
  <c r="U321" i="1"/>
  <c r="V321" i="1" s="1"/>
  <c r="X321" i="1"/>
  <c r="U328" i="1"/>
  <c r="V328" i="1" s="1"/>
  <c r="U343" i="1"/>
  <c r="V343" i="1" s="1"/>
  <c r="X343" i="1"/>
  <c r="U347" i="1"/>
  <c r="V347" i="1" s="1"/>
  <c r="X347" i="1"/>
  <c r="U354" i="1"/>
  <c r="V354" i="1" s="1"/>
  <c r="X354" i="1"/>
  <c r="I365" i="1"/>
  <c r="H366" i="1"/>
  <c r="V370" i="1"/>
  <c r="F548" i="1"/>
  <c r="F515" i="1" s="1"/>
  <c r="S548" i="1"/>
  <c r="X578" i="1"/>
  <c r="Z578" i="1"/>
  <c r="X702" i="1"/>
  <c r="U702" i="1"/>
  <c r="V702" i="1" s="1"/>
  <c r="Z702" i="1"/>
  <c r="D144" i="1"/>
  <c r="W145" i="1"/>
  <c r="W166" i="1"/>
  <c r="W168" i="1"/>
  <c r="W170" i="1"/>
  <c r="W172" i="1"/>
  <c r="W174" i="1"/>
  <c r="W176" i="1"/>
  <c r="W200" i="1"/>
  <c r="W204" i="1"/>
  <c r="W206" i="1"/>
  <c r="X213" i="1"/>
  <c r="Z254" i="1"/>
  <c r="W293" i="1"/>
  <c r="Z297" i="1"/>
  <c r="X297" i="1"/>
  <c r="U297" i="1"/>
  <c r="V297" i="1" s="1"/>
  <c r="Z309" i="1"/>
  <c r="X309" i="1"/>
  <c r="W324" i="1"/>
  <c r="Z324" i="1"/>
  <c r="Z351" i="1"/>
  <c r="X351" i="1"/>
  <c r="W351" i="1"/>
  <c r="D350" i="1"/>
  <c r="U351" i="1"/>
  <c r="V351" i="1" s="1"/>
  <c r="G393" i="1"/>
  <c r="G409" i="1"/>
  <c r="G408" i="1" s="1"/>
  <c r="T409" i="1"/>
  <c r="T408" i="1" s="1"/>
  <c r="Q425" i="1"/>
  <c r="U436" i="1"/>
  <c r="V436" i="1" s="1"/>
  <c r="X204" i="1"/>
  <c r="W215" i="1"/>
  <c r="R218" i="1"/>
  <c r="R9" i="1" s="1"/>
  <c r="W221" i="1"/>
  <c r="D220" i="1"/>
  <c r="U221" i="1"/>
  <c r="V221" i="1" s="1"/>
  <c r="Z241" i="1"/>
  <c r="X241" i="1"/>
  <c r="U241" i="1"/>
  <c r="V241" i="1" s="1"/>
  <c r="K261" i="1"/>
  <c r="K218" i="1" s="1"/>
  <c r="Z262" i="1"/>
  <c r="W271" i="1"/>
  <c r="Z271" i="1"/>
  <c r="U280" i="1"/>
  <c r="V280" i="1" s="1"/>
  <c r="X280" i="1"/>
  <c r="U324" i="1"/>
  <c r="V324" i="1" s="1"/>
  <c r="D329" i="1"/>
  <c r="E339" i="1"/>
  <c r="D342" i="1"/>
  <c r="X368" i="1"/>
  <c r="H393" i="1"/>
  <c r="N425" i="1"/>
  <c r="D429" i="1"/>
  <c r="W467" i="1"/>
  <c r="U467" i="1"/>
  <c r="V467" i="1" s="1"/>
  <c r="Z467" i="1"/>
  <c r="X467" i="1"/>
  <c r="Z238" i="1"/>
  <c r="U238" i="1"/>
  <c r="V238" i="1" s="1"/>
  <c r="Z277" i="1"/>
  <c r="X277" i="1"/>
  <c r="W277" i="1"/>
  <c r="U277" i="1"/>
  <c r="V277" i="1" s="1"/>
  <c r="U294" i="1"/>
  <c r="V294" i="1" s="1"/>
  <c r="X294" i="1"/>
  <c r="Z318" i="1"/>
  <c r="W318" i="1"/>
  <c r="U318" i="1"/>
  <c r="V318" i="1" s="1"/>
  <c r="Z352" i="1"/>
  <c r="X352" i="1"/>
  <c r="U352" i="1"/>
  <c r="V352" i="1" s="1"/>
  <c r="Z363" i="1"/>
  <c r="X363" i="1"/>
  <c r="W363" i="1"/>
  <c r="U363" i="1"/>
  <c r="V363" i="1" s="1"/>
  <c r="D383" i="1"/>
  <c r="E382" i="1"/>
  <c r="E366" i="1" s="1"/>
  <c r="E365" i="1" s="1"/>
  <c r="K425" i="1"/>
  <c r="D425" i="1" s="1"/>
  <c r="D433" i="1"/>
  <c r="Z444" i="1"/>
  <c r="X444" i="1"/>
  <c r="W444" i="1"/>
  <c r="U444" i="1"/>
  <c r="V444" i="1" s="1"/>
  <c r="X534" i="1"/>
  <c r="Z534" i="1"/>
  <c r="U534" i="1"/>
  <c r="V534" i="1" s="1"/>
  <c r="X221" i="1"/>
  <c r="Z259" i="1"/>
  <c r="X259" i="1"/>
  <c r="U259" i="1"/>
  <c r="V259" i="1" s="1"/>
  <c r="X271" i="1"/>
  <c r="Z280" i="1"/>
  <c r="U287" i="1"/>
  <c r="V287" i="1" s="1"/>
  <c r="X287" i="1"/>
  <c r="W294" i="1"/>
  <c r="U301" i="1"/>
  <c r="V301" i="1" s="1"/>
  <c r="X301" i="1"/>
  <c r="Z305" i="1"/>
  <c r="X305" i="1"/>
  <c r="X318" i="1"/>
  <c r="J314" i="1"/>
  <c r="Z325" i="1"/>
  <c r="W325" i="1"/>
  <c r="U325" i="1"/>
  <c r="V325" i="1" s="1"/>
  <c r="Z356" i="1"/>
  <c r="X356" i="1"/>
  <c r="W356" i="1"/>
  <c r="D355" i="1"/>
  <c r="U356" i="1"/>
  <c r="V356" i="1" s="1"/>
  <c r="N365" i="1"/>
  <c r="Z445" i="1"/>
  <c r="X445" i="1"/>
  <c r="W445" i="1"/>
  <c r="U445" i="1"/>
  <c r="V445" i="1" s="1"/>
  <c r="Z456" i="1"/>
  <c r="X456" i="1"/>
  <c r="W456" i="1"/>
  <c r="U456" i="1"/>
  <c r="V456" i="1" s="1"/>
  <c r="Z459" i="1"/>
  <c r="N515" i="1"/>
  <c r="G595" i="1"/>
  <c r="G594" i="1" s="1"/>
  <c r="D602" i="1"/>
  <c r="W238" i="1"/>
  <c r="U256" i="1"/>
  <c r="V256" i="1" s="1"/>
  <c r="X256" i="1"/>
  <c r="Z272" i="1"/>
  <c r="W272" i="1"/>
  <c r="U272" i="1"/>
  <c r="V272" i="1" s="1"/>
  <c r="Z278" i="1"/>
  <c r="X278" i="1"/>
  <c r="U278" i="1"/>
  <c r="V278" i="1" s="1"/>
  <c r="Z294" i="1"/>
  <c r="Z306" i="1"/>
  <c r="X306" i="1"/>
  <c r="W306" i="1"/>
  <c r="U306" i="1"/>
  <c r="V306" i="1" s="1"/>
  <c r="G311" i="1"/>
  <c r="D311" i="1" s="1"/>
  <c r="X311" i="1" s="1"/>
  <c r="E314" i="1"/>
  <c r="D319" i="1"/>
  <c r="W352" i="1"/>
  <c r="U358" i="1"/>
  <c r="V358" i="1" s="1"/>
  <c r="N409" i="1"/>
  <c r="N408" i="1" s="1"/>
  <c r="D452" i="1"/>
  <c r="S515" i="1"/>
  <c r="X568" i="1"/>
  <c r="Z568" i="1"/>
  <c r="U568" i="1"/>
  <c r="V568" i="1" s="1"/>
  <c r="X284" i="1"/>
  <c r="U284" i="1"/>
  <c r="V284" i="1" s="1"/>
  <c r="W326" i="1"/>
  <c r="Z326" i="1"/>
  <c r="U345" i="1"/>
  <c r="V345" i="1" s="1"/>
  <c r="X345" i="1"/>
  <c r="U349" i="1"/>
  <c r="V349" i="1" s="1"/>
  <c r="X349" i="1"/>
  <c r="X353" i="1"/>
  <c r="U353" i="1"/>
  <c r="V353" i="1" s="1"/>
  <c r="Z449" i="1"/>
  <c r="X449" i="1"/>
  <c r="W449" i="1"/>
  <c r="U449" i="1"/>
  <c r="V449" i="1" s="1"/>
  <c r="W216" i="1"/>
  <c r="Z239" i="1"/>
  <c r="X239" i="1"/>
  <c r="U239" i="1"/>
  <c r="V239" i="1" s="1"/>
  <c r="N245" i="1"/>
  <c r="N218" i="1" s="1"/>
  <c r="D249" i="1"/>
  <c r="Z256" i="1"/>
  <c r="Z260" i="1"/>
  <c r="X260" i="1"/>
  <c r="W260" i="1"/>
  <c r="U260" i="1"/>
  <c r="V260" i="1" s="1"/>
  <c r="D275" i="1"/>
  <c r="P274" i="1"/>
  <c r="P218" i="1" s="1"/>
  <c r="W278" i="1"/>
  <c r="G314" i="1"/>
  <c r="U326" i="1"/>
  <c r="V326" i="1" s="1"/>
  <c r="W345" i="1"/>
  <c r="W349" i="1"/>
  <c r="Z359" i="1"/>
  <c r="X359" i="1"/>
  <c r="W359" i="1"/>
  <c r="U359" i="1"/>
  <c r="V359" i="1" s="1"/>
  <c r="M409" i="1"/>
  <c r="M408" i="1" s="1"/>
  <c r="Z413" i="1"/>
  <c r="X446" i="1"/>
  <c r="W446" i="1"/>
  <c r="U446" i="1"/>
  <c r="V446" i="1" s="1"/>
  <c r="X502" i="1"/>
  <c r="Z502" i="1"/>
  <c r="W502" i="1"/>
  <c r="U502" i="1"/>
  <c r="V502" i="1" s="1"/>
  <c r="H515" i="1"/>
  <c r="W575" i="1"/>
  <c r="X279" i="1"/>
  <c r="U279" i="1"/>
  <c r="V279" i="1" s="1"/>
  <c r="W284" i="1"/>
  <c r="W358" i="1"/>
  <c r="Z358" i="1"/>
  <c r="D373" i="1"/>
  <c r="Z375" i="1"/>
  <c r="X375" i="1"/>
  <c r="W375" i="1"/>
  <c r="D416" i="1"/>
  <c r="E409" i="1"/>
  <c r="Q409" i="1"/>
  <c r="Q408" i="1" s="1"/>
  <c r="Z508" i="1"/>
  <c r="X508" i="1"/>
  <c r="W508" i="1"/>
  <c r="U508" i="1"/>
  <c r="V508" i="1" s="1"/>
  <c r="X588" i="1"/>
  <c r="Z588" i="1"/>
  <c r="U588" i="1"/>
  <c r="V588" i="1" s="1"/>
  <c r="D586" i="1"/>
  <c r="Z614" i="1"/>
  <c r="X614" i="1"/>
  <c r="U614" i="1"/>
  <c r="V614" i="1" s="1"/>
  <c r="W269" i="1"/>
  <c r="D268" i="1"/>
  <c r="Z269" i="1"/>
  <c r="Z327" i="1"/>
  <c r="W327" i="1"/>
  <c r="U327" i="1"/>
  <c r="V327" i="1" s="1"/>
  <c r="W426" i="1"/>
  <c r="U426" i="1"/>
  <c r="V426" i="1" s="1"/>
  <c r="Z426" i="1"/>
  <c r="W225" i="1"/>
  <c r="Z225" i="1"/>
  <c r="Z240" i="1"/>
  <c r="U240" i="1"/>
  <c r="V240" i="1" s="1"/>
  <c r="U269" i="1"/>
  <c r="V269" i="1" s="1"/>
  <c r="T274" i="1"/>
  <c r="T218" i="1" s="1"/>
  <c r="U285" i="1"/>
  <c r="V285" i="1" s="1"/>
  <c r="X285" i="1"/>
  <c r="D289" i="1"/>
  <c r="D283" i="1" s="1"/>
  <c r="N283" i="1"/>
  <c r="N274" i="1" s="1"/>
  <c r="U299" i="1"/>
  <c r="V299" i="1" s="1"/>
  <c r="X299" i="1"/>
  <c r="U303" i="1"/>
  <c r="V303" i="1" s="1"/>
  <c r="X303" i="1"/>
  <c r="T315" i="1"/>
  <c r="T314" i="1" s="1"/>
  <c r="X327" i="1"/>
  <c r="W353" i="1"/>
  <c r="G365" i="1"/>
  <c r="Z370" i="1"/>
  <c r="U375" i="1"/>
  <c r="V375" i="1" s="1"/>
  <c r="I442" i="1"/>
  <c r="I408" i="1" s="1"/>
  <c r="D469" i="1"/>
  <c r="H466" i="1"/>
  <c r="P471" i="1"/>
  <c r="P516" i="1"/>
  <c r="P515" i="1" s="1"/>
  <c r="H219" i="1"/>
  <c r="H218" i="1" s="1"/>
  <c r="S245" i="1"/>
  <c r="S218" i="1" s="1"/>
  <c r="U254" i="1"/>
  <c r="V254" i="1" s="1"/>
  <c r="X254" i="1"/>
  <c r="Z258" i="1"/>
  <c r="X258" i="1"/>
  <c r="W258" i="1"/>
  <c r="U258" i="1"/>
  <c r="V258" i="1" s="1"/>
  <c r="X269" i="1"/>
  <c r="X293" i="1"/>
  <c r="D292" i="1"/>
  <c r="U293" i="1"/>
  <c r="V293" i="1" s="1"/>
  <c r="Z296" i="1"/>
  <c r="X296" i="1"/>
  <c r="W296" i="1"/>
  <c r="D295" i="1"/>
  <c r="U296" i="1"/>
  <c r="V296" i="1" s="1"/>
  <c r="M314" i="1"/>
  <c r="Z323" i="1"/>
  <c r="W323" i="1"/>
  <c r="U323" i="1"/>
  <c r="V323" i="1" s="1"/>
  <c r="W328" i="1"/>
  <c r="Z328" i="1"/>
  <c r="Z353" i="1"/>
  <c r="Z361" i="1"/>
  <c r="X361" i="1"/>
  <c r="W361" i="1"/>
  <c r="U361" i="1"/>
  <c r="V361" i="1" s="1"/>
  <c r="U368" i="1"/>
  <c r="V368" i="1" s="1"/>
  <c r="Z368" i="1"/>
  <c r="W368" i="1"/>
  <c r="Z406" i="1"/>
  <c r="X406" i="1"/>
  <c r="W406" i="1"/>
  <c r="U406" i="1"/>
  <c r="V406" i="1" s="1"/>
  <c r="W516" i="1"/>
  <c r="W578" i="1"/>
  <c r="D265" i="1"/>
  <c r="W266" i="1"/>
  <c r="D315" i="1"/>
  <c r="Z322" i="1"/>
  <c r="W331" i="1"/>
  <c r="W333" i="1"/>
  <c r="W335" i="1"/>
  <c r="W337" i="1"/>
  <c r="Z360" i="1"/>
  <c r="Z362" i="1"/>
  <c r="Z364" i="1"/>
  <c r="Z396" i="1"/>
  <c r="X400" i="1"/>
  <c r="X402" i="1"/>
  <c r="Z412" i="1"/>
  <c r="Z417" i="1"/>
  <c r="Z419" i="1"/>
  <c r="Z421" i="1"/>
  <c r="Z423" i="1"/>
  <c r="Z428" i="1"/>
  <c r="Z430" i="1"/>
  <c r="Z437" i="1"/>
  <c r="X481" i="1"/>
  <c r="U481" i="1"/>
  <c r="V481" i="1" s="1"/>
  <c r="W484" i="1"/>
  <c r="U484" i="1"/>
  <c r="V484" i="1" s="1"/>
  <c r="D500" i="1"/>
  <c r="D497" i="1" s="1"/>
  <c r="Z513" i="1"/>
  <c r="W513" i="1"/>
  <c r="U513" i="1"/>
  <c r="V513" i="1" s="1"/>
  <c r="J548" i="1"/>
  <c r="J515" i="1" s="1"/>
  <c r="H559" i="1"/>
  <c r="X565" i="1"/>
  <c r="U565" i="1"/>
  <c r="V565" i="1" s="1"/>
  <c r="D563" i="1"/>
  <c r="F575" i="1"/>
  <c r="X582" i="1"/>
  <c r="Z582" i="1"/>
  <c r="H595" i="1"/>
  <c r="H594" i="1" s="1"/>
  <c r="U632" i="1"/>
  <c r="V632" i="1" s="1"/>
  <c r="Z632" i="1"/>
  <c r="X632" i="1"/>
  <c r="Z400" i="1"/>
  <c r="Z402" i="1"/>
  <c r="X479" i="1"/>
  <c r="U479" i="1"/>
  <c r="V479" i="1" s="1"/>
  <c r="I515" i="1"/>
  <c r="X526" i="1"/>
  <c r="U526" i="1"/>
  <c r="V526" i="1" s="1"/>
  <c r="U532" i="1"/>
  <c r="V532" i="1" s="1"/>
  <c r="Z532" i="1"/>
  <c r="U546" i="1"/>
  <c r="V546" i="1" s="1"/>
  <c r="Z546" i="1"/>
  <c r="U550" i="1"/>
  <c r="V550" i="1" s="1"/>
  <c r="Z550" i="1"/>
  <c r="V552" i="1"/>
  <c r="U591" i="1"/>
  <c r="V591" i="1" s="1"/>
  <c r="X591" i="1"/>
  <c r="Z622" i="1"/>
  <c r="X622" i="1"/>
  <c r="Z629" i="1"/>
  <c r="U629" i="1"/>
  <c r="V629" i="1" s="1"/>
  <c r="Z266" i="1"/>
  <c r="X282" i="1"/>
  <c r="U316" i="1"/>
  <c r="V316" i="1" s="1"/>
  <c r="Z331" i="1"/>
  <c r="Z333" i="1"/>
  <c r="Z335" i="1"/>
  <c r="Z337" i="1"/>
  <c r="U395" i="1"/>
  <c r="V395" i="1" s="1"/>
  <c r="U397" i="1"/>
  <c r="V397" i="1" s="1"/>
  <c r="U411" i="1"/>
  <c r="V411" i="1" s="1"/>
  <c r="U418" i="1"/>
  <c r="V418" i="1" s="1"/>
  <c r="U420" i="1"/>
  <c r="V420" i="1" s="1"/>
  <c r="U422" i="1"/>
  <c r="V422" i="1" s="1"/>
  <c r="U424" i="1"/>
  <c r="V424" i="1" s="1"/>
  <c r="U427" i="1"/>
  <c r="V427" i="1" s="1"/>
  <c r="U431" i="1"/>
  <c r="V431" i="1" s="1"/>
  <c r="X432" i="1"/>
  <c r="U438" i="1"/>
  <c r="V438" i="1" s="1"/>
  <c r="D511" i="1"/>
  <c r="X518" i="1"/>
  <c r="U518" i="1"/>
  <c r="V518" i="1" s="1"/>
  <c r="U521" i="1"/>
  <c r="V521" i="1" s="1"/>
  <c r="Z521" i="1"/>
  <c r="W532" i="1"/>
  <c r="X537" i="1"/>
  <c r="U537" i="1"/>
  <c r="V537" i="1" s="1"/>
  <c r="U543" i="1"/>
  <c r="V543" i="1" s="1"/>
  <c r="L548" i="1"/>
  <c r="L515" i="1" s="1"/>
  <c r="U579" i="1"/>
  <c r="V579" i="1" s="1"/>
  <c r="Z589" i="1"/>
  <c r="X589" i="1"/>
  <c r="E594" i="1"/>
  <c r="U610" i="1"/>
  <c r="V610" i="1" s="1"/>
  <c r="Z610" i="1"/>
  <c r="X610" i="1"/>
  <c r="I653" i="1"/>
  <c r="U253" i="1"/>
  <c r="V253" i="1" s="1"/>
  <c r="U255" i="1"/>
  <c r="V255" i="1" s="1"/>
  <c r="U257" i="1"/>
  <c r="V257" i="1" s="1"/>
  <c r="U286" i="1"/>
  <c r="V286" i="1" s="1"/>
  <c r="U300" i="1"/>
  <c r="V300" i="1" s="1"/>
  <c r="U302" i="1"/>
  <c r="V302" i="1" s="1"/>
  <c r="U304" i="1"/>
  <c r="V304" i="1" s="1"/>
  <c r="U320" i="1"/>
  <c r="V320" i="1" s="1"/>
  <c r="U344" i="1"/>
  <c r="V344" i="1" s="1"/>
  <c r="U346" i="1"/>
  <c r="V346" i="1" s="1"/>
  <c r="U348" i="1"/>
  <c r="V348" i="1" s="1"/>
  <c r="W370" i="1"/>
  <c r="X384" i="1"/>
  <c r="U399" i="1"/>
  <c r="V399" i="1" s="1"/>
  <c r="U401" i="1"/>
  <c r="V401" i="1" s="1"/>
  <c r="U403" i="1"/>
  <c r="V403" i="1" s="1"/>
  <c r="U460" i="1"/>
  <c r="V460" i="1" s="1"/>
  <c r="Z460" i="1"/>
  <c r="W460" i="1"/>
  <c r="D503" i="1"/>
  <c r="K516" i="1"/>
  <c r="K515" i="1" s="1"/>
  <c r="W523" i="1"/>
  <c r="X543" i="1"/>
  <c r="Z552" i="1"/>
  <c r="W555" i="1"/>
  <c r="W579" i="1"/>
  <c r="Z607" i="1"/>
  <c r="U607" i="1"/>
  <c r="V607" i="1" s="1"/>
  <c r="Z616" i="1"/>
  <c r="X629" i="1"/>
  <c r="Z641" i="1"/>
  <c r="X641" i="1"/>
  <c r="U641" i="1"/>
  <c r="V641" i="1" s="1"/>
  <c r="X673" i="1"/>
  <c r="Z673" i="1"/>
  <c r="U673" i="1"/>
  <c r="V673" i="1" s="1"/>
  <c r="U281" i="1"/>
  <c r="V281" i="1" s="1"/>
  <c r="W316" i="1"/>
  <c r="D394" i="1"/>
  <c r="W395" i="1"/>
  <c r="W397" i="1"/>
  <c r="X404" i="1"/>
  <c r="D410" i="1"/>
  <c r="W411" i="1"/>
  <c r="W418" i="1"/>
  <c r="W420" i="1"/>
  <c r="W422" i="1"/>
  <c r="W424" i="1"/>
  <c r="W427" i="1"/>
  <c r="W431" i="1"/>
  <c r="W436" i="1"/>
  <c r="W438" i="1"/>
  <c r="X463" i="1"/>
  <c r="U463" i="1"/>
  <c r="V463" i="1" s="1"/>
  <c r="W473" i="1"/>
  <c r="U473" i="1"/>
  <c r="V473" i="1" s="1"/>
  <c r="X473" i="1"/>
  <c r="Z506" i="1"/>
  <c r="W506" i="1"/>
  <c r="U506" i="1"/>
  <c r="V506" i="1" s="1"/>
  <c r="Z526" i="1"/>
  <c r="W534" i="1"/>
  <c r="X546" i="1"/>
  <c r="X550" i="1"/>
  <c r="D560" i="1"/>
  <c r="U561" i="1"/>
  <c r="X561" i="1"/>
  <c r="Z579" i="1"/>
  <c r="W583" i="1"/>
  <c r="Z617" i="1"/>
  <c r="X617" i="1"/>
  <c r="Z626" i="1"/>
  <c r="U626" i="1"/>
  <c r="V626" i="1" s="1"/>
  <c r="X639" i="1"/>
  <c r="Z639" i="1"/>
  <c r="U645" i="1"/>
  <c r="V645" i="1" s="1"/>
  <c r="Z645" i="1"/>
  <c r="X645" i="1"/>
  <c r="X395" i="1"/>
  <c r="X397" i="1"/>
  <c r="X411" i="1"/>
  <c r="U413" i="1"/>
  <c r="V413" i="1" s="1"/>
  <c r="X418" i="1"/>
  <c r="X420" i="1"/>
  <c r="X422" i="1"/>
  <c r="X424" i="1"/>
  <c r="X427" i="1"/>
  <c r="X431" i="1"/>
  <c r="X438" i="1"/>
  <c r="X524" i="1"/>
  <c r="U524" i="1"/>
  <c r="V524" i="1" s="1"/>
  <c r="X530" i="1"/>
  <c r="U530" i="1"/>
  <c r="V530" i="1" s="1"/>
  <c r="X551" i="1"/>
  <c r="U551" i="1"/>
  <c r="V551" i="1" s="1"/>
  <c r="M559" i="1"/>
  <c r="W559" i="1" s="1"/>
  <c r="W566" i="1"/>
  <c r="D599" i="1"/>
  <c r="N595" i="1"/>
  <c r="N594" i="1" s="1"/>
  <c r="W599" i="1"/>
  <c r="Z604" i="1"/>
  <c r="U604" i="1"/>
  <c r="V604" i="1" s="1"/>
  <c r="U652" i="1"/>
  <c r="V652" i="1" s="1"/>
  <c r="Z652" i="1"/>
  <c r="X652" i="1"/>
  <c r="X655" i="1"/>
  <c r="Z655" i="1"/>
  <c r="U655" i="1"/>
  <c r="V655" i="1" s="1"/>
  <c r="U357" i="1"/>
  <c r="V357" i="1" s="1"/>
  <c r="U374" i="1"/>
  <c r="V374" i="1" s="1"/>
  <c r="W458" i="1"/>
  <c r="W463" i="1"/>
  <c r="F472" i="1"/>
  <c r="F471" i="1" s="1"/>
  <c r="X477" i="1"/>
  <c r="D476" i="1"/>
  <c r="U477" i="1"/>
  <c r="V477" i="1" s="1"/>
  <c r="W479" i="1"/>
  <c r="W485" i="1"/>
  <c r="W491" i="1"/>
  <c r="U498" i="1"/>
  <c r="V498" i="1" s="1"/>
  <c r="X506" i="1"/>
  <c r="X514" i="1"/>
  <c r="U519" i="1"/>
  <c r="V519" i="1" s="1"/>
  <c r="Z519" i="1"/>
  <c r="X522" i="1"/>
  <c r="U522" i="1"/>
  <c r="V522" i="1" s="1"/>
  <c r="X532" i="1"/>
  <c r="X535" i="1"/>
  <c r="U535" i="1"/>
  <c r="V535" i="1" s="1"/>
  <c r="X541" i="1"/>
  <c r="U541" i="1"/>
  <c r="V541" i="1" s="1"/>
  <c r="E548" i="1"/>
  <c r="D549" i="1"/>
  <c r="Z561" i="1"/>
  <c r="W586" i="1"/>
  <c r="X608" i="1"/>
  <c r="U608" i="1"/>
  <c r="V608" i="1" s="1"/>
  <c r="W614" i="1"/>
  <c r="X626" i="1"/>
  <c r="X661" i="1"/>
  <c r="U661" i="1"/>
  <c r="V661" i="1" s="1"/>
  <c r="Z661" i="1"/>
  <c r="D398" i="1"/>
  <c r="W413" i="1"/>
  <c r="D443" i="1"/>
  <c r="M471" i="1"/>
  <c r="Z479" i="1"/>
  <c r="W498" i="1"/>
  <c r="X533" i="1"/>
  <c r="U533" i="1"/>
  <c r="V533" i="1" s="1"/>
  <c r="X571" i="1"/>
  <c r="U571" i="1"/>
  <c r="V571" i="1" s="1"/>
  <c r="X604" i="1"/>
  <c r="X627" i="1"/>
  <c r="Z627" i="1"/>
  <c r="X413" i="1"/>
  <c r="X459" i="1"/>
  <c r="U459" i="1"/>
  <c r="V459" i="1" s="1"/>
  <c r="E461" i="1"/>
  <c r="D461" i="1" s="1"/>
  <c r="D464" i="1"/>
  <c r="X483" i="1"/>
  <c r="U483" i="1"/>
  <c r="V483" i="1" s="1"/>
  <c r="U517" i="1"/>
  <c r="V517" i="1" s="1"/>
  <c r="Z517" i="1"/>
  <c r="D555" i="1"/>
  <c r="U556" i="1"/>
  <c r="V556" i="1" s="1"/>
  <c r="U577" i="1"/>
  <c r="V577" i="1" s="1"/>
  <c r="Z577" i="1"/>
  <c r="D576" i="1"/>
  <c r="X670" i="1"/>
  <c r="Z670" i="1"/>
  <c r="U670" i="1"/>
  <c r="V670" i="1" s="1"/>
  <c r="X357" i="1"/>
  <c r="X374" i="1"/>
  <c r="X386" i="1"/>
  <c r="I471" i="1"/>
  <c r="U489" i="1"/>
  <c r="V489" i="1" s="1"/>
  <c r="U495" i="1"/>
  <c r="V495" i="1" s="1"/>
  <c r="Z499" i="1"/>
  <c r="W499" i="1"/>
  <c r="U499" i="1"/>
  <c r="V499" i="1" s="1"/>
  <c r="K471" i="1"/>
  <c r="Z504" i="1"/>
  <c r="W504" i="1"/>
  <c r="U504" i="1"/>
  <c r="V504" i="1" s="1"/>
  <c r="W507" i="1"/>
  <c r="U512" i="1"/>
  <c r="V512" i="1" s="1"/>
  <c r="E515" i="1"/>
  <c r="Q515" i="1"/>
  <c r="X528" i="1"/>
  <c r="U528" i="1"/>
  <c r="V528" i="1" s="1"/>
  <c r="X545" i="1"/>
  <c r="U545" i="1"/>
  <c r="V545" i="1" s="1"/>
  <c r="V564" i="1"/>
  <c r="X581" i="1"/>
  <c r="Z581" i="1"/>
  <c r="U581" i="1"/>
  <c r="V581" i="1" s="1"/>
  <c r="W602" i="1"/>
  <c r="U605" i="1"/>
  <c r="V605" i="1" s="1"/>
  <c r="W643" i="1"/>
  <c r="D643" i="1"/>
  <c r="E640" i="1"/>
  <c r="W475" i="1"/>
  <c r="U475" i="1"/>
  <c r="V475" i="1" s="1"/>
  <c r="U478" i="1"/>
  <c r="V478" i="1" s="1"/>
  <c r="Z478" i="1"/>
  <c r="W478" i="1"/>
  <c r="W483" i="1"/>
  <c r="W489" i="1"/>
  <c r="W495" i="1"/>
  <c r="X507" i="1"/>
  <c r="W512" i="1"/>
  <c r="D520" i="1"/>
  <c r="D523" i="1"/>
  <c r="Z533" i="1"/>
  <c r="X539" i="1"/>
  <c r="U539" i="1"/>
  <c r="V539" i="1" s="1"/>
  <c r="Z566" i="1"/>
  <c r="X569" i="1"/>
  <c r="U569" i="1"/>
  <c r="V569" i="1" s="1"/>
  <c r="Z571" i="1"/>
  <c r="X577" i="1"/>
  <c r="Z591" i="1"/>
  <c r="D726" i="1"/>
  <c r="Z468" i="1"/>
  <c r="Z474" i="1"/>
  <c r="W517" i="1"/>
  <c r="X618" i="1"/>
  <c r="U630" i="1"/>
  <c r="V630" i="1" s="1"/>
  <c r="U642" i="1"/>
  <c r="V642" i="1" s="1"/>
  <c r="X648" i="1"/>
  <c r="X659" i="1"/>
  <c r="Z668" i="1"/>
  <c r="Z671" i="1"/>
  <c r="Z674" i="1"/>
  <c r="X679" i="1"/>
  <c r="U700" i="1"/>
  <c r="V700" i="1" s="1"/>
  <c r="W702" i="1"/>
  <c r="D720" i="1"/>
  <c r="N726" i="1"/>
  <c r="Z648" i="1"/>
  <c r="N654" i="1"/>
  <c r="N653" i="1" s="1"/>
  <c r="Z657" i="1"/>
  <c r="Z659" i="1"/>
  <c r="X677" i="1"/>
  <c r="Z679" i="1"/>
  <c r="E699" i="1"/>
  <c r="E653" i="1" s="1"/>
  <c r="Z716" i="1"/>
  <c r="X716" i="1"/>
  <c r="U716" i="1"/>
  <c r="V716" i="1" s="1"/>
  <c r="Z774" i="1"/>
  <c r="X774" i="1"/>
  <c r="U774" i="1"/>
  <c r="V774" i="1" s="1"/>
  <c r="Z777" i="1"/>
  <c r="X777" i="1"/>
  <c r="U777" i="1"/>
  <c r="V777" i="1" s="1"/>
  <c r="Z784" i="1"/>
  <c r="X784" i="1"/>
  <c r="U784" i="1"/>
  <c r="V784" i="1" s="1"/>
  <c r="Z949" i="1"/>
  <c r="X949" i="1"/>
  <c r="U949" i="1"/>
  <c r="V949" i="1" s="1"/>
  <c r="W549" i="1"/>
  <c r="U566" i="1"/>
  <c r="V566" i="1" s="1"/>
  <c r="U587" i="1"/>
  <c r="V587" i="1" s="1"/>
  <c r="U606" i="1"/>
  <c r="V606" i="1" s="1"/>
  <c r="U615" i="1"/>
  <c r="V615" i="1" s="1"/>
  <c r="U628" i="1"/>
  <c r="V628" i="1" s="1"/>
  <c r="X646" i="1"/>
  <c r="W655" i="1"/>
  <c r="D658" i="1"/>
  <c r="U669" i="1"/>
  <c r="V669" i="1" s="1"/>
  <c r="D678" i="1"/>
  <c r="W720" i="1"/>
  <c r="W717" i="1" s="1"/>
  <c r="W751" i="1"/>
  <c r="W767" i="1"/>
  <c r="L791" i="1"/>
  <c r="Z890" i="1"/>
  <c r="X890" i="1"/>
  <c r="U890" i="1"/>
  <c r="V890" i="1" s="1"/>
  <c r="W678" i="1"/>
  <c r="D708" i="1"/>
  <c r="W708" i="1"/>
  <c r="U724" i="1"/>
  <c r="V724" i="1" s="1"/>
  <c r="X724" i="1"/>
  <c r="W729" i="1"/>
  <c r="U796" i="1"/>
  <c r="V796" i="1" s="1"/>
  <c r="Z796" i="1"/>
  <c r="X796" i="1"/>
  <c r="X899" i="1"/>
  <c r="U899" i="1"/>
  <c r="V899" i="1" s="1"/>
  <c r="Z899" i="1"/>
  <c r="T559" i="1"/>
  <c r="T515" i="1" s="1"/>
  <c r="Z585" i="1"/>
  <c r="Z593" i="1"/>
  <c r="U638" i="1"/>
  <c r="V638" i="1" s="1"/>
  <c r="X644" i="1"/>
  <c r="Z651" i="1"/>
  <c r="L654" i="1"/>
  <c r="L653" i="1" s="1"/>
  <c r="S654" i="1"/>
  <c r="S653" i="1" s="1"/>
  <c r="Z669" i="1"/>
  <c r="Z672" i="1"/>
  <c r="Z701" i="1"/>
  <c r="X701" i="1"/>
  <c r="U701" i="1"/>
  <c r="V701" i="1" s="1"/>
  <c r="D717" i="1"/>
  <c r="Z860" i="1"/>
  <c r="X860" i="1"/>
  <c r="U860" i="1"/>
  <c r="V860" i="1" s="1"/>
  <c r="Z799" i="1"/>
  <c r="X799" i="1"/>
  <c r="U799" i="1"/>
  <c r="V799" i="1" s="1"/>
  <c r="V845" i="1"/>
  <c r="V844" i="1" s="1"/>
  <c r="U844" i="1"/>
  <c r="U840" i="1" s="1"/>
  <c r="D667" i="1"/>
  <c r="Z710" i="1"/>
  <c r="X710" i="1"/>
  <c r="U710" i="1"/>
  <c r="V710" i="1" s="1"/>
  <c r="Z714" i="1"/>
  <c r="X714" i="1"/>
  <c r="U714" i="1"/>
  <c r="V714" i="1" s="1"/>
  <c r="F733" i="1"/>
  <c r="D733" i="1" s="1"/>
  <c r="W736" i="1"/>
  <c r="X747" i="1"/>
  <c r="U747" i="1"/>
  <c r="V747" i="1" s="1"/>
  <c r="Z747" i="1"/>
  <c r="Z719" i="1"/>
  <c r="U719" i="1"/>
  <c r="V719" i="1" s="1"/>
  <c r="V840" i="1"/>
  <c r="U722" i="1"/>
  <c r="V722" i="1" s="1"/>
  <c r="X722" i="1"/>
  <c r="D876" i="1"/>
  <c r="W876" i="1"/>
  <c r="W661" i="1"/>
  <c r="W711" i="1"/>
  <c r="D711" i="1"/>
  <c r="U918" i="1"/>
  <c r="V918" i="1" s="1"/>
  <c r="Z918" i="1"/>
  <c r="X918" i="1"/>
  <c r="U924" i="1"/>
  <c r="V924" i="1" s="1"/>
  <c r="X924" i="1"/>
  <c r="Z924" i="1"/>
  <c r="X584" i="1"/>
  <c r="X650" i="1"/>
  <c r="U657" i="1"/>
  <c r="V657" i="1" s="1"/>
  <c r="F654" i="1"/>
  <c r="W654" i="1" s="1"/>
  <c r="X665" i="1"/>
  <c r="U668" i="1"/>
  <c r="V668" i="1" s="1"/>
  <c r="U671" i="1"/>
  <c r="V671" i="1" s="1"/>
  <c r="U674" i="1"/>
  <c r="V674" i="1" s="1"/>
  <c r="U677" i="1"/>
  <c r="V677" i="1" s="1"/>
  <c r="X719" i="1"/>
  <c r="Z722" i="1"/>
  <c r="Z712" i="1"/>
  <c r="X712" i="1"/>
  <c r="U712" i="1"/>
  <c r="V712" i="1" s="1"/>
  <c r="W726" i="1"/>
  <c r="W731" i="1"/>
  <c r="K791" i="1"/>
  <c r="U728" i="1"/>
  <c r="V728" i="1" s="1"/>
  <c r="U730" i="1"/>
  <c r="V730" i="1" s="1"/>
  <c r="U758" i="1"/>
  <c r="D764" i="1"/>
  <c r="U779" i="1"/>
  <c r="V779" i="1" s="1"/>
  <c r="D781" i="1"/>
  <c r="U786" i="1"/>
  <c r="V786" i="1" s="1"/>
  <c r="U788" i="1"/>
  <c r="V788" i="1" s="1"/>
  <c r="E792" i="1"/>
  <c r="W796" i="1"/>
  <c r="X802" i="1"/>
  <c r="Z809" i="1"/>
  <c r="N824" i="1"/>
  <c r="W824" i="1" s="1"/>
  <c r="U827" i="1"/>
  <c r="V827" i="1" s="1"/>
  <c r="U829" i="1"/>
  <c r="V829" i="1" s="1"/>
  <c r="X845" i="1"/>
  <c r="U862" i="1"/>
  <c r="V862" i="1" s="1"/>
  <c r="X864" i="1"/>
  <c r="X873" i="1"/>
  <c r="X897" i="1"/>
  <c r="Z901" i="1"/>
  <c r="U904" i="1"/>
  <c r="V904" i="1" s="1"/>
  <c r="D909" i="1"/>
  <c r="W909" i="1"/>
  <c r="U912" i="1"/>
  <c r="V912" i="1" s="1"/>
  <c r="W945" i="1"/>
  <c r="W908" i="1"/>
  <c r="Z925" i="1"/>
  <c r="X925" i="1"/>
  <c r="U925" i="1"/>
  <c r="V925" i="1" s="1"/>
  <c r="Z946" i="1"/>
  <c r="U946" i="1"/>
  <c r="V946" i="1" s="1"/>
  <c r="Z995" i="1"/>
  <c r="X995" i="1"/>
  <c r="U995" i="1"/>
  <c r="V995" i="1" s="1"/>
  <c r="H1016" i="1"/>
  <c r="W1068" i="1"/>
  <c r="Z1167" i="1"/>
  <c r="X1167" i="1"/>
  <c r="U1167" i="1"/>
  <c r="V1167" i="1" s="1"/>
  <c r="U748" i="1"/>
  <c r="V748" i="1" s="1"/>
  <c r="U750" i="1"/>
  <c r="V750" i="1" s="1"/>
  <c r="U755" i="1"/>
  <c r="V755" i="1" s="1"/>
  <c r="E757" i="1"/>
  <c r="D757" i="1" s="1"/>
  <c r="Z766" i="1"/>
  <c r="U768" i="1"/>
  <c r="V768" i="1" s="1"/>
  <c r="U770" i="1"/>
  <c r="V770" i="1" s="1"/>
  <c r="U772" i="1"/>
  <c r="V772" i="1" s="1"/>
  <c r="W777" i="1"/>
  <c r="W784" i="1"/>
  <c r="X793" i="1"/>
  <c r="X812" i="1"/>
  <c r="D825" i="1"/>
  <c r="X862" i="1"/>
  <c r="U865" i="1"/>
  <c r="V865" i="1" s="1"/>
  <c r="U871" i="1"/>
  <c r="V871" i="1" s="1"/>
  <c r="U874" i="1"/>
  <c r="V874" i="1" s="1"/>
  <c r="X880" i="1"/>
  <c r="U902" i="1"/>
  <c r="V902" i="1" s="1"/>
  <c r="Z919" i="1"/>
  <c r="X919" i="1"/>
  <c r="U919" i="1"/>
  <c r="V919" i="1" s="1"/>
  <c r="D944" i="1"/>
  <c r="W949" i="1"/>
  <c r="D953" i="1"/>
  <c r="W953" i="1"/>
  <c r="U971" i="1"/>
  <c r="V971" i="1" s="1"/>
  <c r="Z971" i="1"/>
  <c r="X971" i="1"/>
  <c r="D970" i="1"/>
  <c r="W1017" i="1"/>
  <c r="W760" i="1"/>
  <c r="W757" i="1" s="1"/>
  <c r="Z793" i="1"/>
  <c r="W825" i="1"/>
  <c r="W860" i="1"/>
  <c r="J889" i="1"/>
  <c r="W890" i="1"/>
  <c r="I1196" i="1"/>
  <c r="U743" i="1"/>
  <c r="V743" i="1" s="1"/>
  <c r="D754" i="1"/>
  <c r="D767" i="1"/>
  <c r="W770" i="1"/>
  <c r="X810" i="1"/>
  <c r="D813" i="1"/>
  <c r="U817" i="1"/>
  <c r="V817" i="1" s="1"/>
  <c r="D834" i="1"/>
  <c r="U839" i="1"/>
  <c r="V839" i="1" s="1"/>
  <c r="X840" i="1"/>
  <c r="D856" i="1"/>
  <c r="W865" i="1"/>
  <c r="X865" i="1"/>
  <c r="X871" i="1"/>
  <c r="D883" i="1"/>
  <c r="F889" i="1"/>
  <c r="D889" i="1" s="1"/>
  <c r="U893" i="1"/>
  <c r="V893" i="1" s="1"/>
  <c r="U900" i="1"/>
  <c r="V900" i="1" s="1"/>
  <c r="D913" i="1"/>
  <c r="X916" i="1"/>
  <c r="X922" i="1"/>
  <c r="X941" i="1"/>
  <c r="U941" i="1"/>
  <c r="V941" i="1" s="1"/>
  <c r="X946" i="1"/>
  <c r="Z963" i="1"/>
  <c r="X963" i="1"/>
  <c r="U963" i="1"/>
  <c r="V963" i="1" s="1"/>
  <c r="P1016" i="1"/>
  <c r="P791" i="1" s="1"/>
  <c r="W1169" i="1"/>
  <c r="D729" i="1"/>
  <c r="X748" i="1"/>
  <c r="X750" i="1"/>
  <c r="X755" i="1"/>
  <c r="X768" i="1"/>
  <c r="X770" i="1"/>
  <c r="X772" i="1"/>
  <c r="U797" i="1"/>
  <c r="V797" i="1" s="1"/>
  <c r="X803" i="1"/>
  <c r="Z810" i="1"/>
  <c r="X846" i="1"/>
  <c r="X874" i="1"/>
  <c r="X898" i="1"/>
  <c r="Z902" i="1"/>
  <c r="D908" i="1"/>
  <c r="Z916" i="1"/>
  <c r="Z922" i="1"/>
  <c r="Z947" i="1"/>
  <c r="X947" i="1"/>
  <c r="U947" i="1"/>
  <c r="V947" i="1" s="1"/>
  <c r="W960" i="1"/>
  <c r="D960" i="1"/>
  <c r="V1003" i="1"/>
  <c r="V1002" i="1" s="1"/>
  <c r="X1204" i="1"/>
  <c r="U1204" i="1"/>
  <c r="V1204" i="1" s="1"/>
  <c r="Z1204" i="1"/>
  <c r="U718" i="1"/>
  <c r="U727" i="1"/>
  <c r="V727" i="1" s="1"/>
  <c r="D736" i="1"/>
  <c r="Z748" i="1"/>
  <c r="U759" i="1"/>
  <c r="V759" i="1" s="1"/>
  <c r="U778" i="1"/>
  <c r="V778" i="1" s="1"/>
  <c r="U780" i="1"/>
  <c r="V780" i="1" s="1"/>
  <c r="U785" i="1"/>
  <c r="V785" i="1" s="1"/>
  <c r="U787" i="1"/>
  <c r="V787" i="1" s="1"/>
  <c r="U789" i="1"/>
  <c r="V789" i="1" s="1"/>
  <c r="Z803" i="1"/>
  <c r="X808" i="1"/>
  <c r="U815" i="1"/>
  <c r="V815" i="1" s="1"/>
  <c r="H824" i="1"/>
  <c r="H791" i="1" s="1"/>
  <c r="U826" i="1"/>
  <c r="V826" i="1" s="1"/>
  <c r="U828" i="1"/>
  <c r="V828" i="1" s="1"/>
  <c r="W830" i="1"/>
  <c r="U837" i="1"/>
  <c r="V837" i="1" s="1"/>
  <c r="U859" i="1"/>
  <c r="V859" i="1" s="1"/>
  <c r="W883" i="1"/>
  <c r="H889" i="1"/>
  <c r="W889" i="1"/>
  <c r="U891" i="1"/>
  <c r="V891" i="1" s="1"/>
  <c r="Z898" i="1"/>
  <c r="X910" i="1"/>
  <c r="Z917" i="1"/>
  <c r="X917" i="1"/>
  <c r="U917" i="1"/>
  <c r="V917" i="1" s="1"/>
  <c r="Z923" i="1"/>
  <c r="X923" i="1"/>
  <c r="U923" i="1"/>
  <c r="V923" i="1" s="1"/>
  <c r="Z929" i="1"/>
  <c r="V938" i="1"/>
  <c r="Z941" i="1"/>
  <c r="W944" i="1"/>
  <c r="Z951" i="1"/>
  <c r="X951" i="1"/>
  <c r="U951" i="1"/>
  <c r="V951" i="1" s="1"/>
  <c r="F1016" i="1"/>
  <c r="W1077" i="1"/>
  <c r="X743" i="1"/>
  <c r="Z808" i="1"/>
  <c r="Z817" i="1"/>
  <c r="X839" i="1"/>
  <c r="N855" i="1"/>
  <c r="X893" i="1"/>
  <c r="Z900" i="1"/>
  <c r="D931" i="1"/>
  <c r="W1025" i="1"/>
  <c r="W1034" i="1"/>
  <c r="W1051" i="1"/>
  <c r="Z1190" i="1"/>
  <c r="X1190" i="1"/>
  <c r="Z945" i="1"/>
  <c r="X945" i="1"/>
  <c r="U945" i="1"/>
  <c r="V945" i="1" s="1"/>
  <c r="Z981" i="1"/>
  <c r="X981" i="1"/>
  <c r="X894" i="1"/>
  <c r="U901" i="1"/>
  <c r="V901" i="1" s="1"/>
  <c r="Z927" i="1"/>
  <c r="X927" i="1"/>
  <c r="U927" i="1"/>
  <c r="V927" i="1" s="1"/>
  <c r="D937" i="1"/>
  <c r="X939" i="1"/>
  <c r="U939" i="1"/>
  <c r="V939" i="1" s="1"/>
  <c r="U973" i="1"/>
  <c r="V973" i="1" s="1"/>
  <c r="Z973" i="1"/>
  <c r="X973" i="1"/>
  <c r="E744" i="1"/>
  <c r="X804" i="1"/>
  <c r="J855" i="1"/>
  <c r="J791" i="1" s="1"/>
  <c r="Z877" i="1"/>
  <c r="Z894" i="1"/>
  <c r="X906" i="1"/>
  <c r="X911" i="1"/>
  <c r="Z915" i="1"/>
  <c r="X915" i="1"/>
  <c r="U915" i="1"/>
  <c r="V915" i="1" s="1"/>
  <c r="Z921" i="1"/>
  <c r="X921" i="1"/>
  <c r="U921" i="1"/>
  <c r="V921" i="1" s="1"/>
  <c r="D983" i="1"/>
  <c r="W983" i="1"/>
  <c r="J1016" i="1"/>
  <c r="X809" i="1"/>
  <c r="Z906" i="1"/>
  <c r="W924" i="1"/>
  <c r="H930" i="1"/>
  <c r="D930" i="1" s="1"/>
  <c r="W930" i="1"/>
  <c r="Z939" i="1"/>
  <c r="X943" i="1"/>
  <c r="U943" i="1"/>
  <c r="V943" i="1" s="1"/>
  <c r="E956" i="1"/>
  <c r="W970" i="1"/>
  <c r="Z975" i="1"/>
  <c r="Z977" i="1"/>
  <c r="U985" i="1"/>
  <c r="V985" i="1" s="1"/>
  <c r="U993" i="1"/>
  <c r="V993" i="1" s="1"/>
  <c r="D1002" i="1"/>
  <c r="U1005" i="1"/>
  <c r="V1005" i="1" s="1"/>
  <c r="U1007" i="1"/>
  <c r="V1007" i="1" s="1"/>
  <c r="U1009" i="1"/>
  <c r="V1009" i="1" s="1"/>
  <c r="D1011" i="1"/>
  <c r="E1059" i="1"/>
  <c r="W1059" i="1" s="1"/>
  <c r="D1062" i="1"/>
  <c r="Z1067" i="1"/>
  <c r="X1093" i="1"/>
  <c r="X1096" i="1"/>
  <c r="X1099" i="1"/>
  <c r="N1142" i="1"/>
  <c r="X1162" i="1"/>
  <c r="Z1165" i="1"/>
  <c r="X1165" i="1"/>
  <c r="U1165" i="1"/>
  <c r="Z1171" i="1"/>
  <c r="X1171" i="1"/>
  <c r="U1171" i="1"/>
  <c r="V1171" i="1" s="1"/>
  <c r="W1188" i="1"/>
  <c r="W1185" i="1" s="1"/>
  <c r="E1185" i="1"/>
  <c r="D1188" i="1"/>
  <c r="W1204" i="1"/>
  <c r="S1196" i="1"/>
  <c r="X1208" i="1"/>
  <c r="U1208" i="1"/>
  <c r="V1208" i="1" s="1"/>
  <c r="Z1224" i="1"/>
  <c r="X1224" i="1"/>
  <c r="U1224" i="1"/>
  <c r="V1224" i="1" s="1"/>
  <c r="W1344" i="1"/>
  <c r="E1407" i="1"/>
  <c r="L1501" i="1"/>
  <c r="X991" i="1"/>
  <c r="X1012" i="1"/>
  <c r="X1014" i="1"/>
  <c r="X1044" i="1"/>
  <c r="X1063" i="1"/>
  <c r="X1065" i="1"/>
  <c r="D1068" i="1"/>
  <c r="X1070" i="1"/>
  <c r="D1198" i="1"/>
  <c r="E1197" i="1"/>
  <c r="Z1201" i="1"/>
  <c r="X1201" i="1"/>
  <c r="U1201" i="1"/>
  <c r="V1201" i="1" s="1"/>
  <c r="U1246" i="1"/>
  <c r="V1246" i="1" s="1"/>
  <c r="Z1246" i="1"/>
  <c r="X1246" i="1"/>
  <c r="W1341" i="1"/>
  <c r="U976" i="1"/>
  <c r="V976" i="1" s="1"/>
  <c r="Z991" i="1"/>
  <c r="Z1012" i="1"/>
  <c r="Z1014" i="1"/>
  <c r="D1042" i="1"/>
  <c r="Z1044" i="1"/>
  <c r="Z1063" i="1"/>
  <c r="Z1065" i="1"/>
  <c r="Z1070" i="1"/>
  <c r="U1078" i="1"/>
  <c r="V1078" i="1" s="1"/>
  <c r="U1094" i="1"/>
  <c r="V1094" i="1" s="1"/>
  <c r="U1097" i="1"/>
  <c r="V1097" i="1" s="1"/>
  <c r="X1100" i="1"/>
  <c r="F1142" i="1"/>
  <c r="W1142" i="1" s="1"/>
  <c r="D1160" i="1"/>
  <c r="U1163" i="1"/>
  <c r="V1163" i="1" s="1"/>
  <c r="F1196" i="1"/>
  <c r="W1198" i="1"/>
  <c r="W1238" i="1"/>
  <c r="D1238" i="1"/>
  <c r="Z1270" i="1"/>
  <c r="X1270" i="1"/>
  <c r="U1270" i="1"/>
  <c r="V1270" i="1" s="1"/>
  <c r="W1273" i="1"/>
  <c r="D1354" i="1"/>
  <c r="J1353" i="1"/>
  <c r="W1354" i="1"/>
  <c r="W1353" i="1" s="1"/>
  <c r="D934" i="1"/>
  <c r="U955" i="1"/>
  <c r="V955" i="1" s="1"/>
  <c r="U980" i="1"/>
  <c r="V980" i="1" s="1"/>
  <c r="U982" i="1"/>
  <c r="V982" i="1" s="1"/>
  <c r="D984" i="1"/>
  <c r="X985" i="1"/>
  <c r="D992" i="1"/>
  <c r="X993" i="1"/>
  <c r="U997" i="1"/>
  <c r="V997" i="1" s="1"/>
  <c r="Z1003" i="1"/>
  <c r="X1005" i="1"/>
  <c r="X1007" i="1"/>
  <c r="X1009" i="1"/>
  <c r="U1018" i="1"/>
  <c r="V1018" i="1" s="1"/>
  <c r="U1020" i="1"/>
  <c r="V1020" i="1" s="1"/>
  <c r="U1022" i="1"/>
  <c r="V1022" i="1" s="1"/>
  <c r="U1024" i="1"/>
  <c r="V1024" i="1" s="1"/>
  <c r="Z1027" i="1"/>
  <c r="U1029" i="1"/>
  <c r="U1031" i="1"/>
  <c r="V1031" i="1" s="1"/>
  <c r="U1033" i="1"/>
  <c r="V1033" i="1" s="1"/>
  <c r="Z1036" i="1"/>
  <c r="U1038" i="1"/>
  <c r="U1040" i="1"/>
  <c r="V1040" i="1" s="1"/>
  <c r="U1052" i="1"/>
  <c r="V1052" i="1" s="1"/>
  <c r="W1091" i="1"/>
  <c r="U1103" i="1"/>
  <c r="V1103" i="1" s="1"/>
  <c r="X1106" i="1"/>
  <c r="U1106" i="1"/>
  <c r="V1106" i="1" s="1"/>
  <c r="Q1122" i="1"/>
  <c r="Q791" i="1" s="1"/>
  <c r="U1142" i="1"/>
  <c r="V1142" i="1" s="1"/>
  <c r="W1160" i="1"/>
  <c r="Z1166" i="1"/>
  <c r="X1166" i="1"/>
  <c r="U1166" i="1"/>
  <c r="V1166" i="1" s="1"/>
  <c r="Z1172" i="1"/>
  <c r="W1172" i="1"/>
  <c r="D1175" i="1"/>
  <c r="X1176" i="1"/>
  <c r="U1176" i="1"/>
  <c r="V1176" i="1" s="1"/>
  <c r="V1186" i="1"/>
  <c r="Z1189" i="1"/>
  <c r="X1189" i="1"/>
  <c r="G1197" i="1"/>
  <c r="D1247" i="1"/>
  <c r="X1303" i="1"/>
  <c r="Z1303" i="1"/>
  <c r="U1303" i="1"/>
  <c r="V1303" i="1" s="1"/>
  <c r="W1305" i="1"/>
  <c r="D1305" i="1"/>
  <c r="J1304" i="1"/>
  <c r="L1370" i="1"/>
  <c r="W1379" i="1"/>
  <c r="X958" i="1"/>
  <c r="X1000" i="1"/>
  <c r="D1028" i="1"/>
  <c r="D1037" i="1"/>
  <c r="U1043" i="1"/>
  <c r="V1043" i="1" s="1"/>
  <c r="U1069" i="1"/>
  <c r="V1069" i="1" s="1"/>
  <c r="X1084" i="1"/>
  <c r="M1085" i="1"/>
  <c r="M791" i="1" s="1"/>
  <c r="X1094" i="1"/>
  <c r="X1097" i="1"/>
  <c r="W1145" i="1"/>
  <c r="X1163" i="1"/>
  <c r="U1189" i="1"/>
  <c r="V1189" i="1" s="1"/>
  <c r="Z1202" i="1"/>
  <c r="X1202" i="1"/>
  <c r="U1202" i="1"/>
  <c r="V1202" i="1" s="1"/>
  <c r="Z1220" i="1"/>
  <c r="X1220" i="1"/>
  <c r="U1220" i="1"/>
  <c r="V1220" i="1" s="1"/>
  <c r="X976" i="1"/>
  <c r="F992" i="1"/>
  <c r="W992" i="1" s="1"/>
  <c r="U1035" i="1"/>
  <c r="V1035" i="1" s="1"/>
  <c r="X1066" i="1"/>
  <c r="X1078" i="1"/>
  <c r="X1082" i="1"/>
  <c r="Z1084" i="1"/>
  <c r="Z1092" i="1"/>
  <c r="D1091" i="1"/>
  <c r="X1103" i="1"/>
  <c r="Z1106" i="1"/>
  <c r="Z1145" i="1"/>
  <c r="D1164" i="1"/>
  <c r="Z1176" i="1"/>
  <c r="U1183" i="1"/>
  <c r="V1183" i="1" s="1"/>
  <c r="X1183" i="1"/>
  <c r="U948" i="1"/>
  <c r="V948" i="1" s="1"/>
  <c r="U950" i="1"/>
  <c r="V950" i="1" s="1"/>
  <c r="U952" i="1"/>
  <c r="V952" i="1" s="1"/>
  <c r="D957" i="1"/>
  <c r="X980" i="1"/>
  <c r="X982" i="1"/>
  <c r="X997" i="1"/>
  <c r="D1017" i="1"/>
  <c r="X1038" i="1"/>
  <c r="X1040" i="1"/>
  <c r="D1051" i="1"/>
  <c r="X1052" i="1"/>
  <c r="U1054" i="1"/>
  <c r="V1054" i="1" s="1"/>
  <c r="Z1082" i="1"/>
  <c r="U1092" i="1"/>
  <c r="V1092" i="1" s="1"/>
  <c r="U1095" i="1"/>
  <c r="V1095" i="1" s="1"/>
  <c r="U1098" i="1"/>
  <c r="V1098" i="1" s="1"/>
  <c r="U1107" i="1"/>
  <c r="V1107" i="1" s="1"/>
  <c r="X1107" i="1"/>
  <c r="Z1108" i="1"/>
  <c r="E1122" i="1"/>
  <c r="W1122" i="1" s="1"/>
  <c r="Z1128" i="1"/>
  <c r="H1142" i="1"/>
  <c r="W1148" i="1"/>
  <c r="U1161" i="1"/>
  <c r="V1161" i="1" s="1"/>
  <c r="W1182" i="1"/>
  <c r="L1197" i="1"/>
  <c r="X1206" i="1"/>
  <c r="U1206" i="1"/>
  <c r="V1206" i="1" s="1"/>
  <c r="Z1210" i="1"/>
  <c r="X1210" i="1"/>
  <c r="U1210" i="1"/>
  <c r="V1210" i="1" s="1"/>
  <c r="Z1216" i="1"/>
  <c r="X1216" i="1"/>
  <c r="U1216" i="1"/>
  <c r="V1216" i="1" s="1"/>
  <c r="Z1236" i="1"/>
  <c r="W1282" i="1"/>
  <c r="W1289" i="1"/>
  <c r="X1360" i="1"/>
  <c r="U1360" i="1"/>
  <c r="V1360" i="1" s="1"/>
  <c r="Z1360" i="1"/>
  <c r="D979" i="1"/>
  <c r="Z982" i="1"/>
  <c r="Z1020" i="1"/>
  <c r="J1068" i="1"/>
  <c r="N1122" i="1"/>
  <c r="W1158" i="1"/>
  <c r="E1157" i="1"/>
  <c r="W1157" i="1" s="1"/>
  <c r="D1158" i="1"/>
  <c r="Z1222" i="1"/>
  <c r="X1222" i="1"/>
  <c r="U1222" i="1"/>
  <c r="V1222" i="1" s="1"/>
  <c r="D1253" i="1"/>
  <c r="W1253" i="1"/>
  <c r="U977" i="1"/>
  <c r="V977" i="1" s="1"/>
  <c r="D1025" i="1"/>
  <c r="U1067" i="1"/>
  <c r="V1067" i="1" s="1"/>
  <c r="U1090" i="1"/>
  <c r="V1090" i="1" s="1"/>
  <c r="V1088" i="1" s="1"/>
  <c r="D1102" i="1"/>
  <c r="X1122" i="1"/>
  <c r="W1177" i="1"/>
  <c r="X1184" i="1"/>
  <c r="U1184" i="1"/>
  <c r="V1184" i="1" s="1"/>
  <c r="M1268" i="1"/>
  <c r="M1196" i="1" s="1"/>
  <c r="D1273" i="1"/>
  <c r="Z1168" i="1"/>
  <c r="X1168" i="1"/>
  <c r="U1168" i="1"/>
  <c r="V1168" i="1" s="1"/>
  <c r="W1311" i="1"/>
  <c r="V1081" i="1"/>
  <c r="V1080" i="1" s="1"/>
  <c r="X1090" i="1"/>
  <c r="U1093" i="1"/>
  <c r="V1093" i="1" s="1"/>
  <c r="U1096" i="1"/>
  <c r="V1096" i="1" s="1"/>
  <c r="U1099" i="1"/>
  <c r="V1099" i="1" s="1"/>
  <c r="U1105" i="1"/>
  <c r="V1105" i="1" s="1"/>
  <c r="X1105" i="1"/>
  <c r="U1162" i="1"/>
  <c r="V1162" i="1" s="1"/>
  <c r="D1211" i="1"/>
  <c r="Z1212" i="1"/>
  <c r="X1212" i="1"/>
  <c r="U1212" i="1"/>
  <c r="V1212" i="1" s="1"/>
  <c r="D1080" i="1"/>
  <c r="D1077" i="1" s="1"/>
  <c r="T1085" i="1"/>
  <c r="T791" i="1" s="1"/>
  <c r="W1125" i="1"/>
  <c r="U1159" i="1"/>
  <c r="V1159" i="1" s="1"/>
  <c r="U1192" i="1"/>
  <c r="V1192" i="1" s="1"/>
  <c r="Z1218" i="1"/>
  <c r="X1218" i="1"/>
  <c r="U1218" i="1"/>
  <c r="V1218" i="1" s="1"/>
  <c r="X1205" i="1"/>
  <c r="X1207" i="1"/>
  <c r="X1209" i="1"/>
  <c r="X1213" i="1"/>
  <c r="X1248" i="1"/>
  <c r="X1251" i="1"/>
  <c r="Z1251" i="1"/>
  <c r="X1260" i="1"/>
  <c r="X1263" i="1"/>
  <c r="Z1263" i="1"/>
  <c r="X1277" i="1"/>
  <c r="D1280" i="1"/>
  <c r="Z1284" i="1"/>
  <c r="Z1292" i="1"/>
  <c r="U1292" i="1"/>
  <c r="V1292" i="1" s="1"/>
  <c r="Z1300" i="1"/>
  <c r="D1308" i="1"/>
  <c r="Z1312" i="1"/>
  <c r="X1326" i="1"/>
  <c r="Z1326" i="1"/>
  <c r="Z1345" i="1"/>
  <c r="X1345" i="1"/>
  <c r="Z1351" i="1"/>
  <c r="X1351" i="1"/>
  <c r="I1370" i="1"/>
  <c r="Z1478" i="1"/>
  <c r="X1478" i="1"/>
  <c r="U1478" i="1"/>
  <c r="M1501" i="1"/>
  <c r="J1622" i="1"/>
  <c r="J1621" i="1" s="1"/>
  <c r="Z1337" i="1"/>
  <c r="X1337" i="1"/>
  <c r="W1364" i="1"/>
  <c r="Z1435" i="1"/>
  <c r="X1435" i="1"/>
  <c r="U1435" i="1"/>
  <c r="V1435" i="1" s="1"/>
  <c r="X1249" i="1"/>
  <c r="Z1249" i="1"/>
  <c r="X1261" i="1"/>
  <c r="Z1261" i="1"/>
  <c r="W1280" i="1"/>
  <c r="U1301" i="1"/>
  <c r="V1301" i="1" s="1"/>
  <c r="U1316" i="1"/>
  <c r="V1316" i="1" s="1"/>
  <c r="D1319" i="1"/>
  <c r="U1337" i="1"/>
  <c r="V1337" i="1" s="1"/>
  <c r="E1353" i="1"/>
  <c r="W1361" i="1"/>
  <c r="D1361" i="1"/>
  <c r="D1364" i="1"/>
  <c r="Z1371" i="1"/>
  <c r="X1371" i="1"/>
  <c r="U1371" i="1"/>
  <c r="V1371" i="1" s="1"/>
  <c r="Z1421" i="1"/>
  <c r="X1421" i="1"/>
  <c r="S1501" i="1"/>
  <c r="D1182" i="1"/>
  <c r="U1214" i="1"/>
  <c r="V1214" i="1" s="1"/>
  <c r="U1249" i="1"/>
  <c r="V1249" i="1" s="1"/>
  <c r="U1254" i="1"/>
  <c r="V1254" i="1" s="1"/>
  <c r="U1261" i="1"/>
  <c r="V1261" i="1" s="1"/>
  <c r="U1266" i="1"/>
  <c r="V1266" i="1" s="1"/>
  <c r="G1268" i="1"/>
  <c r="W1268" i="1" s="1"/>
  <c r="J1282" i="1"/>
  <c r="J1196" i="1" s="1"/>
  <c r="V1294" i="1"/>
  <c r="X1306" i="1"/>
  <c r="Z1306" i="1"/>
  <c r="X1313" i="1"/>
  <c r="X1358" i="1"/>
  <c r="U1358" i="1"/>
  <c r="V1358" i="1" s="1"/>
  <c r="Z1358" i="1"/>
  <c r="O1407" i="1"/>
  <c r="Z1415" i="1"/>
  <c r="X1415" i="1"/>
  <c r="U1415" i="1"/>
  <c r="V1415" i="1" s="1"/>
  <c r="X1430" i="1"/>
  <c r="U1430" i="1"/>
  <c r="V1430" i="1" s="1"/>
  <c r="Z1430" i="1"/>
  <c r="U1123" i="1"/>
  <c r="V1123" i="1" s="1"/>
  <c r="U1143" i="1"/>
  <c r="V1143" i="1" s="1"/>
  <c r="Z1231" i="1"/>
  <c r="U1234" i="1"/>
  <c r="V1234" i="1" s="1"/>
  <c r="X1259" i="1"/>
  <c r="Z1259" i="1"/>
  <c r="X1285" i="1"/>
  <c r="X1290" i="1"/>
  <c r="X1292" i="1"/>
  <c r="U1299" i="1"/>
  <c r="V1299" i="1" s="1"/>
  <c r="U1306" i="1"/>
  <c r="V1306" i="1" s="1"/>
  <c r="D1311" i="1"/>
  <c r="Z1313" i="1"/>
  <c r="Z1316" i="1"/>
  <c r="X1324" i="1"/>
  <c r="D1349" i="1"/>
  <c r="U1372" i="1"/>
  <c r="V1372" i="1" s="1"/>
  <c r="X1372" i="1"/>
  <c r="D1379" i="1"/>
  <c r="Z1409" i="1"/>
  <c r="X1409" i="1"/>
  <c r="D1408" i="1"/>
  <c r="U1409" i="1"/>
  <c r="V1409" i="1" s="1"/>
  <c r="U1172" i="1"/>
  <c r="V1172" i="1" s="1"/>
  <c r="D1221" i="1"/>
  <c r="Z1285" i="1"/>
  <c r="Z1290" i="1"/>
  <c r="D1293" i="1"/>
  <c r="Z1301" i="1"/>
  <c r="Z1324" i="1"/>
  <c r="X1362" i="1"/>
  <c r="U1362" i="1"/>
  <c r="V1362" i="1" s="1"/>
  <c r="Z1362" i="1"/>
  <c r="X1387" i="1"/>
  <c r="D1384" i="1"/>
  <c r="U1387" i="1"/>
  <c r="V1387" i="1" s="1"/>
  <c r="V1384" i="1" s="1"/>
  <c r="Z1387" i="1"/>
  <c r="Z1450" i="1"/>
  <c r="X1450" i="1"/>
  <c r="U1450" i="1"/>
  <c r="V1450" i="1" s="1"/>
  <c r="O1501" i="1"/>
  <c r="D1088" i="1"/>
  <c r="U1170" i="1"/>
  <c r="V1170" i="1" s="1"/>
  <c r="U1203" i="1"/>
  <c r="V1203" i="1" s="1"/>
  <c r="X1214" i="1"/>
  <c r="U1217" i="1"/>
  <c r="V1217" i="1" s="1"/>
  <c r="U1219" i="1"/>
  <c r="V1219" i="1" s="1"/>
  <c r="U1223" i="1"/>
  <c r="V1223" i="1" s="1"/>
  <c r="U1225" i="1"/>
  <c r="V1225" i="1" s="1"/>
  <c r="U1232" i="1"/>
  <c r="V1232" i="1" s="1"/>
  <c r="X1257" i="1"/>
  <c r="Z1257" i="1"/>
  <c r="X1266" i="1"/>
  <c r="X1283" i="1"/>
  <c r="D1286" i="1"/>
  <c r="U1297" i="1"/>
  <c r="V1297" i="1" s="1"/>
  <c r="U1309" i="1"/>
  <c r="V1309" i="1" s="1"/>
  <c r="U1314" i="1"/>
  <c r="V1314" i="1" s="1"/>
  <c r="M1341" i="1"/>
  <c r="D1393" i="1"/>
  <c r="S1407" i="1"/>
  <c r="E1244" i="1"/>
  <c r="W1247" i="1"/>
  <c r="Z1283" i="1"/>
  <c r="D1332" i="1"/>
  <c r="Z1343" i="1"/>
  <c r="X1343" i="1"/>
  <c r="D1373" i="1"/>
  <c r="U1230" i="1"/>
  <c r="V1230" i="1" s="1"/>
  <c r="X1235" i="1"/>
  <c r="Z1235" i="1"/>
  <c r="X1255" i="1"/>
  <c r="Z1255" i="1"/>
  <c r="X1267" i="1"/>
  <c r="Z1267" i="1"/>
  <c r="U1295" i="1"/>
  <c r="V1295" i="1" s="1"/>
  <c r="W1332" i="1"/>
  <c r="U1335" i="1"/>
  <c r="V1335" i="1" s="1"/>
  <c r="Z1335" i="1"/>
  <c r="X1335" i="1"/>
  <c r="U1343" i="1"/>
  <c r="V1343" i="1" s="1"/>
  <c r="Z1347" i="1"/>
  <c r="X1347" i="1"/>
  <c r="Z1356" i="1"/>
  <c r="X1356" i="1"/>
  <c r="W1373" i="1"/>
  <c r="W1370" i="1" s="1"/>
  <c r="U1445" i="1"/>
  <c r="V1445" i="1" s="1"/>
  <c r="Z1445" i="1"/>
  <c r="X1445" i="1"/>
  <c r="Z1614" i="1"/>
  <c r="U1614" i="1"/>
  <c r="V1614" i="1" s="1"/>
  <c r="X1614" i="1"/>
  <c r="X1170" i="1"/>
  <c r="X1203" i="1"/>
  <c r="X1215" i="1"/>
  <c r="X1217" i="1"/>
  <c r="X1219" i="1"/>
  <c r="X1223" i="1"/>
  <c r="U1235" i="1"/>
  <c r="V1235" i="1" s="1"/>
  <c r="Z1240" i="1"/>
  <c r="U1245" i="1"/>
  <c r="V1245" i="1" s="1"/>
  <c r="U1255" i="1"/>
  <c r="V1255" i="1" s="1"/>
  <c r="U1267" i="1"/>
  <c r="V1267" i="1" s="1"/>
  <c r="D1289" i="1"/>
  <c r="Z1297" i="1"/>
  <c r="Z1320" i="1"/>
  <c r="D1336" i="1"/>
  <c r="U1347" i="1"/>
  <c r="V1347" i="1" s="1"/>
  <c r="U1356" i="1"/>
  <c r="V1356" i="1" s="1"/>
  <c r="P1407" i="1"/>
  <c r="X1265" i="1"/>
  <c r="Z1265" i="1"/>
  <c r="X1279" i="1"/>
  <c r="H1329" i="1"/>
  <c r="H1196" i="1" s="1"/>
  <c r="W1336" i="1"/>
  <c r="F1353" i="1"/>
  <c r="W1384" i="1"/>
  <c r="Q1407" i="1"/>
  <c r="Z1454" i="1"/>
  <c r="X1454" i="1"/>
  <c r="U1454" i="1"/>
  <c r="V1454" i="1" s="1"/>
  <c r="U1269" i="1"/>
  <c r="V1269" i="1" s="1"/>
  <c r="U1271" i="1"/>
  <c r="V1271" i="1" s="1"/>
  <c r="D1344" i="1"/>
  <c r="D1357" i="1"/>
  <c r="Z1368" i="1"/>
  <c r="Z1374" i="1"/>
  <c r="Z1376" i="1"/>
  <c r="Z1378" i="1"/>
  <c r="U1381" i="1"/>
  <c r="V1381" i="1" s="1"/>
  <c r="U1383" i="1"/>
  <c r="V1383" i="1" s="1"/>
  <c r="X1395" i="1"/>
  <c r="X1396" i="1"/>
  <c r="X1398" i="1"/>
  <c r="H1408" i="1"/>
  <c r="H1407" i="1" s="1"/>
  <c r="U1416" i="1"/>
  <c r="V1416" i="1" s="1"/>
  <c r="U1418" i="1"/>
  <c r="V1418" i="1" s="1"/>
  <c r="Z1422" i="1"/>
  <c r="Z1424" i="1"/>
  <c r="Z1426" i="1"/>
  <c r="Z1428" i="1"/>
  <c r="U1436" i="1"/>
  <c r="V1436" i="1" s="1"/>
  <c r="U1438" i="1"/>
  <c r="V1438" i="1" s="1"/>
  <c r="U1440" i="1"/>
  <c r="V1440" i="1" s="1"/>
  <c r="X1443" i="1"/>
  <c r="W1445" i="1"/>
  <c r="U1452" i="1"/>
  <c r="V1452" i="1" s="1"/>
  <c r="D1470" i="1"/>
  <c r="Z1471" i="1"/>
  <c r="X1480" i="1"/>
  <c r="U1495" i="1"/>
  <c r="V1495" i="1" s="1"/>
  <c r="Z1495" i="1"/>
  <c r="X1497" i="1"/>
  <c r="T1501" i="1"/>
  <c r="D1506" i="1"/>
  <c r="X1511" i="1"/>
  <c r="Z1522" i="1"/>
  <c r="X1522" i="1"/>
  <c r="J1526" i="1"/>
  <c r="J1501" i="1" s="1"/>
  <c r="X1528" i="1"/>
  <c r="Z1528" i="1"/>
  <c r="D1527" i="1"/>
  <c r="X1535" i="1"/>
  <c r="H1540" i="1"/>
  <c r="H1539" i="1" s="1"/>
  <c r="X1542" i="1"/>
  <c r="D1541" i="1"/>
  <c r="Z1542" i="1"/>
  <c r="X1554" i="1"/>
  <c r="E1560" i="1"/>
  <c r="Z1597" i="1"/>
  <c r="Z1616" i="1"/>
  <c r="U1647" i="1"/>
  <c r="V1647" i="1" s="1"/>
  <c r="Z1647" i="1"/>
  <c r="X1647" i="1"/>
  <c r="U1401" i="1"/>
  <c r="V1401" i="1" s="1"/>
  <c r="X1455" i="1"/>
  <c r="X1457" i="1"/>
  <c r="X1459" i="1"/>
  <c r="W1462" i="1"/>
  <c r="Z1480" i="1"/>
  <c r="K1487" i="1"/>
  <c r="K1485" i="1" s="1"/>
  <c r="K1407" i="1" s="1"/>
  <c r="Z1497" i="1"/>
  <c r="D1509" i="1"/>
  <c r="Z1511" i="1"/>
  <c r="W1531" i="1"/>
  <c r="Z1535" i="1"/>
  <c r="W1545" i="1"/>
  <c r="Z1554" i="1"/>
  <c r="F1560" i="1"/>
  <c r="U1573" i="1"/>
  <c r="V1573" i="1" s="1"/>
  <c r="Z1578" i="1"/>
  <c r="Z1598" i="1"/>
  <c r="X1598" i="1"/>
  <c r="Z1606" i="1"/>
  <c r="U1606" i="1"/>
  <c r="V1606" i="1" s="1"/>
  <c r="D1604" i="1"/>
  <c r="Z1619" i="1"/>
  <c r="U1619" i="1"/>
  <c r="V1619" i="1" s="1"/>
  <c r="D1618" i="1"/>
  <c r="W1625" i="1"/>
  <c r="X1447" i="1"/>
  <c r="W1450" i="1"/>
  <c r="Z1455" i="1"/>
  <c r="Z1457" i="1"/>
  <c r="Z1459" i="1"/>
  <c r="Z1512" i="1"/>
  <c r="U1512" i="1"/>
  <c r="V1512" i="1" s="1"/>
  <c r="X1512" i="1"/>
  <c r="D1515" i="1"/>
  <c r="V1521" i="1"/>
  <c r="D1549" i="1"/>
  <c r="X1550" i="1"/>
  <c r="Z1550" i="1"/>
  <c r="Z1563" i="1"/>
  <c r="U1563" i="1"/>
  <c r="V1563" i="1" s="1"/>
  <c r="Z1584" i="1"/>
  <c r="U1584" i="1"/>
  <c r="V1584" i="1" s="1"/>
  <c r="X1584" i="1"/>
  <c r="U1657" i="1"/>
  <c r="V1657" i="1" s="1"/>
  <c r="X1657" i="1"/>
  <c r="D1664" i="1"/>
  <c r="W1664" i="1"/>
  <c r="H1663" i="1"/>
  <c r="U1671" i="1"/>
  <c r="V1671" i="1" s="1"/>
  <c r="Z1671" i="1"/>
  <c r="D1670" i="1"/>
  <c r="W1687" i="1"/>
  <c r="U1397" i="1"/>
  <c r="V1397" i="1" s="1"/>
  <c r="U1442" i="1"/>
  <c r="V1442" i="1" s="1"/>
  <c r="U1444" i="1"/>
  <c r="V1444" i="1" s="1"/>
  <c r="Z1447" i="1"/>
  <c r="U1449" i="1"/>
  <c r="V1449" i="1" s="1"/>
  <c r="Z1462" i="1"/>
  <c r="U1481" i="1"/>
  <c r="V1481" i="1" s="1"/>
  <c r="F1492" i="1"/>
  <c r="X1529" i="1"/>
  <c r="Z1529" i="1"/>
  <c r="U1536" i="1"/>
  <c r="V1536" i="1" s="1"/>
  <c r="D1539" i="1"/>
  <c r="X1543" i="1"/>
  <c r="Z1543" i="1"/>
  <c r="U1550" i="1"/>
  <c r="V1550" i="1" s="1"/>
  <c r="H1562" i="1"/>
  <c r="W1563" i="1"/>
  <c r="X1573" i="1"/>
  <c r="X1587" i="1"/>
  <c r="Z1587" i="1"/>
  <c r="Z1629" i="1"/>
  <c r="D1628" i="1"/>
  <c r="U1629" i="1"/>
  <c r="V1629" i="1" s="1"/>
  <c r="Z1649" i="1"/>
  <c r="U1649" i="1"/>
  <c r="V1649" i="1" s="1"/>
  <c r="W1671" i="1"/>
  <c r="H1670" i="1"/>
  <c r="W1670" i="1" s="1"/>
  <c r="D1695" i="1"/>
  <c r="W1695" i="1"/>
  <c r="N1691" i="1"/>
  <c r="E1304" i="1"/>
  <c r="W1304" i="1" s="1"/>
  <c r="X1399" i="1"/>
  <c r="X1401" i="1"/>
  <c r="X1405" i="1"/>
  <c r="X1431" i="1"/>
  <c r="G1433" i="1"/>
  <c r="W1433" i="1" s="1"/>
  <c r="U1446" i="1"/>
  <c r="V1446" i="1" s="1"/>
  <c r="U1456" i="1"/>
  <c r="V1456" i="1" s="1"/>
  <c r="U1458" i="1"/>
  <c r="V1458" i="1" s="1"/>
  <c r="D1460" i="1"/>
  <c r="X1472" i="1"/>
  <c r="U1490" i="1"/>
  <c r="V1490" i="1" s="1"/>
  <c r="G1493" i="1"/>
  <c r="Z1500" i="1"/>
  <c r="U1504" i="1"/>
  <c r="U1518" i="1"/>
  <c r="V1518" i="1" s="1"/>
  <c r="Z1518" i="1"/>
  <c r="X1520" i="1"/>
  <c r="U1529" i="1"/>
  <c r="V1529" i="1" s="1"/>
  <c r="U1543" i="1"/>
  <c r="V1543" i="1" s="1"/>
  <c r="Z1546" i="1"/>
  <c r="D1545" i="1"/>
  <c r="W1549" i="1"/>
  <c r="X1563" i="1"/>
  <c r="U1587" i="1"/>
  <c r="V1587" i="1" s="1"/>
  <c r="D1596" i="1"/>
  <c r="Z1602" i="1"/>
  <c r="D1601" i="1"/>
  <c r="X1606" i="1"/>
  <c r="Z1617" i="1"/>
  <c r="X1619" i="1"/>
  <c r="L1622" i="1"/>
  <c r="L1621" i="1" s="1"/>
  <c r="X1635" i="1"/>
  <c r="Z1635" i="1"/>
  <c r="Z1658" i="1"/>
  <c r="X1658" i="1"/>
  <c r="D1441" i="1"/>
  <c r="D1433" i="1" s="1"/>
  <c r="D1448" i="1"/>
  <c r="W1470" i="1"/>
  <c r="Z1472" i="1"/>
  <c r="X1481" i="1"/>
  <c r="X1507" i="1"/>
  <c r="Z1507" i="1"/>
  <c r="Z1520" i="1"/>
  <c r="Z1534" i="1"/>
  <c r="X1534" i="1"/>
  <c r="W1539" i="1"/>
  <c r="W1585" i="1"/>
  <c r="H1583" i="1"/>
  <c r="W1583" i="1" s="1"/>
  <c r="U1602" i="1"/>
  <c r="V1602" i="1" s="1"/>
  <c r="X1612" i="1"/>
  <c r="W1618" i="1"/>
  <c r="X1629" i="1"/>
  <c r="U1635" i="1"/>
  <c r="V1635" i="1" s="1"/>
  <c r="X1671" i="1"/>
  <c r="X1397" i="1"/>
  <c r="X1442" i="1"/>
  <c r="X1444" i="1"/>
  <c r="E1448" i="1"/>
  <c r="W1448" i="1" s="1"/>
  <c r="X1449" i="1"/>
  <c r="W1454" i="1"/>
  <c r="D1476" i="1"/>
  <c r="D1488" i="1"/>
  <c r="N1501" i="1"/>
  <c r="D1521" i="1"/>
  <c r="P1526" i="1"/>
  <c r="P1501" i="1" s="1"/>
  <c r="Z1536" i="1"/>
  <c r="D1577" i="1"/>
  <c r="Z1612" i="1"/>
  <c r="W1387" i="1"/>
  <c r="X1402" i="1"/>
  <c r="X1406" i="1"/>
  <c r="U1411" i="1"/>
  <c r="V1411" i="1" s="1"/>
  <c r="U1413" i="1"/>
  <c r="V1413" i="1" s="1"/>
  <c r="U1432" i="1"/>
  <c r="V1432" i="1" s="1"/>
  <c r="X1446" i="1"/>
  <c r="X1456" i="1"/>
  <c r="X1458" i="1"/>
  <c r="U1537" i="1"/>
  <c r="V1537" i="1" s="1"/>
  <c r="X1537" i="1"/>
  <c r="U1624" i="1"/>
  <c r="V1624" i="1" s="1"/>
  <c r="X1624" i="1"/>
  <c r="X1636" i="1"/>
  <c r="Z1636" i="1"/>
  <c r="U1374" i="1"/>
  <c r="V1374" i="1" s="1"/>
  <c r="U1376" i="1"/>
  <c r="V1376" i="1" s="1"/>
  <c r="U1378" i="1"/>
  <c r="V1378" i="1" s="1"/>
  <c r="W1415" i="1"/>
  <c r="U1422" i="1"/>
  <c r="U1424" i="1"/>
  <c r="V1424" i="1" s="1"/>
  <c r="U1426" i="1"/>
  <c r="V1426" i="1" s="1"/>
  <c r="U1428" i="1"/>
  <c r="V1428" i="1" s="1"/>
  <c r="U1469" i="1"/>
  <c r="V1469" i="1" s="1"/>
  <c r="U1482" i="1"/>
  <c r="V1482" i="1" s="1"/>
  <c r="W1488" i="1"/>
  <c r="U1516" i="1"/>
  <c r="X1516" i="1"/>
  <c r="Z1516" i="1"/>
  <c r="E1526" i="1"/>
  <c r="U1530" i="1"/>
  <c r="V1530" i="1" s="1"/>
  <c r="Z1532" i="1"/>
  <c r="D1531" i="1"/>
  <c r="U1544" i="1"/>
  <c r="V1544" i="1" s="1"/>
  <c r="Z1591" i="1"/>
  <c r="D1590" i="1"/>
  <c r="U1591" i="1"/>
  <c r="V1591" i="1" s="1"/>
  <c r="H1623" i="1"/>
  <c r="W1624" i="1"/>
  <c r="U1636" i="1"/>
  <c r="V1636" i="1" s="1"/>
  <c r="W1674" i="1"/>
  <c r="U1505" i="1"/>
  <c r="V1505" i="1" s="1"/>
  <c r="X1505" i="1"/>
  <c r="Z1505" i="1"/>
  <c r="Z1508" i="1"/>
  <c r="U1508" i="1"/>
  <c r="V1508" i="1" s="1"/>
  <c r="V1506" i="1" s="1"/>
  <c r="Z1524" i="1"/>
  <c r="X1524" i="1"/>
  <c r="X1600" i="1"/>
  <c r="Z1600" i="1"/>
  <c r="X1616" i="1"/>
  <c r="U1616" i="1"/>
  <c r="V1616" i="1" s="1"/>
  <c r="X1403" i="1"/>
  <c r="X1411" i="1"/>
  <c r="X1413" i="1"/>
  <c r="X1432" i="1"/>
  <c r="D1468" i="1"/>
  <c r="Z1473" i="1"/>
  <c r="Z1477" i="1"/>
  <c r="U1480" i="1"/>
  <c r="V1480" i="1" s="1"/>
  <c r="X1482" i="1"/>
  <c r="F1502" i="1"/>
  <c r="D1503" i="1"/>
  <c r="Z1514" i="1"/>
  <c r="U1514" i="1"/>
  <c r="V1514" i="1" s="1"/>
  <c r="W1515" i="1"/>
  <c r="U1524" i="1"/>
  <c r="V1524" i="1" s="1"/>
  <c r="X1530" i="1"/>
  <c r="X1538" i="1"/>
  <c r="Z1538" i="1"/>
  <c r="X1544" i="1"/>
  <c r="D1562" i="1"/>
  <c r="Z1565" i="1"/>
  <c r="U1565" i="1"/>
  <c r="V1565" i="1" s="1"/>
  <c r="X1565" i="1"/>
  <c r="H1575" i="1"/>
  <c r="W1575" i="1" s="1"/>
  <c r="U1578" i="1"/>
  <c r="V1578" i="1" s="1"/>
  <c r="U1600" i="1"/>
  <c r="V1600" i="1" s="1"/>
  <c r="X1625" i="1"/>
  <c r="Z1625" i="1"/>
  <c r="Z1642" i="1"/>
  <c r="U1646" i="1"/>
  <c r="V1646" i="1" s="1"/>
  <c r="Z1646" i="1"/>
  <c r="X1646" i="1"/>
  <c r="X1653" i="1"/>
  <c r="Z1653" i="1"/>
  <c r="K1393" i="1"/>
  <c r="K1196" i="1" s="1"/>
  <c r="Z1469" i="1"/>
  <c r="X1471" i="1"/>
  <c r="Z1494" i="1"/>
  <c r="X1532" i="1"/>
  <c r="U1538" i="1"/>
  <c r="V1538" i="1" s="1"/>
  <c r="W1581" i="1"/>
  <c r="H1579" i="1"/>
  <c r="W1579" i="1" s="1"/>
  <c r="U1586" i="1"/>
  <c r="V1586" i="1" s="1"/>
  <c r="X1586" i="1"/>
  <c r="D1585" i="1"/>
  <c r="D1583" i="1" s="1"/>
  <c r="X1591" i="1"/>
  <c r="U1625" i="1"/>
  <c r="V1625" i="1" s="1"/>
  <c r="Z1631" i="1"/>
  <c r="X1631" i="1"/>
  <c r="U1643" i="1"/>
  <c r="V1643" i="1" s="1"/>
  <c r="Z1643" i="1"/>
  <c r="X1643" i="1"/>
  <c r="W1653" i="1"/>
  <c r="U1653" i="1"/>
  <c r="V1653" i="1" s="1"/>
  <c r="Z1547" i="1"/>
  <c r="U1547" i="1"/>
  <c r="V1547" i="1" s="1"/>
  <c r="Z1568" i="1"/>
  <c r="D1567" i="1"/>
  <c r="D1633" i="1"/>
  <c r="P1622" i="1"/>
  <c r="P1621" i="1" s="1"/>
  <c r="W1658" i="1"/>
  <c r="H1657" i="1"/>
  <c r="Z1657" i="1" s="1"/>
  <c r="Z1667" i="1"/>
  <c r="U1667" i="1"/>
  <c r="V1667" i="1" s="1"/>
  <c r="U1665" i="1"/>
  <c r="V1665" i="1" s="1"/>
  <c r="Z1681" i="1"/>
  <c r="X1681" i="1"/>
  <c r="U1681" i="1"/>
  <c r="V1681" i="1" s="1"/>
  <c r="Z1709" i="1"/>
  <c r="X1709" i="1"/>
  <c r="E1783" i="1"/>
  <c r="W1783" i="1" s="1"/>
  <c r="W1784" i="1"/>
  <c r="D1813" i="1"/>
  <c r="H1526" i="1"/>
  <c r="Z1593" i="1"/>
  <c r="U1593" i="1"/>
  <c r="V1593" i="1" s="1"/>
  <c r="Z1608" i="1"/>
  <c r="U1608" i="1"/>
  <c r="V1608" i="1" s="1"/>
  <c r="H1648" i="1"/>
  <c r="W1648" i="1" s="1"/>
  <c r="W1652" i="1"/>
  <c r="D1652" i="1"/>
  <c r="X1665" i="1"/>
  <c r="W1719" i="1"/>
  <c r="Z1888" i="1"/>
  <c r="X1888" i="1"/>
  <c r="U1888" i="1"/>
  <c r="V1888" i="1" s="1"/>
  <c r="D1571" i="1"/>
  <c r="Z1572" i="1"/>
  <c r="U1634" i="1"/>
  <c r="V1634" i="1" s="1"/>
  <c r="Z1665" i="1"/>
  <c r="W1716" i="1"/>
  <c r="U1721" i="1"/>
  <c r="V1721" i="1" s="1"/>
  <c r="Z1721" i="1"/>
  <c r="X1721" i="1"/>
  <c r="D1719" i="1"/>
  <c r="Z1785" i="1"/>
  <c r="D1784" i="1"/>
  <c r="X1785" i="1"/>
  <c r="U1785" i="1"/>
  <c r="V1785" i="1" s="1"/>
  <c r="E1691" i="1"/>
  <c r="W1692" i="1"/>
  <c r="W1713" i="1"/>
  <c r="Z1698" i="1"/>
  <c r="W1743" i="1"/>
  <c r="E1812" i="1"/>
  <c r="Z1820" i="1"/>
  <c r="X1820" i="1"/>
  <c r="U1820" i="1"/>
  <c r="V1820" i="1" s="1"/>
  <c r="G1691" i="1"/>
  <c r="X1692" i="1"/>
  <c r="Z1692" i="1"/>
  <c r="W1698" i="1"/>
  <c r="Z1713" i="1"/>
  <c r="U1882" i="1"/>
  <c r="V1882" i="1" s="1"/>
  <c r="Z1882" i="1"/>
  <c r="X1882" i="1"/>
  <c r="Z1510" i="1"/>
  <c r="U1510" i="1"/>
  <c r="V1510" i="1" s="1"/>
  <c r="W1521" i="1"/>
  <c r="Z1582" i="1"/>
  <c r="D1581" i="1"/>
  <c r="D1659" i="1"/>
  <c r="Z1674" i="1"/>
  <c r="U1626" i="1"/>
  <c r="V1626" i="1" s="1"/>
  <c r="Z1655" i="1"/>
  <c r="U1669" i="1"/>
  <c r="V1669" i="1" s="1"/>
  <c r="U1674" i="1"/>
  <c r="V1674" i="1" s="1"/>
  <c r="U1676" i="1"/>
  <c r="V1676" i="1" s="1"/>
  <c r="U1678" i="1"/>
  <c r="V1678" i="1" s="1"/>
  <c r="G1680" i="1"/>
  <c r="G1501" i="1" s="1"/>
  <c r="D1682" i="1"/>
  <c r="Z1683" i="1"/>
  <c r="Z1685" i="1"/>
  <c r="Z1694" i="1"/>
  <c r="U1696" i="1"/>
  <c r="V1696" i="1" s="1"/>
  <c r="U1698" i="1"/>
  <c r="V1698" i="1" s="1"/>
  <c r="U1700" i="1"/>
  <c r="V1700" i="1" s="1"/>
  <c r="U1702" i="1"/>
  <c r="V1702" i="1" s="1"/>
  <c r="U1704" i="1"/>
  <c r="V1704" i="1" s="1"/>
  <c r="D1706" i="1"/>
  <c r="D1691" i="1" s="1"/>
  <c r="X1708" i="1"/>
  <c r="G1712" i="1"/>
  <c r="X1720" i="1"/>
  <c r="Z1722" i="1"/>
  <c r="Z1728" i="1"/>
  <c r="U1731" i="1"/>
  <c r="V1731" i="1" s="1"/>
  <c r="U1744" i="1"/>
  <c r="V1744" i="1" s="1"/>
  <c r="X1748" i="1"/>
  <c r="X1757" i="1"/>
  <c r="U1761" i="1"/>
  <c r="V1761" i="1" s="1"/>
  <c r="U1770" i="1"/>
  <c r="V1770" i="1" s="1"/>
  <c r="X1790" i="1"/>
  <c r="X1794" i="1"/>
  <c r="X1796" i="1"/>
  <c r="X1807" i="1"/>
  <c r="X1814" i="1"/>
  <c r="Z1819" i="1"/>
  <c r="U1819" i="1"/>
  <c r="V1819" i="1" s="1"/>
  <c r="X1827" i="1"/>
  <c r="U1832" i="1"/>
  <c r="V1832" i="1" s="1"/>
  <c r="Z1843" i="1"/>
  <c r="Z1868" i="1"/>
  <c r="P1875" i="1"/>
  <c r="X1718" i="1"/>
  <c r="Z1733" i="1"/>
  <c r="X1742" i="1"/>
  <c r="Z1746" i="1"/>
  <c r="J1743" i="1"/>
  <c r="X1755" i="1"/>
  <c r="Z1757" i="1"/>
  <c r="X1765" i="1"/>
  <c r="X1774" i="1"/>
  <c r="Z1790" i="1"/>
  <c r="U1791" i="1"/>
  <c r="V1791" i="1" s="1"/>
  <c r="Z1794" i="1"/>
  <c r="Z1796" i="1"/>
  <c r="X1805" i="1"/>
  <c r="Z1807" i="1"/>
  <c r="F1813" i="1"/>
  <c r="F1812" i="1" s="1"/>
  <c r="D1817" i="1"/>
  <c r="Z1827" i="1"/>
  <c r="X1836" i="1"/>
  <c r="Z1863" i="1"/>
  <c r="Z1902" i="1"/>
  <c r="U1902" i="1"/>
  <c r="V1902" i="1" s="1"/>
  <c r="X1902" i="1"/>
  <c r="D1978" i="1"/>
  <c r="D1828" i="1"/>
  <c r="X1864" i="1"/>
  <c r="Z1864" i="1"/>
  <c r="U1734" i="1"/>
  <c r="V1734" i="1" s="1"/>
  <c r="X1738" i="1"/>
  <c r="W1766" i="1"/>
  <c r="U1766" i="1"/>
  <c r="V1766" i="1" s="1"/>
  <c r="X1779" i="1"/>
  <c r="W1791" i="1"/>
  <c r="U1795" i="1"/>
  <c r="V1795" i="1" s="1"/>
  <c r="U1797" i="1"/>
  <c r="V1797" i="1" s="1"/>
  <c r="U1880" i="1"/>
  <c r="V1880" i="1" s="1"/>
  <c r="Z1880" i="1"/>
  <c r="Z1908" i="1"/>
  <c r="U1908" i="1"/>
  <c r="V1908" i="1" s="1"/>
  <c r="X1908" i="1"/>
  <c r="Z1931" i="1"/>
  <c r="X1931" i="1"/>
  <c r="U1931" i="1"/>
  <c r="V1931" i="1" s="1"/>
  <c r="X1723" i="1"/>
  <c r="Z1725" i="1"/>
  <c r="U1727" i="1"/>
  <c r="D1741" i="1"/>
  <c r="D1743" i="1"/>
  <c r="Z1751" i="1"/>
  <c r="U1756" i="1"/>
  <c r="V1756" i="1" s="1"/>
  <c r="X1759" i="1"/>
  <c r="U1764" i="1"/>
  <c r="V1764" i="1" s="1"/>
  <c r="X1775" i="1"/>
  <c r="U1789" i="1"/>
  <c r="V1789" i="1" s="1"/>
  <c r="X1791" i="1"/>
  <c r="U1793" i="1"/>
  <c r="V1793" i="1" s="1"/>
  <c r="X1799" i="1"/>
  <c r="W1817" i="1"/>
  <c r="U1826" i="1"/>
  <c r="V1826" i="1" s="1"/>
  <c r="U1842" i="1"/>
  <c r="V1842" i="1" s="1"/>
  <c r="W1853" i="1"/>
  <c r="U1855" i="1"/>
  <c r="V1855" i="1" s="1"/>
  <c r="U1862" i="1"/>
  <c r="V1862" i="1" s="1"/>
  <c r="D1867" i="1"/>
  <c r="X1869" i="1"/>
  <c r="H1875" i="1"/>
  <c r="D1875" i="1" s="1"/>
  <c r="W1907" i="1"/>
  <c r="X1693" i="1"/>
  <c r="Z1723" i="1"/>
  <c r="Z1729" i="1"/>
  <c r="X1734" i="1"/>
  <c r="X1749" i="1"/>
  <c r="X1766" i="1"/>
  <c r="X1797" i="1"/>
  <c r="X1808" i="1"/>
  <c r="X1815" i="1"/>
  <c r="U1824" i="1"/>
  <c r="V1824" i="1" s="1"/>
  <c r="X1837" i="1"/>
  <c r="Z1844" i="1"/>
  <c r="Z1855" i="1"/>
  <c r="W1867" i="1"/>
  <c r="E1860" i="1"/>
  <c r="X1880" i="1"/>
  <c r="W1888" i="1"/>
  <c r="D1899" i="1"/>
  <c r="N1895" i="1"/>
  <c r="W1899" i="1"/>
  <c r="D1726" i="1"/>
  <c r="X1747" i="1"/>
  <c r="Z1749" i="1"/>
  <c r="U1792" i="1"/>
  <c r="V1792" i="1" s="1"/>
  <c r="X1795" i="1"/>
  <c r="Z1797" i="1"/>
  <c r="X1806" i="1"/>
  <c r="Z1808" i="1"/>
  <c r="X1822" i="1"/>
  <c r="Z1837" i="1"/>
  <c r="Z1889" i="1"/>
  <c r="X1889" i="1"/>
  <c r="D1687" i="1"/>
  <c r="U1724" i="1"/>
  <c r="V1724" i="1" s="1"/>
  <c r="Z1727" i="1"/>
  <c r="U1730" i="1"/>
  <c r="V1730" i="1" s="1"/>
  <c r="Z1747" i="1"/>
  <c r="D1750" i="1"/>
  <c r="X1756" i="1"/>
  <c r="U1758" i="1"/>
  <c r="V1758" i="1" s="1"/>
  <c r="X1764" i="1"/>
  <c r="U1769" i="1"/>
  <c r="V1769" i="1" s="1"/>
  <c r="X1776" i="1"/>
  <c r="X1789" i="1"/>
  <c r="X1793" i="1"/>
  <c r="Z1806" i="1"/>
  <c r="U1818" i="1"/>
  <c r="V1818" i="1" s="1"/>
  <c r="X1826" i="1"/>
  <c r="Z1842" i="1"/>
  <c r="U1845" i="1"/>
  <c r="V1845" i="1" s="1"/>
  <c r="D1856" i="1"/>
  <c r="X1862" i="1"/>
  <c r="U1865" i="1"/>
  <c r="V1865" i="1" s="1"/>
  <c r="U1870" i="1"/>
  <c r="V1870" i="1" s="1"/>
  <c r="W1875" i="1"/>
  <c r="U1884" i="1"/>
  <c r="V1884" i="1" s="1"/>
  <c r="X1884" i="1"/>
  <c r="U1889" i="1"/>
  <c r="V1889" i="1" s="1"/>
  <c r="Z1981" i="1"/>
  <c r="X1981" i="1"/>
  <c r="U1981" i="1"/>
  <c r="V1981" i="1" s="1"/>
  <c r="W1750" i="1"/>
  <c r="Z1823" i="1"/>
  <c r="U1823" i="1"/>
  <c r="V1823" i="1" s="1"/>
  <c r="X1777" i="1"/>
  <c r="X1831" i="1"/>
  <c r="U1843" i="1"/>
  <c r="V1843" i="1" s="1"/>
  <c r="X1845" i="1"/>
  <c r="U1868" i="1"/>
  <c r="V1868" i="1" s="1"/>
  <c r="Z1890" i="1"/>
  <c r="U1890" i="1"/>
  <c r="V1890" i="1" s="1"/>
  <c r="Z1905" i="1"/>
  <c r="U1905" i="1"/>
  <c r="V1905" i="1" s="1"/>
  <c r="X1905" i="1"/>
  <c r="Z1923" i="1"/>
  <c r="U1923" i="1"/>
  <c r="V1923" i="1" s="1"/>
  <c r="X1923" i="1"/>
  <c r="Z1934" i="1"/>
  <c r="U1934" i="1"/>
  <c r="V1934" i="1" s="1"/>
  <c r="X1934" i="1"/>
  <c r="X1955" i="1"/>
  <c r="Z1955" i="1"/>
  <c r="U1955" i="1"/>
  <c r="V1955" i="1" s="1"/>
  <c r="X1724" i="1"/>
  <c r="U1733" i="1"/>
  <c r="V1733" i="1" s="1"/>
  <c r="U1746" i="1"/>
  <c r="V1746" i="1" s="1"/>
  <c r="X1758" i="1"/>
  <c r="U1765" i="1"/>
  <c r="V1765" i="1" s="1"/>
  <c r="X1769" i="1"/>
  <c r="W1788" i="1"/>
  <c r="D1788" i="1"/>
  <c r="X1818" i="1"/>
  <c r="Z1821" i="1"/>
  <c r="U1821" i="1"/>
  <c r="V1821" i="1" s="1"/>
  <c r="X1829" i="1"/>
  <c r="Z1831" i="1"/>
  <c r="U1863" i="1"/>
  <c r="V1863" i="1" s="1"/>
  <c r="Z1865" i="1"/>
  <c r="Z1870" i="1"/>
  <c r="Z1876" i="1"/>
  <c r="X1876" i="1"/>
  <c r="U1876" i="1"/>
  <c r="V1876" i="1" s="1"/>
  <c r="Z1884" i="1"/>
  <c r="D1918" i="1"/>
  <c r="J1915" i="1"/>
  <c r="Z1736" i="1"/>
  <c r="U1763" i="1"/>
  <c r="V1763" i="1" s="1"/>
  <c r="X1767" i="1"/>
  <c r="X1823" i="1"/>
  <c r="Z1829" i="1"/>
  <c r="Z1838" i="1"/>
  <c r="X1851" i="1"/>
  <c r="Z1851" i="1"/>
  <c r="D1853" i="1"/>
  <c r="U1854" i="1"/>
  <c r="V1854" i="1" s="1"/>
  <c r="U1859" i="1"/>
  <c r="V1859" i="1" s="1"/>
  <c r="X1866" i="1"/>
  <c r="Z1866" i="1"/>
  <c r="Z1885" i="1"/>
  <c r="U1885" i="1"/>
  <c r="V1885" i="1" s="1"/>
  <c r="U1857" i="1"/>
  <c r="V1857" i="1" s="1"/>
  <c r="U1878" i="1"/>
  <c r="V1878" i="1" s="1"/>
  <c r="U1886" i="1"/>
  <c r="V1886" i="1" s="1"/>
  <c r="U1891" i="1"/>
  <c r="V1891" i="1" s="1"/>
  <c r="Z1900" i="1"/>
  <c r="U1900" i="1"/>
  <c r="V1900" i="1" s="1"/>
  <c r="H1895" i="1"/>
  <c r="Z1903" i="1"/>
  <c r="U1903" i="1"/>
  <c r="V1903" i="1" s="1"/>
  <c r="Z1906" i="1"/>
  <c r="U1906" i="1"/>
  <c r="V1906" i="1" s="1"/>
  <c r="G1915" i="1"/>
  <c r="U1920" i="1"/>
  <c r="V1920" i="1" s="1"/>
  <c r="X1932" i="1"/>
  <c r="W1934" i="1"/>
  <c r="Q1943" i="1"/>
  <c r="U1947" i="1"/>
  <c r="V1947" i="1" s="1"/>
  <c r="C1961" i="1"/>
  <c r="C9" i="1" s="1"/>
  <c r="Z1968" i="1"/>
  <c r="Z1970" i="1"/>
  <c r="Z1973" i="1"/>
  <c r="Z1976" i="1"/>
  <c r="Z2009" i="1"/>
  <c r="W2015" i="1"/>
  <c r="Z2057" i="1"/>
  <c r="X2057" i="1"/>
  <c r="U2057" i="1"/>
  <c r="V2057" i="1" s="1"/>
  <c r="Z2064" i="1"/>
  <c r="X2064" i="1"/>
  <c r="U2064" i="1"/>
  <c r="V2064" i="1" s="1"/>
  <c r="X2076" i="1"/>
  <c r="U2076" i="1"/>
  <c r="V2076" i="1" s="1"/>
  <c r="Z2076" i="1"/>
  <c r="X1922" i="1"/>
  <c r="X1949" i="1"/>
  <c r="Z1952" i="1"/>
  <c r="U1952" i="1"/>
  <c r="V1952" i="1" s="1"/>
  <c r="D1964" i="1"/>
  <c r="D1996" i="1"/>
  <c r="U2007" i="1"/>
  <c r="V2007" i="1" s="1"/>
  <c r="X2007" i="1"/>
  <c r="X2010" i="1"/>
  <c r="U2010" i="1"/>
  <c r="V2010" i="1" s="1"/>
  <c r="U2026" i="1"/>
  <c r="V2026" i="1" s="1"/>
  <c r="X2026" i="1"/>
  <c r="Z2035" i="1"/>
  <c r="X2035" i="1"/>
  <c r="Z1925" i="1"/>
  <c r="U1925" i="1"/>
  <c r="V1925" i="1" s="1"/>
  <c r="Z1935" i="1"/>
  <c r="U1935" i="1"/>
  <c r="V1935" i="1" s="1"/>
  <c r="Z1938" i="1"/>
  <c r="U1938" i="1"/>
  <c r="V1938" i="1" s="1"/>
  <c r="Z1941" i="1"/>
  <c r="U1941" i="1"/>
  <c r="V1941" i="1" s="1"/>
  <c r="D1969" i="1"/>
  <c r="E1961" i="1"/>
  <c r="Z1991" i="1"/>
  <c r="X1991" i="1"/>
  <c r="U1991" i="1"/>
  <c r="V1991" i="1" s="1"/>
  <c r="U2015" i="1"/>
  <c r="V2015" i="1" s="1"/>
  <c r="D2039" i="1"/>
  <c r="N2036" i="1"/>
  <c r="D2036" i="1" s="1"/>
  <c r="W2039" i="1"/>
  <c r="X2047" i="1"/>
  <c r="Z2047" i="1"/>
  <c r="U2047" i="1"/>
  <c r="V2047" i="1" s="1"/>
  <c r="F1895" i="1"/>
  <c r="W1895" i="1" s="1"/>
  <c r="U1916" i="1"/>
  <c r="V1916" i="1" s="1"/>
  <c r="W1918" i="1"/>
  <c r="W1964" i="1"/>
  <c r="X2004" i="1"/>
  <c r="Z2007" i="1"/>
  <c r="Z2010" i="1"/>
  <c r="W2023" i="1"/>
  <c r="Z2026" i="1"/>
  <c r="W2036" i="1"/>
  <c r="D2070" i="1"/>
  <c r="E2069" i="1"/>
  <c r="W2069" i="1" s="1"/>
  <c r="W2070" i="1"/>
  <c r="D1879" i="1"/>
  <c r="D1895" i="1"/>
  <c r="Z1901" i="1"/>
  <c r="U1901" i="1"/>
  <c r="V1901" i="1" s="1"/>
  <c r="Z1904" i="1"/>
  <c r="U1904" i="1"/>
  <c r="V1904" i="1" s="1"/>
  <c r="D1907" i="1"/>
  <c r="E1950" i="1"/>
  <c r="X1952" i="1"/>
  <c r="Z1971" i="1"/>
  <c r="Z1974" i="1"/>
  <c r="W1991" i="1"/>
  <c r="D2005" i="1"/>
  <c r="W2005" i="1"/>
  <c r="X2008" i="1"/>
  <c r="Z2008" i="1"/>
  <c r="X2027" i="1"/>
  <c r="Z2027" i="1"/>
  <c r="X1925" i="1"/>
  <c r="W1931" i="1"/>
  <c r="E1928" i="1"/>
  <c r="X1933" i="1"/>
  <c r="X1935" i="1"/>
  <c r="X1938" i="1"/>
  <c r="X1941" i="1"/>
  <c r="W1978" i="1"/>
  <c r="Z2021" i="1"/>
  <c r="X2021" i="1"/>
  <c r="X2024" i="1"/>
  <c r="U2024" i="1"/>
  <c r="V2024" i="1" s="1"/>
  <c r="Z2024" i="1"/>
  <c r="Z2037" i="1"/>
  <c r="U2037" i="1"/>
  <c r="V2037" i="1" s="1"/>
  <c r="X2037" i="1"/>
  <c r="Z1916" i="1"/>
  <c r="Z1926" i="1"/>
  <c r="U1926" i="1"/>
  <c r="V1926" i="1" s="1"/>
  <c r="Z1936" i="1"/>
  <c r="U1936" i="1"/>
  <c r="V1936" i="1" s="1"/>
  <c r="Z1939" i="1"/>
  <c r="U1939" i="1"/>
  <c r="V1939" i="1" s="1"/>
  <c r="Z1942" i="1"/>
  <c r="U1942" i="1"/>
  <c r="V1942" i="1" s="1"/>
  <c r="W1953" i="1"/>
  <c r="D1953" i="1"/>
  <c r="N1950" i="1"/>
  <c r="W1999" i="1"/>
  <c r="D1999" i="1"/>
  <c r="X2013" i="1"/>
  <c r="Z2023" i="1"/>
  <c r="X2023" i="1"/>
  <c r="U1919" i="1"/>
  <c r="V1919" i="1" s="1"/>
  <c r="W1946" i="1"/>
  <c r="D1946" i="1"/>
  <c r="U1979" i="1"/>
  <c r="V1979" i="1" s="1"/>
  <c r="E1986" i="1"/>
  <c r="D1989" i="1"/>
  <c r="W1989" i="1"/>
  <c r="Z2028" i="1"/>
  <c r="X2028" i="1"/>
  <c r="Q1927" i="1"/>
  <c r="C2005" i="1"/>
  <c r="Z2025" i="1"/>
  <c r="X2025" i="1"/>
  <c r="U2028" i="1"/>
  <c r="V2028" i="1" s="1"/>
  <c r="U1932" i="1"/>
  <c r="V1932" i="1" s="1"/>
  <c r="Z1951" i="1"/>
  <c r="U1951" i="1"/>
  <c r="V1951" i="1" s="1"/>
  <c r="W1981" i="1"/>
  <c r="X2006" i="1"/>
  <c r="U2006" i="1"/>
  <c r="V2006" i="1" s="1"/>
  <c r="Z2031" i="1"/>
  <c r="X2031" i="1"/>
  <c r="X1919" i="1"/>
  <c r="U1922" i="1"/>
  <c r="V1922" i="1" s="1"/>
  <c r="Z1924" i="1"/>
  <c r="U1924" i="1"/>
  <c r="V1924" i="1" s="1"/>
  <c r="Z1937" i="1"/>
  <c r="U1937" i="1"/>
  <c r="V1937" i="1" s="1"/>
  <c r="Z1940" i="1"/>
  <c r="U1940" i="1"/>
  <c r="V1940" i="1" s="1"/>
  <c r="U1949" i="1"/>
  <c r="V1949" i="1" s="1"/>
  <c r="U1970" i="1"/>
  <c r="U1973" i="1"/>
  <c r="V1973" i="1" s="1"/>
  <c r="U1976" i="1"/>
  <c r="V1976" i="1" s="1"/>
  <c r="X2012" i="1"/>
  <c r="U2012" i="1"/>
  <c r="V2012" i="1" s="1"/>
  <c r="U2031" i="1"/>
  <c r="V2031" i="1" s="1"/>
  <c r="W1882" i="1"/>
  <c r="E1915" i="1"/>
  <c r="K1928" i="1"/>
  <c r="K1927" i="1" s="1"/>
  <c r="G1943" i="1"/>
  <c r="G1927" i="1" s="1"/>
  <c r="U1954" i="1"/>
  <c r="V1954" i="1" s="1"/>
  <c r="Z1956" i="1"/>
  <c r="Z1959" i="1"/>
  <c r="Z1963" i="1"/>
  <c r="X1968" i="1"/>
  <c r="U1980" i="1"/>
  <c r="V1980" i="1" s="1"/>
  <c r="X2009" i="1"/>
  <c r="C2015" i="1"/>
  <c r="X2015" i="1" s="1"/>
  <c r="U1990" i="1"/>
  <c r="V1990" i="1" s="1"/>
  <c r="U1997" i="1"/>
  <c r="V1997" i="1" s="1"/>
  <c r="Z2001" i="1"/>
  <c r="U2001" i="1"/>
  <c r="V2001" i="1" s="1"/>
  <c r="U2049" i="1"/>
  <c r="V2049" i="1" s="1"/>
  <c r="X2051" i="1"/>
  <c r="P2054" i="1"/>
  <c r="X2059" i="1"/>
  <c r="W2064" i="1"/>
  <c r="D2091" i="1"/>
  <c r="W2047" i="1"/>
  <c r="W2057" i="1"/>
  <c r="E2054" i="1"/>
  <c r="W2163" i="1"/>
  <c r="U2097" i="1"/>
  <c r="V2097" i="1" s="1"/>
  <c r="Z2097" i="1"/>
  <c r="X2097" i="1"/>
  <c r="G2044" i="1"/>
  <c r="W2044" i="1" s="1"/>
  <c r="U2055" i="1"/>
  <c r="V2055" i="1" s="1"/>
  <c r="U2060" i="1"/>
  <c r="V2060" i="1" s="1"/>
  <c r="Z2086" i="1"/>
  <c r="U2086" i="1"/>
  <c r="V2086" i="1" s="1"/>
  <c r="X2110" i="1"/>
  <c r="Z2029" i="1"/>
  <c r="X2052" i="1"/>
  <c r="Z2062" i="1"/>
  <c r="U2068" i="1"/>
  <c r="V2068" i="1" s="1"/>
  <c r="C2070" i="1"/>
  <c r="Z2078" i="1"/>
  <c r="X2089" i="1"/>
  <c r="Z2110" i="1"/>
  <c r="Z2144" i="1"/>
  <c r="X2144" i="1"/>
  <c r="U2144" i="1"/>
  <c r="V2144" i="1" s="1"/>
  <c r="X2045" i="1"/>
  <c r="D2050" i="1"/>
  <c r="D2044" i="1" s="1"/>
  <c r="Z2052" i="1"/>
  <c r="X2065" i="1"/>
  <c r="D2073" i="1"/>
  <c r="Z2079" i="1"/>
  <c r="X2079" i="1"/>
  <c r="X2082" i="1"/>
  <c r="Z2089" i="1"/>
  <c r="Z2102" i="1"/>
  <c r="X2102" i="1"/>
  <c r="U2102" i="1"/>
  <c r="V2102" i="1" s="1"/>
  <c r="U1998" i="1"/>
  <c r="V1998" i="1" s="1"/>
  <c r="U2020" i="1"/>
  <c r="V2020" i="1" s="1"/>
  <c r="Z2055" i="1"/>
  <c r="Z2060" i="1"/>
  <c r="Z2065" i="1"/>
  <c r="D2080" i="1"/>
  <c r="W2080" i="1"/>
  <c r="Z2082" i="1"/>
  <c r="X2086" i="1"/>
  <c r="X2056" i="1"/>
  <c r="Z2056" i="1"/>
  <c r="W2073" i="1"/>
  <c r="W2076" i="1"/>
  <c r="D2083" i="1"/>
  <c r="W2102" i="1"/>
  <c r="F2101" i="1"/>
  <c r="U2066" i="1"/>
  <c r="V2066" i="1" s="1"/>
  <c r="Z2074" i="1"/>
  <c r="X2074" i="1"/>
  <c r="W2083" i="1"/>
  <c r="U2084" i="1"/>
  <c r="V2084" i="1" s="1"/>
  <c r="X2108" i="1"/>
  <c r="U2108" i="1"/>
  <c r="V2108" i="1" s="1"/>
  <c r="U2074" i="1"/>
  <c r="V2074" i="1" s="1"/>
  <c r="U2077" i="1"/>
  <c r="V2077" i="1" s="1"/>
  <c r="X2087" i="1"/>
  <c r="X2184" i="1"/>
  <c r="U2184" i="1"/>
  <c r="V2184" i="1" s="1"/>
  <c r="Z2003" i="1"/>
  <c r="U2003" i="1"/>
  <c r="V2003" i="1" s="1"/>
  <c r="Z2022" i="1"/>
  <c r="X2061" i="1"/>
  <c r="X2066" i="1"/>
  <c r="Z2084" i="1"/>
  <c r="Z2087" i="1"/>
  <c r="W2091" i="1"/>
  <c r="D2094" i="1"/>
  <c r="W2094" i="1"/>
  <c r="Z2108" i="1"/>
  <c r="Z2077" i="1"/>
  <c r="X2085" i="1"/>
  <c r="U2085" i="1"/>
  <c r="V2085" i="1" s="1"/>
  <c r="Z2085" i="1"/>
  <c r="X2109" i="1"/>
  <c r="U2109" i="1"/>
  <c r="V2109" i="1" s="1"/>
  <c r="Z2109" i="1"/>
  <c r="X2187" i="1"/>
  <c r="U2187" i="1"/>
  <c r="V2187" i="1" s="1"/>
  <c r="U2040" i="1"/>
  <c r="V2040" i="1" s="1"/>
  <c r="U2042" i="1"/>
  <c r="V2042" i="1" s="1"/>
  <c r="U2046" i="1"/>
  <c r="V2046" i="1" s="1"/>
  <c r="U2071" i="1"/>
  <c r="V2071" i="1" s="1"/>
  <c r="L2107" i="1"/>
  <c r="U2115" i="1"/>
  <c r="V2115" i="1" s="1"/>
  <c r="Z2119" i="1"/>
  <c r="D2125" i="1"/>
  <c r="Z2126" i="1"/>
  <c r="U2133" i="1"/>
  <c r="V2133" i="1" s="1"/>
  <c r="U2148" i="1"/>
  <c r="V2148" i="1" s="1"/>
  <c r="Z2161" i="1"/>
  <c r="X2177" i="1"/>
  <c r="Z2179" i="1"/>
  <c r="I2150" i="1"/>
  <c r="W2150" i="1" s="1"/>
  <c r="W2158" i="1"/>
  <c r="U2118" i="1"/>
  <c r="V2118" i="1" s="1"/>
  <c r="U2120" i="1"/>
  <c r="V2120" i="1" s="1"/>
  <c r="X2121" i="1"/>
  <c r="U2127" i="1"/>
  <c r="V2127" i="1" s="1"/>
  <c r="Z2139" i="1"/>
  <c r="Z2141" i="1"/>
  <c r="Z2154" i="1"/>
  <c r="X2156" i="1"/>
  <c r="U2162" i="1"/>
  <c r="V2162" i="1" s="1"/>
  <c r="U2180" i="1"/>
  <c r="V2180" i="1" s="1"/>
  <c r="Z2121" i="1"/>
  <c r="U2151" i="1"/>
  <c r="V2151" i="1" s="1"/>
  <c r="D2153" i="1"/>
  <c r="Z2156" i="1"/>
  <c r="D2174" i="1"/>
  <c r="U2178" i="1"/>
  <c r="V2178" i="1" s="1"/>
  <c r="U2081" i="1"/>
  <c r="V2081" i="1" s="1"/>
  <c r="U2088" i="1"/>
  <c r="V2088" i="1" s="1"/>
  <c r="U2090" i="1"/>
  <c r="V2090" i="1" s="1"/>
  <c r="D2095" i="1"/>
  <c r="X2123" i="1"/>
  <c r="U2140" i="1"/>
  <c r="V2140" i="1" s="1"/>
  <c r="U2155" i="1"/>
  <c r="V2155" i="1" s="1"/>
  <c r="D2166" i="1"/>
  <c r="U2176" i="1"/>
  <c r="V2176" i="1" s="1"/>
  <c r="D2116" i="1"/>
  <c r="X2118" i="1"/>
  <c r="X2120" i="1"/>
  <c r="X2127" i="1"/>
  <c r="X2162" i="1"/>
  <c r="X2178" i="1"/>
  <c r="X2151" i="1"/>
  <c r="W2153" i="1"/>
  <c r="W2166" i="1"/>
  <c r="U2191" i="1"/>
  <c r="V2191" i="1" s="1"/>
  <c r="U2119" i="1"/>
  <c r="V2119" i="1" s="1"/>
  <c r="U2126" i="1"/>
  <c r="V2126" i="1" s="1"/>
  <c r="U2128" i="1"/>
  <c r="V2128" i="1" s="1"/>
  <c r="X2146" i="1"/>
  <c r="U2161" i="1"/>
  <c r="V2161" i="1" s="1"/>
  <c r="U2179" i="1"/>
  <c r="V2179" i="1" s="1"/>
  <c r="X2143" i="1"/>
  <c r="X2124" i="1"/>
  <c r="X2130" i="1"/>
  <c r="D2160" i="1"/>
  <c r="X2181" i="1"/>
  <c r="D2190" i="1"/>
  <c r="X2191" i="1"/>
  <c r="D2135" i="1"/>
  <c r="T9" i="1" l="1"/>
  <c r="Z497" i="1"/>
  <c r="W497" i="1"/>
  <c r="U497" i="1"/>
  <c r="V497" i="1" s="1"/>
  <c r="X497" i="1"/>
  <c r="X1583" i="1"/>
  <c r="Z1583" i="1"/>
  <c r="U1583" i="1"/>
  <c r="V1583" i="1" s="1"/>
  <c r="Z1691" i="1"/>
  <c r="X1691" i="1"/>
  <c r="U1691" i="1"/>
  <c r="V1691" i="1" s="1"/>
  <c r="X1077" i="1"/>
  <c r="U1077" i="1"/>
  <c r="V1077" i="1" s="1"/>
  <c r="Z1077" i="1"/>
  <c r="Z889" i="1"/>
  <c r="X889" i="1"/>
  <c r="U889" i="1"/>
  <c r="V889" i="1" s="1"/>
  <c r="U2036" i="1"/>
  <c r="V2036" i="1" s="1"/>
  <c r="Z2036" i="1"/>
  <c r="X2036" i="1"/>
  <c r="S9" i="1"/>
  <c r="P9" i="1"/>
  <c r="Z2044" i="1"/>
  <c r="X2044" i="1"/>
  <c r="U2044" i="1"/>
  <c r="V2044" i="1" s="1"/>
  <c r="U930" i="1"/>
  <c r="V930" i="1" s="1"/>
  <c r="Z930" i="1"/>
  <c r="X930" i="1"/>
  <c r="W283" i="1"/>
  <c r="Z283" i="1"/>
  <c r="X283" i="1"/>
  <c r="U283" i="1"/>
  <c r="V283" i="1" s="1"/>
  <c r="U1875" i="1"/>
  <c r="V1875" i="1" s="1"/>
  <c r="Z1875" i="1"/>
  <c r="X1875" i="1"/>
  <c r="Z425" i="1"/>
  <c r="X425" i="1"/>
  <c r="W425" i="1"/>
  <c r="U425" i="1"/>
  <c r="V425" i="1" s="1"/>
  <c r="Z1433" i="1"/>
  <c r="X1433" i="1"/>
  <c r="U1433" i="1"/>
  <c r="V1433" i="1" s="1"/>
  <c r="J9" i="1"/>
  <c r="U2080" i="1"/>
  <c r="V2080" i="1" s="1"/>
  <c r="Z2080" i="1"/>
  <c r="X2080" i="1"/>
  <c r="F1487" i="1"/>
  <c r="Z1037" i="1"/>
  <c r="X1037" i="1"/>
  <c r="Z555" i="1"/>
  <c r="X555" i="1"/>
  <c r="U555" i="1"/>
  <c r="V555" i="1" s="1"/>
  <c r="Z2166" i="1"/>
  <c r="X2166" i="1"/>
  <c r="D2163" i="1"/>
  <c r="U2166" i="1"/>
  <c r="V2166" i="1" s="1"/>
  <c r="Z1999" i="1"/>
  <c r="X1999" i="1"/>
  <c r="U1999" i="1"/>
  <c r="V1999" i="1" s="1"/>
  <c r="W1408" i="1"/>
  <c r="Z1384" i="1"/>
  <c r="X1384" i="1"/>
  <c r="U1211" i="1"/>
  <c r="V1211" i="1" s="1"/>
  <c r="X1211" i="1"/>
  <c r="Z1211" i="1"/>
  <c r="Z1028" i="1"/>
  <c r="X1028" i="1"/>
  <c r="G1196" i="1"/>
  <c r="U1068" i="1"/>
  <c r="V1068" i="1" s="1"/>
  <c r="Z1068" i="1"/>
  <c r="X1068" i="1"/>
  <c r="U1164" i="1"/>
  <c r="V1165" i="1"/>
  <c r="V1164" i="1" s="1"/>
  <c r="Z1011" i="1"/>
  <c r="X1011" i="1"/>
  <c r="U1011" i="1"/>
  <c r="V1011" i="1" s="1"/>
  <c r="D744" i="1"/>
  <c r="W744" i="1"/>
  <c r="Z856" i="1"/>
  <c r="X856" i="1"/>
  <c r="U856" i="1"/>
  <c r="V856" i="1" s="1"/>
  <c r="Z781" i="1"/>
  <c r="X781" i="1"/>
  <c r="U781" i="1"/>
  <c r="V781" i="1" s="1"/>
  <c r="F791" i="1"/>
  <c r="Z295" i="1"/>
  <c r="X295" i="1"/>
  <c r="U295" i="1"/>
  <c r="V295" i="1" s="1"/>
  <c r="W295" i="1"/>
  <c r="K409" i="1"/>
  <c r="K408" i="1" s="1"/>
  <c r="D245" i="1"/>
  <c r="Z118" i="1"/>
  <c r="X118" i="1"/>
  <c r="D117" i="1"/>
  <c r="W118" i="1"/>
  <c r="U118" i="1"/>
  <c r="V118" i="1" s="1"/>
  <c r="X2135" i="1"/>
  <c r="U2135" i="1"/>
  <c r="V2135" i="1" s="1"/>
  <c r="Z1879" i="1"/>
  <c r="X1879" i="1"/>
  <c r="U1879" i="1"/>
  <c r="V1879" i="1" s="1"/>
  <c r="Z876" i="1"/>
  <c r="X876" i="1"/>
  <c r="U876" i="1"/>
  <c r="V876" i="1" s="1"/>
  <c r="X2190" i="1"/>
  <c r="U2190" i="1"/>
  <c r="V2190" i="1" s="1"/>
  <c r="Z2073" i="1"/>
  <c r="X2073" i="1"/>
  <c r="U2073" i="1"/>
  <c r="V2073" i="1" s="1"/>
  <c r="V1970" i="1"/>
  <c r="V1969" i="1" s="1"/>
  <c r="U1969" i="1"/>
  <c r="W1961" i="1"/>
  <c r="D1961" i="1"/>
  <c r="X1659" i="1"/>
  <c r="U1659" i="1"/>
  <c r="V1659" i="1" s="1"/>
  <c r="Z1659" i="1"/>
  <c r="W1691" i="1"/>
  <c r="Z1468" i="1"/>
  <c r="X1468" i="1"/>
  <c r="U1468" i="1"/>
  <c r="V1468" i="1" s="1"/>
  <c r="U1531" i="1"/>
  <c r="V1531" i="1" s="1"/>
  <c r="Z1531" i="1"/>
  <c r="X1531" i="1"/>
  <c r="Z1545" i="1"/>
  <c r="U1545" i="1"/>
  <c r="V1545" i="1" s="1"/>
  <c r="X1545" i="1"/>
  <c r="X1460" i="1"/>
  <c r="U1460" i="1"/>
  <c r="V1460" i="1" s="1"/>
  <c r="Z1460" i="1"/>
  <c r="Z1695" i="1"/>
  <c r="U1695" i="1"/>
  <c r="V1695" i="1" s="1"/>
  <c r="X1695" i="1"/>
  <c r="X1664" i="1"/>
  <c r="U1664" i="1"/>
  <c r="V1664" i="1" s="1"/>
  <c r="Z1664" i="1"/>
  <c r="U1549" i="1"/>
  <c r="V1549" i="1" s="1"/>
  <c r="Z1549" i="1"/>
  <c r="X1549" i="1"/>
  <c r="W1393" i="1"/>
  <c r="Z1408" i="1"/>
  <c r="X1408" i="1"/>
  <c r="U1408" i="1"/>
  <c r="Z1280" i="1"/>
  <c r="X1280" i="1"/>
  <c r="U1280" i="1"/>
  <c r="V1280" i="1" s="1"/>
  <c r="D1034" i="1"/>
  <c r="U1028" i="1"/>
  <c r="V1029" i="1"/>
  <c r="V1028" i="1" s="1"/>
  <c r="Z992" i="1"/>
  <c r="X992" i="1"/>
  <c r="U992" i="1"/>
  <c r="V992" i="1" s="1"/>
  <c r="D1268" i="1"/>
  <c r="W1085" i="1"/>
  <c r="Z931" i="1"/>
  <c r="X931" i="1"/>
  <c r="U931" i="1"/>
  <c r="V931" i="1" s="1"/>
  <c r="V718" i="1"/>
  <c r="V717" i="1" s="1"/>
  <c r="Z953" i="1"/>
  <c r="X953" i="1"/>
  <c r="U953" i="1"/>
  <c r="V953" i="1" s="1"/>
  <c r="Z825" i="1"/>
  <c r="X825" i="1"/>
  <c r="U825" i="1"/>
  <c r="V825" i="1" s="1"/>
  <c r="D824" i="1"/>
  <c r="W265" i="1"/>
  <c r="U265" i="1"/>
  <c r="V265" i="1" s="1"/>
  <c r="D261" i="1"/>
  <c r="Z265" i="1"/>
  <c r="X265" i="1"/>
  <c r="Z268" i="1"/>
  <c r="W268" i="1"/>
  <c r="U268" i="1"/>
  <c r="V268" i="1" s="1"/>
  <c r="X268" i="1"/>
  <c r="D274" i="1"/>
  <c r="Z275" i="1"/>
  <c r="X275" i="1"/>
  <c r="W275" i="1"/>
  <c r="U275" i="1"/>
  <c r="V275" i="1" s="1"/>
  <c r="D339" i="1"/>
  <c r="X342" i="1"/>
  <c r="U342" i="1"/>
  <c r="V342" i="1" s="1"/>
  <c r="Z342" i="1"/>
  <c r="W342" i="1"/>
  <c r="H365" i="1"/>
  <c r="X226" i="1"/>
  <c r="W226" i="1"/>
  <c r="U226" i="1"/>
  <c r="V226" i="1" s="1"/>
  <c r="Z226" i="1"/>
  <c r="X134" i="1"/>
  <c r="U134" i="1"/>
  <c r="V134" i="1" s="1"/>
  <c r="D133" i="1"/>
  <c r="Z134" i="1"/>
  <c r="W134" i="1"/>
  <c r="W133" i="1" s="1"/>
  <c r="Z2153" i="1"/>
  <c r="X2153" i="1"/>
  <c r="U2153" i="1"/>
  <c r="V2153" i="1" s="1"/>
  <c r="X2005" i="1"/>
  <c r="U2005" i="1"/>
  <c r="V2005" i="1" s="1"/>
  <c r="Z2005" i="1"/>
  <c r="X1247" i="1"/>
  <c r="Z1247" i="1"/>
  <c r="U1247" i="1"/>
  <c r="V1247" i="1" s="1"/>
  <c r="X667" i="1"/>
  <c r="Z667" i="1"/>
  <c r="U667" i="1"/>
  <c r="V667" i="1" s="1"/>
  <c r="D654" i="1"/>
  <c r="X2083" i="1"/>
  <c r="U2083" i="1"/>
  <c r="V2083" i="1" s="1"/>
  <c r="Z2083" i="1"/>
  <c r="D2069" i="1"/>
  <c r="Z2070" i="1"/>
  <c r="X2070" i="1"/>
  <c r="U2070" i="1"/>
  <c r="V2070" i="1" s="1"/>
  <c r="X1969" i="1"/>
  <c r="Z1969" i="1"/>
  <c r="Z1918" i="1"/>
  <c r="X1918" i="1"/>
  <c r="U1918" i="1"/>
  <c r="V1918" i="1" s="1"/>
  <c r="U1687" i="1"/>
  <c r="V1687" i="1" s="1"/>
  <c r="X1687" i="1"/>
  <c r="Z1687" i="1"/>
  <c r="Z1726" i="1"/>
  <c r="X1726" i="1"/>
  <c r="Z1581" i="1"/>
  <c r="X1581" i="1"/>
  <c r="D1579" i="1"/>
  <c r="U1581" i="1"/>
  <c r="V1581" i="1" s="1"/>
  <c r="U1571" i="1"/>
  <c r="V1571" i="1" s="1"/>
  <c r="D1570" i="1"/>
  <c r="Z1571" i="1"/>
  <c r="X1571" i="1"/>
  <c r="V1422" i="1"/>
  <c r="V1421" i="1" s="1"/>
  <c r="V1420" i="1" s="1"/>
  <c r="U1421" i="1"/>
  <c r="U1420" i="1" s="1"/>
  <c r="Z1577" i="1"/>
  <c r="U1577" i="1"/>
  <c r="V1577" i="1" s="1"/>
  <c r="X1577" i="1"/>
  <c r="D1575" i="1"/>
  <c r="H1561" i="1"/>
  <c r="W1562" i="1"/>
  <c r="X1373" i="1"/>
  <c r="Z1373" i="1"/>
  <c r="U1373" i="1"/>
  <c r="V1373" i="1" s="1"/>
  <c r="U1319" i="1"/>
  <c r="V1319" i="1" s="1"/>
  <c r="Z1319" i="1"/>
  <c r="X1319" i="1"/>
  <c r="U1025" i="1"/>
  <c r="V1025" i="1" s="1"/>
  <c r="Z1025" i="1"/>
  <c r="X1025" i="1"/>
  <c r="Z764" i="1"/>
  <c r="X764" i="1"/>
  <c r="U764" i="1"/>
  <c r="V764" i="1" s="1"/>
  <c r="U476" i="1"/>
  <c r="V476" i="1" s="1"/>
  <c r="Z476" i="1"/>
  <c r="W476" i="1"/>
  <c r="X476" i="1"/>
  <c r="Z503" i="1"/>
  <c r="X503" i="1"/>
  <c r="W503" i="1"/>
  <c r="U503" i="1"/>
  <c r="V503" i="1" s="1"/>
  <c r="W595" i="1"/>
  <c r="Z251" i="1"/>
  <c r="X251" i="1"/>
  <c r="W251" i="1"/>
  <c r="W249" i="1" s="1"/>
  <c r="U251" i="1"/>
  <c r="V251" i="1" s="1"/>
  <c r="Z70" i="1"/>
  <c r="X70" i="1"/>
  <c r="W70" i="1"/>
  <c r="D69" i="1"/>
  <c r="U70" i="1"/>
  <c r="V70" i="1" s="1"/>
  <c r="W315" i="1"/>
  <c r="U315" i="1"/>
  <c r="V315" i="1" s="1"/>
  <c r="D314" i="1"/>
  <c r="Z315" i="1"/>
  <c r="X315" i="1"/>
  <c r="Z2160" i="1"/>
  <c r="X2160" i="1"/>
  <c r="U2160" i="1"/>
  <c r="V2160" i="1" s="1"/>
  <c r="U2094" i="1"/>
  <c r="V2094" i="1" s="1"/>
  <c r="Z2094" i="1"/>
  <c r="X2094" i="1"/>
  <c r="Z1989" i="1"/>
  <c r="U1989" i="1"/>
  <c r="V1989" i="1" s="1"/>
  <c r="X1989" i="1"/>
  <c r="Z1953" i="1"/>
  <c r="X1953" i="1"/>
  <c r="U1953" i="1"/>
  <c r="V1953" i="1" s="1"/>
  <c r="E1927" i="1"/>
  <c r="W1927" i="1" s="1"/>
  <c r="W1928" i="1"/>
  <c r="D1928" i="1"/>
  <c r="U1788" i="1"/>
  <c r="V1788" i="1" s="1"/>
  <c r="Z1788" i="1"/>
  <c r="X1788" i="1"/>
  <c r="Z1867" i="1"/>
  <c r="X1867" i="1"/>
  <c r="U1867" i="1"/>
  <c r="V1867" i="1" s="1"/>
  <c r="Z1817" i="1"/>
  <c r="U1817" i="1"/>
  <c r="V1817" i="1" s="1"/>
  <c r="X1817" i="1"/>
  <c r="Z1515" i="1"/>
  <c r="X1515" i="1"/>
  <c r="X1618" i="1"/>
  <c r="U1618" i="1"/>
  <c r="V1618" i="1" s="1"/>
  <c r="Z1618" i="1"/>
  <c r="Z1506" i="1"/>
  <c r="X1506" i="1"/>
  <c r="U1273" i="1"/>
  <c r="V1273" i="1" s="1"/>
  <c r="Z1273" i="1"/>
  <c r="X1273" i="1"/>
  <c r="U1122" i="1"/>
  <c r="V1122" i="1" s="1"/>
  <c r="U1051" i="1"/>
  <c r="V1051" i="1" s="1"/>
  <c r="Z1051" i="1"/>
  <c r="X1051" i="1"/>
  <c r="Z984" i="1"/>
  <c r="X984" i="1"/>
  <c r="U984" i="1"/>
  <c r="V984" i="1" s="1"/>
  <c r="Z908" i="1"/>
  <c r="X908" i="1"/>
  <c r="U908" i="1"/>
  <c r="V908" i="1" s="1"/>
  <c r="Z834" i="1"/>
  <c r="X834" i="1"/>
  <c r="U834" i="1"/>
  <c r="V834" i="1" s="1"/>
  <c r="X944" i="1"/>
  <c r="U944" i="1"/>
  <c r="V944" i="1" s="1"/>
  <c r="Z944" i="1"/>
  <c r="V758" i="1"/>
  <c r="V561" i="1"/>
  <c r="V560" i="1" s="1"/>
  <c r="U560" i="1"/>
  <c r="W410" i="1"/>
  <c r="U410" i="1"/>
  <c r="V410" i="1" s="1"/>
  <c r="D409" i="1"/>
  <c r="Z410" i="1"/>
  <c r="X410" i="1"/>
  <c r="D595" i="1"/>
  <c r="X563" i="1"/>
  <c r="Z563" i="1"/>
  <c r="D472" i="1"/>
  <c r="U319" i="1"/>
  <c r="V319" i="1" s="1"/>
  <c r="X319" i="1"/>
  <c r="Z319" i="1"/>
  <c r="W319" i="1"/>
  <c r="U329" i="1"/>
  <c r="V329" i="1" s="1"/>
  <c r="Z329" i="1"/>
  <c r="W329" i="1"/>
  <c r="X329" i="1"/>
  <c r="U220" i="1"/>
  <c r="V220" i="1" s="1"/>
  <c r="W220" i="1"/>
  <c r="D219" i="1"/>
  <c r="Z220" i="1"/>
  <c r="X220" i="1"/>
  <c r="X223" i="1"/>
  <c r="Z223" i="1"/>
  <c r="W223" i="1"/>
  <c r="U223" i="1"/>
  <c r="V223" i="1" s="1"/>
  <c r="N9" i="1"/>
  <c r="K9" i="1"/>
  <c r="U1311" i="1"/>
  <c r="V1311" i="1" s="1"/>
  <c r="Z1311" i="1"/>
  <c r="X1311" i="1"/>
  <c r="U983" i="1"/>
  <c r="V983" i="1" s="1"/>
  <c r="Z983" i="1"/>
  <c r="X983" i="1"/>
  <c r="X2095" i="1"/>
  <c r="Z2095" i="1"/>
  <c r="U2095" i="1"/>
  <c r="V2095" i="1" s="1"/>
  <c r="U2050" i="1"/>
  <c r="V2050" i="1" s="1"/>
  <c r="Z2050" i="1"/>
  <c r="X2050" i="1"/>
  <c r="D2054" i="1"/>
  <c r="W2054" i="1"/>
  <c r="D1943" i="1"/>
  <c r="W1943" i="1"/>
  <c r="D1986" i="1"/>
  <c r="W1986" i="1"/>
  <c r="W1950" i="1"/>
  <c r="D1950" i="1"/>
  <c r="Z1853" i="1"/>
  <c r="X1853" i="1"/>
  <c r="U1853" i="1"/>
  <c r="V1853" i="1" s="1"/>
  <c r="X1682" i="1"/>
  <c r="U1682" i="1"/>
  <c r="V1682" i="1" s="1"/>
  <c r="Z1682" i="1"/>
  <c r="Z1784" i="1"/>
  <c r="U1784" i="1"/>
  <c r="V1784" i="1" s="1"/>
  <c r="X1784" i="1"/>
  <c r="D1783" i="1"/>
  <c r="Z1813" i="1"/>
  <c r="X1813" i="1"/>
  <c r="U1813" i="1"/>
  <c r="V1813" i="1" s="1"/>
  <c r="D1812" i="1"/>
  <c r="W1526" i="1"/>
  <c r="W1657" i="1"/>
  <c r="X1541" i="1"/>
  <c r="D1540" i="1"/>
  <c r="X1540" i="1" s="1"/>
  <c r="U1541" i="1"/>
  <c r="V1541" i="1" s="1"/>
  <c r="Z1541" i="1"/>
  <c r="U1384" i="1"/>
  <c r="U1286" i="1"/>
  <c r="V1286" i="1" s="1"/>
  <c r="Z1286" i="1"/>
  <c r="X1286" i="1"/>
  <c r="Z1379" i="1"/>
  <c r="U1379" i="1"/>
  <c r="V1379" i="1" s="1"/>
  <c r="X1379" i="1"/>
  <c r="U1238" i="1"/>
  <c r="V1238" i="1" s="1"/>
  <c r="X1238" i="1"/>
  <c r="Z1238" i="1"/>
  <c r="Z1002" i="1"/>
  <c r="X1002" i="1"/>
  <c r="D999" i="1"/>
  <c r="U937" i="1"/>
  <c r="Z913" i="1"/>
  <c r="X913" i="1"/>
  <c r="U913" i="1"/>
  <c r="V913" i="1" s="1"/>
  <c r="Z733" i="1"/>
  <c r="U733" i="1"/>
  <c r="V733" i="1" s="1"/>
  <c r="X733" i="1"/>
  <c r="W464" i="1"/>
  <c r="Z464" i="1"/>
  <c r="X464" i="1"/>
  <c r="U464" i="1"/>
  <c r="V464" i="1" s="1"/>
  <c r="X560" i="1"/>
  <c r="D559" i="1"/>
  <c r="Z560" i="1"/>
  <c r="W594" i="1"/>
  <c r="Z433" i="1"/>
  <c r="X433" i="1"/>
  <c r="W433" i="1"/>
  <c r="U433" i="1"/>
  <c r="V433" i="1" s="1"/>
  <c r="Z350" i="1"/>
  <c r="X350" i="1"/>
  <c r="U350" i="1"/>
  <c r="V350" i="1" s="1"/>
  <c r="W350" i="1"/>
  <c r="W144" i="1"/>
  <c r="D140" i="1"/>
  <c r="Z144" i="1"/>
  <c r="X144" i="1"/>
  <c r="U144" i="1"/>
  <c r="V144" i="1" s="1"/>
  <c r="X1182" i="1"/>
  <c r="U1182" i="1"/>
  <c r="V1182" i="1" s="1"/>
  <c r="D1177" i="1"/>
  <c r="Z1182" i="1"/>
  <c r="Z1158" i="1"/>
  <c r="D1157" i="1"/>
  <c r="X1158" i="1"/>
  <c r="U1158" i="1"/>
  <c r="V1158" i="1" s="1"/>
  <c r="Z708" i="1"/>
  <c r="X708" i="1"/>
  <c r="U708" i="1"/>
  <c r="V708" i="1" s="1"/>
  <c r="D2150" i="1"/>
  <c r="Z1907" i="1"/>
  <c r="U1907" i="1"/>
  <c r="V1907" i="1" s="1"/>
  <c r="X1907" i="1"/>
  <c r="W1712" i="1"/>
  <c r="G1711" i="1"/>
  <c r="W1711" i="1" s="1"/>
  <c r="D1680" i="1"/>
  <c r="W1680" i="1"/>
  <c r="Z1521" i="1"/>
  <c r="X1521" i="1"/>
  <c r="U1332" i="1"/>
  <c r="V1332" i="1" s="1"/>
  <c r="Z1332" i="1"/>
  <c r="X1332" i="1"/>
  <c r="D1329" i="1"/>
  <c r="D1085" i="1"/>
  <c r="Z1088" i="1"/>
  <c r="X1088" i="1"/>
  <c r="X1253" i="1"/>
  <c r="Z1253" i="1"/>
  <c r="U1253" i="1"/>
  <c r="V1253" i="1" s="1"/>
  <c r="V937" i="1"/>
  <c r="Z729" i="1"/>
  <c r="X729" i="1"/>
  <c r="U729" i="1"/>
  <c r="V729" i="1" s="1"/>
  <c r="X813" i="1"/>
  <c r="Z813" i="1"/>
  <c r="U813" i="1"/>
  <c r="V813" i="1" s="1"/>
  <c r="N791" i="1"/>
  <c r="V563" i="1"/>
  <c r="X461" i="1"/>
  <c r="U461" i="1"/>
  <c r="V461" i="1" s="1"/>
  <c r="W461" i="1"/>
  <c r="Z461" i="1"/>
  <c r="Z511" i="1"/>
  <c r="W511" i="1"/>
  <c r="U511" i="1"/>
  <c r="V511" i="1" s="1"/>
  <c r="X511" i="1"/>
  <c r="W292" i="1"/>
  <c r="W291" i="1" s="1"/>
  <c r="W290" i="1" s="1"/>
  <c r="Z292" i="1"/>
  <c r="X292" i="1"/>
  <c r="U292" i="1"/>
  <c r="D291" i="1"/>
  <c r="M515" i="1"/>
  <c r="M9" i="1" s="1"/>
  <c r="E408" i="1"/>
  <c r="X101" i="1"/>
  <c r="U101" i="1"/>
  <c r="V101" i="1" s="1"/>
  <c r="Z101" i="1"/>
  <c r="W101" i="1"/>
  <c r="X112" i="1"/>
  <c r="U112" i="1"/>
  <c r="V112" i="1" s="1"/>
  <c r="Z112" i="1"/>
  <c r="W112" i="1"/>
  <c r="U11" i="1"/>
  <c r="V11" i="1" s="1"/>
  <c r="D10" i="1"/>
  <c r="Z11" i="1"/>
  <c r="X11" i="1"/>
  <c r="W11" i="1"/>
  <c r="D1663" i="1"/>
  <c r="H1662" i="1"/>
  <c r="W1662" i="1" s="1"/>
  <c r="W1663" i="1"/>
  <c r="X1393" i="1"/>
  <c r="U1393" i="1"/>
  <c r="V1393" i="1" s="1"/>
  <c r="Z1393" i="1"/>
  <c r="Z189" i="1"/>
  <c r="X189" i="1"/>
  <c r="W189" i="1"/>
  <c r="U189" i="1"/>
  <c r="V189" i="1" s="1"/>
  <c r="W1915" i="1"/>
  <c r="D1915" i="1"/>
  <c r="Z1946" i="1"/>
  <c r="X1946" i="1"/>
  <c r="U1946" i="1"/>
  <c r="V1946" i="1" s="1"/>
  <c r="Z1899" i="1"/>
  <c r="U1899" i="1"/>
  <c r="V1899" i="1" s="1"/>
  <c r="X1899" i="1"/>
  <c r="U1719" i="1"/>
  <c r="V1719" i="1" s="1"/>
  <c r="D1712" i="1"/>
  <c r="Z1719" i="1"/>
  <c r="X1719" i="1"/>
  <c r="U1506" i="1"/>
  <c r="X1539" i="1"/>
  <c r="Z1539" i="1"/>
  <c r="U1539" i="1"/>
  <c r="V1539" i="1" s="1"/>
  <c r="Z1604" i="1"/>
  <c r="X1604" i="1"/>
  <c r="U1604" i="1"/>
  <c r="V1604" i="1" s="1"/>
  <c r="U1521" i="1"/>
  <c r="U1336" i="1"/>
  <c r="V1336" i="1" s="1"/>
  <c r="Z1336" i="1"/>
  <c r="X1336" i="1"/>
  <c r="D1370" i="1"/>
  <c r="E979" i="1"/>
  <c r="Z979" i="1"/>
  <c r="D978" i="1"/>
  <c r="X979" i="1"/>
  <c r="U979" i="1"/>
  <c r="V979" i="1" s="1"/>
  <c r="U1017" i="1"/>
  <c r="V1017" i="1" s="1"/>
  <c r="Z1017" i="1"/>
  <c r="X1017" i="1"/>
  <c r="Z1164" i="1"/>
  <c r="X1164" i="1"/>
  <c r="X1305" i="1"/>
  <c r="D1304" i="1"/>
  <c r="Z1305" i="1"/>
  <c r="U1305" i="1"/>
  <c r="V1305" i="1" s="1"/>
  <c r="U1175" i="1"/>
  <c r="V1175" i="1" s="1"/>
  <c r="X1175" i="1"/>
  <c r="Z1175" i="1"/>
  <c r="D1169" i="1"/>
  <c r="Z1188" i="1"/>
  <c r="D1185" i="1"/>
  <c r="X1188" i="1"/>
  <c r="U1188" i="1"/>
  <c r="D855" i="1"/>
  <c r="X937" i="1"/>
  <c r="Z937" i="1"/>
  <c r="U1002" i="1"/>
  <c r="U576" i="1"/>
  <c r="V576" i="1" s="1"/>
  <c r="X576" i="1"/>
  <c r="D575" i="1"/>
  <c r="Z576" i="1"/>
  <c r="X586" i="1"/>
  <c r="Z586" i="1"/>
  <c r="U586" i="1"/>
  <c r="V586" i="1" s="1"/>
  <c r="D583" i="1"/>
  <c r="Z416" i="1"/>
  <c r="X416" i="1"/>
  <c r="W416" i="1"/>
  <c r="U416" i="1"/>
  <c r="V416" i="1" s="1"/>
  <c r="Z202" i="1"/>
  <c r="X202" i="1"/>
  <c r="U202" i="1"/>
  <c r="V202" i="1" s="1"/>
  <c r="W202" i="1"/>
  <c r="W198" i="1" s="1"/>
  <c r="X20" i="1"/>
  <c r="U20" i="1"/>
  <c r="V20" i="1" s="1"/>
  <c r="W20" i="1"/>
  <c r="Z20" i="1"/>
  <c r="Q9" i="1"/>
  <c r="Z121" i="1"/>
  <c r="X121" i="1"/>
  <c r="W121" i="1"/>
  <c r="U121" i="1"/>
  <c r="V121" i="1" s="1"/>
  <c r="D120" i="1"/>
  <c r="Z2039" i="1"/>
  <c r="X2039" i="1"/>
  <c r="U2039" i="1"/>
  <c r="V2039" i="1" s="1"/>
  <c r="Z1996" i="1"/>
  <c r="U1996" i="1"/>
  <c r="V1996" i="1" s="1"/>
  <c r="X1996" i="1"/>
  <c r="Z1743" i="1"/>
  <c r="X1743" i="1"/>
  <c r="U1743" i="1"/>
  <c r="V1743" i="1" s="1"/>
  <c r="Z1828" i="1"/>
  <c r="X1828" i="1"/>
  <c r="U1828" i="1"/>
  <c r="V1828" i="1" s="1"/>
  <c r="Z1706" i="1"/>
  <c r="X1706" i="1"/>
  <c r="U1706" i="1"/>
  <c r="V1706" i="1" s="1"/>
  <c r="W1812" i="1"/>
  <c r="X1633" i="1"/>
  <c r="Z1633" i="1"/>
  <c r="U1633" i="1"/>
  <c r="V1633" i="1" s="1"/>
  <c r="D1502" i="1"/>
  <c r="X1503" i="1"/>
  <c r="Z1503" i="1"/>
  <c r="U1515" i="1"/>
  <c r="V1516" i="1"/>
  <c r="V1515" i="1" s="1"/>
  <c r="U1601" i="1"/>
  <c r="V1601" i="1" s="1"/>
  <c r="Z1601" i="1"/>
  <c r="X1601" i="1"/>
  <c r="W1244" i="1"/>
  <c r="Z1293" i="1"/>
  <c r="X1293" i="1"/>
  <c r="U1293" i="1"/>
  <c r="V1293" i="1" s="1"/>
  <c r="Z1349" i="1"/>
  <c r="X1349" i="1"/>
  <c r="U1349" i="1"/>
  <c r="V1349" i="1" s="1"/>
  <c r="Z934" i="1"/>
  <c r="U934" i="1"/>
  <c r="V934" i="1" s="1"/>
  <c r="X934" i="1"/>
  <c r="D1599" i="1"/>
  <c r="W855" i="1"/>
  <c r="Z909" i="1"/>
  <c r="U909" i="1"/>
  <c r="V909" i="1" s="1"/>
  <c r="X909" i="1"/>
  <c r="Z711" i="1"/>
  <c r="X711" i="1"/>
  <c r="U711" i="1"/>
  <c r="V711" i="1" s="1"/>
  <c r="U720" i="1"/>
  <c r="V720" i="1" s="1"/>
  <c r="X720" i="1"/>
  <c r="Z720" i="1"/>
  <c r="X599" i="1"/>
  <c r="U599" i="1"/>
  <c r="V599" i="1" s="1"/>
  <c r="Z599" i="1"/>
  <c r="W394" i="1"/>
  <c r="U394" i="1"/>
  <c r="V394" i="1" s="1"/>
  <c r="D393" i="1"/>
  <c r="Z394" i="1"/>
  <c r="X394" i="1"/>
  <c r="X469" i="1"/>
  <c r="Z469" i="1"/>
  <c r="Z249" i="1"/>
  <c r="X249" i="1"/>
  <c r="U249" i="1"/>
  <c r="V249" i="1" s="1"/>
  <c r="D466" i="1"/>
  <c r="X95" i="1"/>
  <c r="U95" i="1"/>
  <c r="V95" i="1" s="1"/>
  <c r="D94" i="1"/>
  <c r="Z95" i="1"/>
  <c r="W95" i="1"/>
  <c r="D185" i="1"/>
  <c r="Z186" i="1"/>
  <c r="X186" i="1"/>
  <c r="W186" i="1"/>
  <c r="U186" i="1"/>
  <c r="V186" i="1" s="1"/>
  <c r="X500" i="1"/>
  <c r="Z500" i="1"/>
  <c r="W500" i="1"/>
  <c r="U500" i="1"/>
  <c r="V500" i="1" s="1"/>
  <c r="X2125" i="1"/>
  <c r="U2125" i="1"/>
  <c r="V2125" i="1" s="1"/>
  <c r="U1964" i="1"/>
  <c r="V1964" i="1" s="1"/>
  <c r="Z1964" i="1"/>
  <c r="X1964" i="1"/>
  <c r="U1856" i="1"/>
  <c r="V1856" i="1" s="1"/>
  <c r="Z1856" i="1"/>
  <c r="X1856" i="1"/>
  <c r="Z1741" i="1"/>
  <c r="X1741" i="1"/>
  <c r="D1740" i="1"/>
  <c r="U1741" i="1"/>
  <c r="V1741" i="1" s="1"/>
  <c r="X1978" i="1"/>
  <c r="Z1978" i="1"/>
  <c r="U1978" i="1"/>
  <c r="V1978" i="1" s="1"/>
  <c r="W1813" i="1"/>
  <c r="X1652" i="1"/>
  <c r="U1652" i="1"/>
  <c r="V1652" i="1" s="1"/>
  <c r="Z1652" i="1"/>
  <c r="D1648" i="1"/>
  <c r="Z1567" i="1"/>
  <c r="D1566" i="1"/>
  <c r="X1567" i="1"/>
  <c r="U1567" i="1"/>
  <c r="V1567" i="1" s="1"/>
  <c r="F1501" i="1"/>
  <c r="W1502" i="1"/>
  <c r="W1623" i="1"/>
  <c r="Z1488" i="1"/>
  <c r="X1488" i="1"/>
  <c r="U1488" i="1"/>
  <c r="V1488" i="1" s="1"/>
  <c r="U1503" i="1"/>
  <c r="V1504" i="1"/>
  <c r="V1503" i="1" s="1"/>
  <c r="Z1628" i="1"/>
  <c r="X1628" i="1"/>
  <c r="U1628" i="1"/>
  <c r="V1628" i="1" s="1"/>
  <c r="Z1670" i="1"/>
  <c r="X1670" i="1"/>
  <c r="U1670" i="1"/>
  <c r="V1670" i="1" s="1"/>
  <c r="Z1509" i="1"/>
  <c r="X1509" i="1"/>
  <c r="U1509" i="1"/>
  <c r="V1509" i="1" s="1"/>
  <c r="X1527" i="1"/>
  <c r="U1527" i="1"/>
  <c r="V1527" i="1" s="1"/>
  <c r="Z1527" i="1"/>
  <c r="D1526" i="1"/>
  <c r="D1244" i="1"/>
  <c r="X1308" i="1"/>
  <c r="Z1308" i="1"/>
  <c r="U1308" i="1"/>
  <c r="V1308" i="1" s="1"/>
  <c r="Z1080" i="1"/>
  <c r="X1080" i="1"/>
  <c r="U1042" i="1"/>
  <c r="V1042" i="1" s="1"/>
  <c r="Z1042" i="1"/>
  <c r="X1042" i="1"/>
  <c r="E1196" i="1"/>
  <c r="W1197" i="1"/>
  <c r="W1196" i="1" s="1"/>
  <c r="U1088" i="1"/>
  <c r="Z960" i="1"/>
  <c r="X960" i="1"/>
  <c r="U960" i="1"/>
  <c r="V960" i="1" s="1"/>
  <c r="Z883" i="1"/>
  <c r="X883" i="1"/>
  <c r="U883" i="1"/>
  <c r="V883" i="1" s="1"/>
  <c r="X767" i="1"/>
  <c r="U767" i="1"/>
  <c r="V767" i="1" s="1"/>
  <c r="Z767" i="1"/>
  <c r="Z970" i="1"/>
  <c r="X970" i="1"/>
  <c r="U970" i="1"/>
  <c r="V970" i="1" s="1"/>
  <c r="Z678" i="1"/>
  <c r="U678" i="1"/>
  <c r="V678" i="1" s="1"/>
  <c r="X678" i="1"/>
  <c r="D442" i="1"/>
  <c r="Z443" i="1"/>
  <c r="X443" i="1"/>
  <c r="W443" i="1"/>
  <c r="U443" i="1"/>
  <c r="V443" i="1" s="1"/>
  <c r="X549" i="1"/>
  <c r="D548" i="1"/>
  <c r="U549" i="1"/>
  <c r="V549" i="1" s="1"/>
  <c r="Z549" i="1"/>
  <c r="Z289" i="1"/>
  <c r="X289" i="1"/>
  <c r="X602" i="1"/>
  <c r="U602" i="1"/>
  <c r="V602" i="1" s="1"/>
  <c r="Z602" i="1"/>
  <c r="Z198" i="1"/>
  <c r="X198" i="1"/>
  <c r="U198" i="1"/>
  <c r="V198" i="1" s="1"/>
  <c r="V367" i="1"/>
  <c r="Z76" i="1"/>
  <c r="X76" i="1"/>
  <c r="W76" i="1"/>
  <c r="U76" i="1"/>
  <c r="V76" i="1" s="1"/>
  <c r="D2107" i="1"/>
  <c r="W2107" i="1"/>
  <c r="L2101" i="1"/>
  <c r="W2101" i="1" s="1"/>
  <c r="X2174" i="1"/>
  <c r="U2174" i="1"/>
  <c r="V2174" i="1" s="1"/>
  <c r="U2091" i="1"/>
  <c r="V2091" i="1" s="1"/>
  <c r="Z2091" i="1"/>
  <c r="X2091" i="1"/>
  <c r="Z1750" i="1"/>
  <c r="X1750" i="1"/>
  <c r="U1750" i="1"/>
  <c r="V1750" i="1" s="1"/>
  <c r="W1860" i="1"/>
  <c r="D1860" i="1"/>
  <c r="U1726" i="1"/>
  <c r="V1727" i="1"/>
  <c r="V1726" i="1" s="1"/>
  <c r="X1585" i="1"/>
  <c r="Z1585" i="1"/>
  <c r="U1585" i="1"/>
  <c r="V1585" i="1" s="1"/>
  <c r="D1623" i="1"/>
  <c r="Z1476" i="1"/>
  <c r="X1476" i="1"/>
  <c r="U1448" i="1"/>
  <c r="V1448" i="1" s="1"/>
  <c r="Z1448" i="1"/>
  <c r="X1448" i="1"/>
  <c r="Z1596" i="1"/>
  <c r="X1596" i="1"/>
  <c r="D1594" i="1"/>
  <c r="U1596" i="1"/>
  <c r="V1596" i="1" s="1"/>
  <c r="E1501" i="1"/>
  <c r="X1357" i="1"/>
  <c r="Z1357" i="1"/>
  <c r="U1357" i="1"/>
  <c r="V1357" i="1" s="1"/>
  <c r="D1282" i="1"/>
  <c r="U1289" i="1"/>
  <c r="V1289" i="1" s="1"/>
  <c r="Z1289" i="1"/>
  <c r="X1289" i="1"/>
  <c r="X1364" i="1"/>
  <c r="U1364" i="1"/>
  <c r="V1364" i="1" s="1"/>
  <c r="Z1364" i="1"/>
  <c r="V1478" i="1"/>
  <c r="V1476" i="1" s="1"/>
  <c r="U1476" i="1"/>
  <c r="E1016" i="1"/>
  <c r="W1016" i="1" s="1"/>
  <c r="L1196" i="1"/>
  <c r="L9" i="1" s="1"/>
  <c r="U1037" i="1"/>
  <c r="V1038" i="1"/>
  <c r="V1037" i="1" s="1"/>
  <c r="Z1160" i="1"/>
  <c r="X1160" i="1"/>
  <c r="U1160" i="1"/>
  <c r="V1160" i="1" s="1"/>
  <c r="Z1198" i="1"/>
  <c r="D1197" i="1"/>
  <c r="X1198" i="1"/>
  <c r="U1198" i="1"/>
  <c r="V1198" i="1" s="1"/>
  <c r="Z1122" i="1"/>
  <c r="X754" i="1"/>
  <c r="U754" i="1"/>
  <c r="V754" i="1" s="1"/>
  <c r="D751" i="1"/>
  <c r="Z754" i="1"/>
  <c r="D792" i="1"/>
  <c r="W792" i="1"/>
  <c r="F653" i="1"/>
  <c r="W733" i="1"/>
  <c r="X523" i="1"/>
  <c r="Z523" i="1"/>
  <c r="U523" i="1"/>
  <c r="V523" i="1" s="1"/>
  <c r="W640" i="1"/>
  <c r="D640" i="1"/>
  <c r="U563" i="1"/>
  <c r="W548" i="1"/>
  <c r="W515" i="1" s="1"/>
  <c r="D516" i="1"/>
  <c r="U383" i="1"/>
  <c r="V383" i="1" s="1"/>
  <c r="Z383" i="1"/>
  <c r="X383" i="1"/>
  <c r="D382" i="1"/>
  <c r="Z429" i="1"/>
  <c r="X429" i="1"/>
  <c r="W429" i="1"/>
  <c r="U429" i="1"/>
  <c r="V429" i="1" s="1"/>
  <c r="I9" i="1"/>
  <c r="Z51" i="1"/>
  <c r="X51" i="1"/>
  <c r="W51" i="1"/>
  <c r="U51" i="1"/>
  <c r="V51" i="1" s="1"/>
  <c r="Z736" i="1"/>
  <c r="X736" i="1"/>
  <c r="U736" i="1"/>
  <c r="V736" i="1" s="1"/>
  <c r="D699" i="1"/>
  <c r="W699" i="1"/>
  <c r="W653" i="1" s="1"/>
  <c r="Z2116" i="1"/>
  <c r="X2116" i="1"/>
  <c r="D2113" i="1"/>
  <c r="U2116" i="1"/>
  <c r="V2116" i="1" s="1"/>
  <c r="U1895" i="1"/>
  <c r="V1895" i="1" s="1"/>
  <c r="Z1895" i="1"/>
  <c r="X1895" i="1"/>
  <c r="D1561" i="1"/>
  <c r="U1562" i="1"/>
  <c r="V1562" i="1" s="1"/>
  <c r="Z1562" i="1"/>
  <c r="X1562" i="1"/>
  <c r="Z1590" i="1"/>
  <c r="X1590" i="1"/>
  <c r="D1588" i="1"/>
  <c r="U1590" i="1"/>
  <c r="V1590" i="1" s="1"/>
  <c r="U1441" i="1"/>
  <c r="V1441" i="1" s="1"/>
  <c r="Z1441" i="1"/>
  <c r="X1441" i="1"/>
  <c r="W1493" i="1"/>
  <c r="G1492" i="1"/>
  <c r="G1407" i="1" s="1"/>
  <c r="D1493" i="1"/>
  <c r="U1470" i="1"/>
  <c r="V1470" i="1" s="1"/>
  <c r="Z1470" i="1"/>
  <c r="X1470" i="1"/>
  <c r="Z1344" i="1"/>
  <c r="X1344" i="1"/>
  <c r="U1344" i="1"/>
  <c r="V1344" i="1" s="1"/>
  <c r="D1341" i="1"/>
  <c r="Z1221" i="1"/>
  <c r="X1221" i="1"/>
  <c r="U1221" i="1"/>
  <c r="V1221" i="1" s="1"/>
  <c r="X1361" i="1"/>
  <c r="Z1361" i="1"/>
  <c r="U1361" i="1"/>
  <c r="V1361" i="1" s="1"/>
  <c r="W1329" i="1"/>
  <c r="Z1102" i="1"/>
  <c r="X1102" i="1"/>
  <c r="U1102" i="1"/>
  <c r="V1102" i="1" s="1"/>
  <c r="Z957" i="1"/>
  <c r="U957" i="1"/>
  <c r="V957" i="1" s="1"/>
  <c r="X957" i="1"/>
  <c r="Z1091" i="1"/>
  <c r="X1091" i="1"/>
  <c r="U1091" i="1"/>
  <c r="V1091" i="1" s="1"/>
  <c r="Z1354" i="1"/>
  <c r="X1354" i="1"/>
  <c r="D1353" i="1"/>
  <c r="U1354" i="1"/>
  <c r="V1354" i="1" s="1"/>
  <c r="Z1142" i="1"/>
  <c r="D1059" i="1"/>
  <c r="D1016" i="1" s="1"/>
  <c r="Z1062" i="1"/>
  <c r="X1062" i="1"/>
  <c r="U1062" i="1"/>
  <c r="V1062" i="1" s="1"/>
  <c r="D956" i="1"/>
  <c r="W956" i="1"/>
  <c r="Z757" i="1"/>
  <c r="X757" i="1"/>
  <c r="Z717" i="1"/>
  <c r="X717" i="1"/>
  <c r="Z658" i="1"/>
  <c r="X658" i="1"/>
  <c r="U658" i="1"/>
  <c r="V658" i="1" s="1"/>
  <c r="Z726" i="1"/>
  <c r="U726" i="1"/>
  <c r="V726" i="1" s="1"/>
  <c r="X726" i="1"/>
  <c r="X520" i="1"/>
  <c r="U520" i="1"/>
  <c r="V520" i="1" s="1"/>
  <c r="Z520" i="1"/>
  <c r="U643" i="1"/>
  <c r="V643" i="1" s="1"/>
  <c r="X643" i="1"/>
  <c r="Z643" i="1"/>
  <c r="U398" i="1"/>
  <c r="V398" i="1" s="1"/>
  <c r="Z398" i="1"/>
  <c r="X398" i="1"/>
  <c r="W398" i="1"/>
  <c r="Z373" i="1"/>
  <c r="X373" i="1"/>
  <c r="W373" i="1"/>
  <c r="U373" i="1"/>
  <c r="V373" i="1" s="1"/>
  <c r="X452" i="1"/>
  <c r="W452" i="1"/>
  <c r="U452" i="1"/>
  <c r="V452" i="1" s="1"/>
  <c r="Z452" i="1"/>
  <c r="Z355" i="1"/>
  <c r="X355" i="1"/>
  <c r="U355" i="1"/>
  <c r="V355" i="1" s="1"/>
  <c r="W355" i="1"/>
  <c r="X158" i="1"/>
  <c r="U158" i="1"/>
  <c r="V158" i="1" s="1"/>
  <c r="D157" i="1"/>
  <c r="Z158" i="1"/>
  <c r="W158" i="1"/>
  <c r="G290" i="1"/>
  <c r="W147" i="1"/>
  <c r="U147" i="1"/>
  <c r="V147" i="1" s="1"/>
  <c r="Z147" i="1"/>
  <c r="X147" i="1"/>
  <c r="G9" i="1"/>
  <c r="AB9" i="1" s="1"/>
  <c r="Z1016" i="1" l="1"/>
  <c r="X1016" i="1"/>
  <c r="U1016" i="1"/>
  <c r="V1016" i="1" s="1"/>
  <c r="Z1353" i="1"/>
  <c r="U1353" i="1"/>
  <c r="V1353" i="1" s="1"/>
  <c r="X1353" i="1"/>
  <c r="Z699" i="1"/>
  <c r="X699" i="1"/>
  <c r="U699" i="1"/>
  <c r="V699" i="1" s="1"/>
  <c r="Z185" i="1"/>
  <c r="W185" i="1"/>
  <c r="U185" i="1"/>
  <c r="V185" i="1" s="1"/>
  <c r="X185" i="1"/>
  <c r="U1502" i="1"/>
  <c r="Z1502" i="1"/>
  <c r="X1502" i="1"/>
  <c r="Z1304" i="1"/>
  <c r="X1304" i="1"/>
  <c r="U1304" i="1"/>
  <c r="V1304" i="1" s="1"/>
  <c r="W979" i="1"/>
  <c r="E978" i="1"/>
  <c r="Z999" i="1"/>
  <c r="X999" i="1"/>
  <c r="U999" i="1"/>
  <c r="V999" i="1" s="1"/>
  <c r="U1986" i="1"/>
  <c r="V1986" i="1" s="1"/>
  <c r="Z1986" i="1"/>
  <c r="X1986" i="1"/>
  <c r="U472" i="1"/>
  <c r="V472" i="1" s="1"/>
  <c r="D471" i="1"/>
  <c r="Z472" i="1"/>
  <c r="W472" i="1"/>
  <c r="X472" i="1"/>
  <c r="U757" i="1"/>
  <c r="Z654" i="1"/>
  <c r="D653" i="1"/>
  <c r="X654" i="1"/>
  <c r="U654" i="1"/>
  <c r="Z1594" i="1"/>
  <c r="X1594" i="1"/>
  <c r="U1594" i="1"/>
  <c r="V1594" i="1" s="1"/>
  <c r="H1622" i="1"/>
  <c r="Z855" i="1"/>
  <c r="X855" i="1"/>
  <c r="U855" i="1"/>
  <c r="V855" i="1" s="1"/>
  <c r="U1370" i="1"/>
  <c r="V1370" i="1" s="1"/>
  <c r="X1370" i="1"/>
  <c r="Z1370" i="1"/>
  <c r="Z1680" i="1"/>
  <c r="X1680" i="1"/>
  <c r="U1680" i="1"/>
  <c r="V1680" i="1" s="1"/>
  <c r="X1157" i="1"/>
  <c r="Z1157" i="1"/>
  <c r="U1157" i="1"/>
  <c r="V1157" i="1" s="1"/>
  <c r="X219" i="1"/>
  <c r="Z219" i="1"/>
  <c r="U219" i="1"/>
  <c r="V219" i="1" s="1"/>
  <c r="D218" i="1"/>
  <c r="X1928" i="1"/>
  <c r="U1928" i="1"/>
  <c r="V1928" i="1" s="1"/>
  <c r="D1927" i="1"/>
  <c r="Z1928" i="1"/>
  <c r="X1570" i="1"/>
  <c r="Z1570" i="1"/>
  <c r="U1570" i="1"/>
  <c r="V1570" i="1" s="1"/>
  <c r="U717" i="1"/>
  <c r="U1034" i="1"/>
  <c r="V1034" i="1" s="1"/>
  <c r="Z1034" i="1"/>
  <c r="X1034" i="1"/>
  <c r="X1493" i="1"/>
  <c r="D1492" i="1"/>
  <c r="Z1493" i="1"/>
  <c r="U1493" i="1"/>
  <c r="V1493" i="1" s="1"/>
  <c r="Z382" i="1"/>
  <c r="X382" i="1"/>
  <c r="W382" i="1"/>
  <c r="W366" i="1" s="1"/>
  <c r="W365" i="1" s="1"/>
  <c r="U382" i="1"/>
  <c r="Z1197" i="1"/>
  <c r="U1197" i="1"/>
  <c r="D1196" i="1"/>
  <c r="X1197" i="1"/>
  <c r="Z442" i="1"/>
  <c r="X442" i="1"/>
  <c r="W442" i="1"/>
  <c r="U442" i="1"/>
  <c r="V442" i="1" s="1"/>
  <c r="Z393" i="1"/>
  <c r="X393" i="1"/>
  <c r="W393" i="1"/>
  <c r="U393" i="1"/>
  <c r="V393" i="1" s="1"/>
  <c r="U583" i="1"/>
  <c r="V583" i="1" s="1"/>
  <c r="Z583" i="1"/>
  <c r="X583" i="1"/>
  <c r="V1188" i="1"/>
  <c r="V1185" i="1" s="1"/>
  <c r="U1185" i="1"/>
  <c r="Z10" i="1"/>
  <c r="X10" i="1"/>
  <c r="U10" i="1"/>
  <c r="V10" i="1" s="1"/>
  <c r="W10" i="1"/>
  <c r="D290" i="1"/>
  <c r="X291" i="1"/>
  <c r="Z1943" i="1"/>
  <c r="X1943" i="1"/>
  <c r="U1943" i="1"/>
  <c r="V1943" i="1" s="1"/>
  <c r="W219" i="1"/>
  <c r="U1561" i="1"/>
  <c r="V1561" i="1" s="1"/>
  <c r="D1560" i="1"/>
  <c r="Z1561" i="1"/>
  <c r="X1561" i="1"/>
  <c r="Z1860" i="1"/>
  <c r="X1860" i="1"/>
  <c r="U1860" i="1"/>
  <c r="V1860" i="1" s="1"/>
  <c r="X2107" i="1"/>
  <c r="U2107" i="1"/>
  <c r="V2107" i="1" s="1"/>
  <c r="Z2107" i="1"/>
  <c r="D2101" i="1"/>
  <c r="X94" i="1"/>
  <c r="U94" i="1"/>
  <c r="V94" i="1" s="1"/>
  <c r="D93" i="1"/>
  <c r="Z94" i="1"/>
  <c r="W94" i="1"/>
  <c r="D1711" i="1"/>
  <c r="Z1712" i="1"/>
  <c r="X1712" i="1"/>
  <c r="U1712" i="1"/>
  <c r="V1712" i="1" s="1"/>
  <c r="V292" i="1"/>
  <c r="V291" i="1" s="1"/>
  <c r="V290" i="1" s="1"/>
  <c r="U291" i="1"/>
  <c r="U290" i="1" s="1"/>
  <c r="U595" i="1"/>
  <c r="V595" i="1" s="1"/>
  <c r="X595" i="1"/>
  <c r="D594" i="1"/>
  <c r="Z595" i="1"/>
  <c r="X133" i="1"/>
  <c r="U133" i="1"/>
  <c r="V133" i="1" s="1"/>
  <c r="Z133" i="1"/>
  <c r="X339" i="1"/>
  <c r="W339" i="1"/>
  <c r="Z339" i="1"/>
  <c r="U339" i="1"/>
  <c r="V339" i="1" s="1"/>
  <c r="U261" i="1"/>
  <c r="V261" i="1" s="1"/>
  <c r="Z261" i="1"/>
  <c r="W261" i="1"/>
  <c r="X261" i="1"/>
  <c r="Z1185" i="1"/>
  <c r="X1185" i="1"/>
  <c r="U1177" i="1"/>
  <c r="V1177" i="1" s="1"/>
  <c r="Z1177" i="1"/>
  <c r="X1177" i="1"/>
  <c r="X2054" i="1"/>
  <c r="Z2054" i="1"/>
  <c r="U2054" i="1"/>
  <c r="V2054" i="1" s="1"/>
  <c r="H1560" i="1"/>
  <c r="W1561" i="1"/>
  <c r="X1579" i="1"/>
  <c r="Z1579" i="1"/>
  <c r="U1579" i="1"/>
  <c r="V1579" i="1" s="1"/>
  <c r="X157" i="1"/>
  <c r="U157" i="1"/>
  <c r="V157" i="1" s="1"/>
  <c r="Z157" i="1"/>
  <c r="W157" i="1"/>
  <c r="Z956" i="1"/>
  <c r="X956" i="1"/>
  <c r="U956" i="1"/>
  <c r="V956" i="1" s="1"/>
  <c r="U1244" i="1"/>
  <c r="V1244" i="1" s="1"/>
  <c r="Z1244" i="1"/>
  <c r="X1244" i="1"/>
  <c r="Z1740" i="1"/>
  <c r="X1740" i="1"/>
  <c r="U1740" i="1"/>
  <c r="V1740" i="1" s="1"/>
  <c r="X1085" i="1"/>
  <c r="Z1085" i="1"/>
  <c r="U1085" i="1"/>
  <c r="V1085" i="1" s="1"/>
  <c r="X1575" i="1"/>
  <c r="U1575" i="1"/>
  <c r="V1575" i="1" s="1"/>
  <c r="Z1575" i="1"/>
  <c r="V1408" i="1"/>
  <c r="X516" i="1"/>
  <c r="Z516" i="1"/>
  <c r="D515" i="1"/>
  <c r="U516" i="1"/>
  <c r="Z792" i="1"/>
  <c r="X792" i="1"/>
  <c r="U792" i="1"/>
  <c r="D791" i="1"/>
  <c r="Z1526" i="1"/>
  <c r="U1526" i="1"/>
  <c r="V1526" i="1" s="1"/>
  <c r="X1526" i="1"/>
  <c r="X1566" i="1"/>
  <c r="Z1566" i="1"/>
  <c r="U1566" i="1"/>
  <c r="V1566" i="1" s="1"/>
  <c r="W466" i="1"/>
  <c r="Z466" i="1"/>
  <c r="X466" i="1"/>
  <c r="U466" i="1"/>
  <c r="V466" i="1" s="1"/>
  <c r="X1599" i="1"/>
  <c r="Z1599" i="1"/>
  <c r="U1599" i="1"/>
  <c r="V1599" i="1" s="1"/>
  <c r="Z1169" i="1"/>
  <c r="X1169" i="1"/>
  <c r="U1169" i="1"/>
  <c r="V1169" i="1" s="1"/>
  <c r="U1329" i="1"/>
  <c r="V1329" i="1" s="1"/>
  <c r="Z1329" i="1"/>
  <c r="X1329" i="1"/>
  <c r="D408" i="1"/>
  <c r="Z409" i="1"/>
  <c r="X409" i="1"/>
  <c r="W409" i="1"/>
  <c r="U409" i="1"/>
  <c r="X314" i="1"/>
  <c r="W314" i="1"/>
  <c r="Z314" i="1"/>
  <c r="U314" i="1"/>
  <c r="V314" i="1" s="1"/>
  <c r="U824" i="1"/>
  <c r="V824" i="1" s="1"/>
  <c r="Z824" i="1"/>
  <c r="X824" i="1"/>
  <c r="W117" i="1"/>
  <c r="U117" i="1"/>
  <c r="V117" i="1" s="1"/>
  <c r="Z117" i="1"/>
  <c r="X117" i="1"/>
  <c r="F1485" i="1"/>
  <c r="D1487" i="1"/>
  <c r="W1487" i="1"/>
  <c r="Z1341" i="1"/>
  <c r="X1341" i="1"/>
  <c r="U1341" i="1"/>
  <c r="V1341" i="1" s="1"/>
  <c r="X1282" i="1"/>
  <c r="Z1282" i="1"/>
  <c r="U1282" i="1"/>
  <c r="V1282" i="1" s="1"/>
  <c r="X575" i="1"/>
  <c r="Z575" i="1"/>
  <c r="U575" i="1"/>
  <c r="V575" i="1" s="1"/>
  <c r="U2150" i="1"/>
  <c r="V2150" i="1" s="1"/>
  <c r="Z2150" i="1"/>
  <c r="X2150" i="1"/>
  <c r="Z1812" i="1"/>
  <c r="X1812" i="1"/>
  <c r="U1812" i="1"/>
  <c r="V1812" i="1" s="1"/>
  <c r="Z1268" i="1"/>
  <c r="X1268" i="1"/>
  <c r="U1268" i="1"/>
  <c r="V1268" i="1" s="1"/>
  <c r="W1492" i="1"/>
  <c r="X2113" i="1"/>
  <c r="U2113" i="1"/>
  <c r="V2113" i="1" s="1"/>
  <c r="U751" i="1"/>
  <c r="V751" i="1" s="1"/>
  <c r="Z751" i="1"/>
  <c r="X751" i="1"/>
  <c r="Z548" i="1"/>
  <c r="X548" i="1"/>
  <c r="U548" i="1"/>
  <c r="V548" i="1" s="1"/>
  <c r="Z1648" i="1"/>
  <c r="X1648" i="1"/>
  <c r="U1648" i="1"/>
  <c r="V1648" i="1" s="1"/>
  <c r="Z120" i="1"/>
  <c r="W120" i="1"/>
  <c r="U120" i="1"/>
  <c r="V120" i="1" s="1"/>
  <c r="X120" i="1"/>
  <c r="Z2069" i="1"/>
  <c r="X2069" i="1"/>
  <c r="U2069" i="1"/>
  <c r="V2069" i="1" s="1"/>
  <c r="X274" i="1"/>
  <c r="U274" i="1"/>
  <c r="V274" i="1" s="1"/>
  <c r="Z274" i="1"/>
  <c r="W274" i="1"/>
  <c r="Z1059" i="1"/>
  <c r="X1059" i="1"/>
  <c r="U1059" i="1"/>
  <c r="V1059" i="1" s="1"/>
  <c r="X1588" i="1"/>
  <c r="Z1588" i="1"/>
  <c r="U1588" i="1"/>
  <c r="V1588" i="1" s="1"/>
  <c r="Z640" i="1"/>
  <c r="U640" i="1"/>
  <c r="V640" i="1" s="1"/>
  <c r="X640" i="1"/>
  <c r="X1623" i="1"/>
  <c r="Z1623" i="1"/>
  <c r="D1622" i="1"/>
  <c r="U1623" i="1"/>
  <c r="V1623" i="1" s="1"/>
  <c r="Z1950" i="1"/>
  <c r="U1950" i="1"/>
  <c r="V1950" i="1" s="1"/>
  <c r="X1950" i="1"/>
  <c r="W245" i="1"/>
  <c r="U245" i="1"/>
  <c r="V245" i="1" s="1"/>
  <c r="Z245" i="1"/>
  <c r="X245" i="1"/>
  <c r="Z978" i="1"/>
  <c r="X978" i="1"/>
  <c r="U978" i="1"/>
  <c r="V978" i="1" s="1"/>
  <c r="X1663" i="1"/>
  <c r="D1662" i="1"/>
  <c r="Z1663" i="1"/>
  <c r="U1663" i="1"/>
  <c r="V1663" i="1" s="1"/>
  <c r="X140" i="1"/>
  <c r="W140" i="1"/>
  <c r="Z140" i="1"/>
  <c r="U140" i="1"/>
  <c r="V140" i="1" s="1"/>
  <c r="Z69" i="1"/>
  <c r="X69" i="1"/>
  <c r="W69" i="1"/>
  <c r="U69" i="1"/>
  <c r="V69" i="1" s="1"/>
  <c r="U2163" i="1"/>
  <c r="V2163" i="1" s="1"/>
  <c r="Z2163" i="1"/>
  <c r="X2163" i="1"/>
  <c r="Z1915" i="1"/>
  <c r="U1915" i="1"/>
  <c r="V1915" i="1" s="1"/>
  <c r="X1915" i="1"/>
  <c r="Z559" i="1"/>
  <c r="X559" i="1"/>
  <c r="U559" i="1"/>
  <c r="V559" i="1" s="1"/>
  <c r="X1783" i="1"/>
  <c r="Z1783" i="1"/>
  <c r="U1783" i="1"/>
  <c r="V1783" i="1" s="1"/>
  <c r="V757" i="1"/>
  <c r="X1961" i="1"/>
  <c r="Z1961" i="1"/>
  <c r="U1961" i="1"/>
  <c r="V1961" i="1" s="1"/>
  <c r="Z744" i="1"/>
  <c r="X744" i="1"/>
  <c r="U744" i="1"/>
  <c r="V744" i="1" s="1"/>
  <c r="D366" i="1"/>
  <c r="W218" i="1" l="1"/>
  <c r="X218" i="1"/>
  <c r="U218" i="1"/>
  <c r="V218" i="1" s="1"/>
  <c r="Z218" i="1"/>
  <c r="W978" i="1"/>
  <c r="W791" i="1" s="1"/>
  <c r="E791" i="1"/>
  <c r="E9" i="1" s="1"/>
  <c r="X2101" i="1"/>
  <c r="U2101" i="1"/>
  <c r="V2101" i="1" s="1"/>
  <c r="Z2101" i="1"/>
  <c r="Z1487" i="1"/>
  <c r="U1487" i="1"/>
  <c r="V1487" i="1" s="1"/>
  <c r="D1485" i="1"/>
  <c r="X1487" i="1"/>
  <c r="W1560" i="1"/>
  <c r="Z1196" i="1"/>
  <c r="X1196" i="1"/>
  <c r="U408" i="1"/>
  <c r="V409" i="1"/>
  <c r="V408" i="1" s="1"/>
  <c r="V1197" i="1"/>
  <c r="V1196" i="1" s="1"/>
  <c r="U1196" i="1"/>
  <c r="W1485" i="1"/>
  <c r="W1407" i="1" s="1"/>
  <c r="F1407" i="1"/>
  <c r="F9" i="1" s="1"/>
  <c r="X791" i="1"/>
  <c r="W408" i="1"/>
  <c r="U791" i="1"/>
  <c r="V792" i="1"/>
  <c r="V791" i="1" s="1"/>
  <c r="W1622" i="1"/>
  <c r="H1621" i="1"/>
  <c r="W1621" i="1" s="1"/>
  <c r="Z471" i="1"/>
  <c r="W471" i="1"/>
  <c r="U471" i="1"/>
  <c r="V471" i="1" s="1"/>
  <c r="X471" i="1"/>
  <c r="Z290" i="1"/>
  <c r="X290" i="1"/>
  <c r="V382" i="1"/>
  <c r="V366" i="1" s="1"/>
  <c r="U366" i="1"/>
  <c r="U1662" i="1"/>
  <c r="V1662" i="1" s="1"/>
  <c r="X1662" i="1"/>
  <c r="Z1662" i="1"/>
  <c r="X1622" i="1"/>
  <c r="D1621" i="1"/>
  <c r="Z1622" i="1"/>
  <c r="U1622" i="1"/>
  <c r="V1622" i="1" s="1"/>
  <c r="Z408" i="1"/>
  <c r="X408" i="1"/>
  <c r="U515" i="1"/>
  <c r="V516" i="1"/>
  <c r="V515" i="1" s="1"/>
  <c r="Z1711" i="1"/>
  <c r="X1711" i="1"/>
  <c r="U1711" i="1"/>
  <c r="V1711" i="1" s="1"/>
  <c r="X515" i="1"/>
  <c r="Z515" i="1"/>
  <c r="V654" i="1"/>
  <c r="V653" i="1" s="1"/>
  <c r="U653" i="1"/>
  <c r="V1502" i="1"/>
  <c r="X1927" i="1"/>
  <c r="Z1927" i="1"/>
  <c r="U1927" i="1"/>
  <c r="V1927" i="1" s="1"/>
  <c r="Z93" i="1"/>
  <c r="X93" i="1"/>
  <c r="U93" i="1"/>
  <c r="V93" i="1" s="1"/>
  <c r="W93" i="1"/>
  <c r="Z1560" i="1"/>
  <c r="X1560" i="1"/>
  <c r="U1560" i="1"/>
  <c r="V1560" i="1" s="1"/>
  <c r="Z653" i="1"/>
  <c r="X653" i="1"/>
  <c r="Z366" i="1"/>
  <c r="X366" i="1"/>
  <c r="D365" i="1"/>
  <c r="X594" i="1"/>
  <c r="Z594" i="1"/>
  <c r="U594" i="1"/>
  <c r="V594" i="1" s="1"/>
  <c r="U1492" i="1"/>
  <c r="V1492" i="1" s="1"/>
  <c r="Z1492" i="1"/>
  <c r="X1492" i="1"/>
  <c r="X1621" i="1" l="1"/>
  <c r="U1621" i="1"/>
  <c r="V1621" i="1" s="1"/>
  <c r="V1501" i="1" s="1"/>
  <c r="Z1621" i="1"/>
  <c r="D1501" i="1"/>
  <c r="W1501" i="1"/>
  <c r="X365" i="1"/>
  <c r="U365" i="1"/>
  <c r="V365" i="1" s="1"/>
  <c r="Z365" i="1"/>
  <c r="H1501" i="1"/>
  <c r="H9" i="1" s="1"/>
  <c r="Z791" i="1"/>
  <c r="U1485" i="1"/>
  <c r="Z1485" i="1"/>
  <c r="X1485" i="1"/>
  <c r="D1407" i="1"/>
  <c r="V1485" i="1" l="1"/>
  <c r="V1407" i="1" s="1"/>
  <c r="U1407" i="1"/>
  <c r="U1501" i="1"/>
  <c r="Z1501" i="1"/>
  <c r="X1501" i="1"/>
  <c r="Z1407" i="1"/>
  <c r="X1407" i="1"/>
  <c r="D9" i="1"/>
  <c r="AA9" i="1" l="1"/>
  <c r="X9" i="1"/>
  <c r="W9" i="1"/>
  <c r="U9" i="1"/>
  <c r="V9" i="1" s="1"/>
</calcChain>
</file>

<file path=xl/comments1.xml><?xml version="1.0" encoding="utf-8"?>
<comments xmlns="http://schemas.openxmlformats.org/spreadsheetml/2006/main">
  <authors>
    <author>admin</author>
    <author>Tin hoc</author>
    <author>Nguyen Trong Luan</author>
  </authors>
  <commentList>
    <comment ref="M683" authorId="0">
      <text>
        <r>
          <rPr>
            <b/>
            <sz val="9"/>
            <color indexed="81"/>
            <rFont val="Tahoma"/>
            <family val="2"/>
          </rPr>
          <t>admin:</t>
        </r>
        <r>
          <rPr>
            <sz val="9"/>
            <color indexed="81"/>
            <rFont val="Tahoma"/>
            <family val="2"/>
          </rPr>
          <t xml:space="preserve">
số cũ: 312</t>
        </r>
      </text>
    </comment>
    <comment ref="C1012" authorId="1">
      <text>
        <r>
          <rPr>
            <b/>
            <sz val="9"/>
            <color indexed="81"/>
            <rFont val="Tahoma"/>
            <family val="2"/>
          </rPr>
          <t>Tin hoc:</t>
        </r>
        <r>
          <rPr>
            <sz val="9"/>
            <color indexed="81"/>
            <rFont val="Tahoma"/>
            <family val="2"/>
          </rPr>
          <t xml:space="preserve">
P HCSN</t>
        </r>
      </text>
    </comment>
    <comment ref="N1694" authorId="0">
      <text>
        <r>
          <rPr>
            <b/>
            <sz val="9"/>
            <color indexed="81"/>
            <rFont val="Tahoma"/>
            <family val="2"/>
          </rPr>
          <t>admin:</t>
        </r>
        <r>
          <rPr>
            <sz val="9"/>
            <color indexed="81"/>
            <rFont val="Tahoma"/>
            <family val="2"/>
          </rPr>
          <t xml:space="preserve">
lương thực nhận chưa bg các khoản đóng góp</t>
        </r>
      </text>
    </comment>
    <comment ref="C2112" authorId="2">
      <text>
        <r>
          <rPr>
            <b/>
            <sz val="9"/>
            <color indexed="81"/>
            <rFont val="Tahoma"/>
            <family val="2"/>
          </rPr>
          <t xml:space="preserve">Nguyen Trong
</t>
        </r>
        <r>
          <rPr>
            <sz val="9"/>
            <color indexed="81"/>
            <rFont val="Tahoma"/>
            <family val="2"/>
          </rPr>
          <t xml:space="preserve">Có còn không?
</t>
        </r>
      </text>
    </comment>
  </commentList>
</comments>
</file>

<file path=xl/sharedStrings.xml><?xml version="1.0" encoding="utf-8"?>
<sst xmlns="http://schemas.openxmlformats.org/spreadsheetml/2006/main" count="4966" uniqueCount="1583">
  <si>
    <t>Phụ lục XI.5: DỰ TOÁN CHI TIẾT CHI THƯỜNG XUYÊN GIAO CÁC ĐƠN VỊ CẤP TỈNH NĂM 2024</t>
  </si>
  <si>
    <t>(Dự toán đã trừ tiết kiệm 10% chi thường xuyên và nguồn kinh phí thực hiện cải cách tiền lương còn dư tại đơn vị để thực hiện cải cách tiền lương theo quy định)</t>
  </si>
  <si>
    <t>(Kèm theo Quyết định số 4848/QĐ-UBND ngày 19/12/2023 của UBND tỉnh)</t>
  </si>
  <si>
    <t>Đơn vị tính: Triệu đồng</t>
  </si>
  <si>
    <t>STT</t>
  </si>
  <si>
    <t>Đơn vị</t>
  </si>
  <si>
    <t>Dự toán 2023 (đã trừ tiết kiệm)</t>
  </si>
  <si>
    <t>Dự toán năm 2024</t>
  </si>
  <si>
    <t>Bao gồm</t>
  </si>
  <si>
    <t>Tiết kiệm 10% chi thường xuyên năm 2023</t>
  </si>
  <si>
    <t>TK thêm 10% để chi ĐTPT, cấp bách</t>
  </si>
  <si>
    <t>Tiết kiệm 10% chi thường xuyên năm 2024 để thực hiện CCTL theo quy định</t>
  </si>
  <si>
    <t>Chi từ nguồn kinh phí thực hiện CCTL còn dư năm trước chuyển sang tại đơn vị</t>
  </si>
  <si>
    <t>So sánh DT 2023/2022 (tăng+/giảm-)</t>
  </si>
  <si>
    <t>So sánh dự toán năm 2023</t>
  </si>
  <si>
    <t>Phòng theo dõi, quản lý</t>
  </si>
  <si>
    <t>Tím</t>
  </si>
  <si>
    <t>QLNS</t>
  </si>
  <si>
    <t xml:space="preserve">Chi sự nghiệp kinh tế </t>
  </si>
  <si>
    <t>Chi SN môi trường</t>
  </si>
  <si>
    <t>Chi SN giáo dục, đào tạo và dạy nghề</t>
  </si>
  <si>
    <t>Chi SN Y tế, dân số và gia đình</t>
  </si>
  <si>
    <t xml:space="preserve">Chi sự nghiệp KHCN </t>
  </si>
  <si>
    <t>Chi sự nghiệp VHTT</t>
  </si>
  <si>
    <t>Chi sự nghiệp TDTT</t>
  </si>
  <si>
    <t xml:space="preserve">Chi sự nghiệp PTTH </t>
  </si>
  <si>
    <t>Chi sự nghiệp ĐBXH</t>
  </si>
  <si>
    <t>Chi QLHC</t>
  </si>
  <si>
    <t>Chi Quốc phòng</t>
  </si>
  <si>
    <t>Chi An ninh</t>
  </si>
  <si>
    <t>TỔNG SỐ:</t>
  </si>
  <si>
    <t>1</t>
  </si>
  <si>
    <t>Tỉnh uỷ Thanh Hóa</t>
  </si>
  <si>
    <t>1.1</t>
  </si>
  <si>
    <t xml:space="preserve">Văn phòng Tỉnh uỷ </t>
  </si>
  <si>
    <t>a</t>
  </si>
  <si>
    <t xml:space="preserve">Chế độ </t>
  </si>
  <si>
    <t>HCSN</t>
  </si>
  <si>
    <t xml:space="preserve"> -</t>
  </si>
  <si>
    <t>Công chức</t>
  </si>
  <si>
    <t>-</t>
  </si>
  <si>
    <t>Viên chức</t>
  </si>
  <si>
    <t>Hợp đồng các công việc thừa hành</t>
  </si>
  <si>
    <t>b</t>
  </si>
  <si>
    <t>Nghiệp vụ theo định mức</t>
  </si>
  <si>
    <t>c</t>
  </si>
  <si>
    <t>Chi nghiệp vụ đặc thù</t>
  </si>
  <si>
    <t>Chi Lãnh đạo, chỉ đạo của Tỉnh ủy</t>
  </si>
  <si>
    <t xml:space="preserve">Kinh phí bồi dưỡng tiếp dân </t>
  </si>
  <si>
    <t>Xây dựng và triển khai tuyên truyền sơ kết, tổng kết Nghị quyết</t>
  </si>
  <si>
    <t>,</t>
  </si>
  <si>
    <t xml:space="preserve">Khen thưởng </t>
  </si>
  <si>
    <t xml:space="preserve">Phát hành bản tin văn phòng; Bù phát hành bản tin nội bộ; Duy trì hoạt động trang WEB; </t>
  </si>
  <si>
    <t>Kinh phí mua sắm, sửa chữa, bảo dưỡng, duy trì, thay thế thiết bị CNTT cơ quan Đảng các cấp (gồm cả đào tạo, tập huấn nghiệp vụ CNTT; xây dựng các HTTT; Triển khai các giải pháp an toàn an ninh; Kinh phí bảo trì mạng lan…); Nâng cấp cổng thông tin điện tử Tỉnh ủy Thanh Hóa</t>
  </si>
  <si>
    <t>Bổ sung hoạt động các hội đoàn thể</t>
  </si>
  <si>
    <t>BCĐ thực hiện các chương trình trọng tâm, khâu đột phá theo Nghị quyết Đại hội đảng bộ tỉnh nhiệm kỳ 21-25; BCĐ thực hiện quy chế dân chủ; Hoạt động Ban chỉ đạo cải cách Tư pháp; Kinh phí lãnh đạo, chỉ đạo về thông tin đối ngoại; BCĐ phòng chống tham nhũng tiêu cực</t>
  </si>
  <si>
    <t>Kinh phí phục vụ Thường trực bộ phận giúp việc BTV về "học tập và làm theo tấm gương đạo đức Hồ Chí Minh"</t>
  </si>
  <si>
    <t>Tập huấn, bồi dưỡng nghiệp vụ của các ban.</t>
  </si>
  <si>
    <t xml:space="preserve">Nghiệp vụ chuyên ngành do các Ban thực hiện </t>
  </si>
  <si>
    <t>Kinh phí chỉ đạo định hướng tuyên truyền với các cơ quan báo chí TW</t>
  </si>
  <si>
    <t>Chương trình phối hợp hành động bảo vệ môi trường theo Quyết định số 4463 ngày 20/10/2020</t>
  </si>
  <si>
    <t>Kinh phí hỗ trợ thuê nhà cho cán bộ điều động về tỉnh</t>
  </si>
  <si>
    <t>Công tác đấu tranh phòng chống âm mưu, hoạt động "Diễn biến hòa bình" của các thế lực thù địch theo Hướng dẫn số 39-HD/VPTW ngày 16/10/2018</t>
  </si>
  <si>
    <t xml:space="preserve">Hỗ trợ tiền may trang phục </t>
  </si>
  <si>
    <t xml:space="preserve">Kinh phí chuẩn bị Đại hội đảng bộ tỉnh lần thứ XX </t>
  </si>
  <si>
    <t>d</t>
  </si>
  <si>
    <t>Chi thực hiện đề án, dự án, kế hoạch được giao</t>
  </si>
  <si>
    <t>Lưu niệm, huy hiệu Đảng</t>
  </si>
  <si>
    <t>Bù phát hành báo Thanh Hoá, kinh tế</t>
  </si>
  <si>
    <t>Kinh phí hoạt động tổ chức cơ sở đảng theo Quyết định số 99-QĐ/TW ngày 30/5/2012 của Ban Bí thư</t>
  </si>
  <si>
    <t>Kinh phí thực hiện chính sách cán bộ</t>
  </si>
  <si>
    <t>Tu bổ, phục chế, chỉnh lý tài liệu lưu trữ và mua sắm thiết bị bảo quản tài liệu</t>
  </si>
  <si>
    <t>Kinh phí khám chữa bệnh theo Công văn số 1875/CV-VPTU ngày 30/9/2014</t>
  </si>
  <si>
    <t>Chi phí triển khai, quản lý, vận hành phần mềm Sổ tay đảng viên  điện tử tỉnh Thanh Hóa theo Kế hoạch số 54-KH/TU ngày 8/3/2022 của BTV Tỉnh ủy</t>
  </si>
  <si>
    <t>Kinh phí thực hiện Đề án nâng cao hiệu quả công tác QLNN trong hoạt động kinh doanh theo phương thức đa cấp giai đoạn 2021-2025 (Kế hoạch số 41/KH-UBND ngày 3/3/2021) cấp cho Báo Thanh Hóa.</t>
  </si>
  <si>
    <t>Kinh phí tổ chức ngày Thương hiệu Việt Nam 20/4 và Tuần lễ Thương hiệu Quốc gia trên địa bàn tỉnh Thanh Hoá (Kế hoạch số 112/KH-UBND ngày 12/4/2022) cấp cho Báo Thanh Hóa</t>
  </si>
  <si>
    <t>Hỗ trợ hoạt động công tác đảng cho các tổ chức cơ sở đảng thuộc các doanh nghiệp ngoài khu vực nhà nước theo ý kiến chỉ đạo của TT Tỉnh ủy tại Công văn số 3570-CV/VPTU ngày 27/02/2023</t>
  </si>
  <si>
    <t>Thanh quyết toán dự án Trụ sở làm việc và sinh hoạt Tiểu đội cảnh sát mục tiêu tỉnh ủy theo Quyết định số 320/QĐ-UBND ngày 20/01/2023</t>
  </si>
  <si>
    <t>QLNS. A Dũng</t>
  </si>
  <si>
    <t>e</t>
  </si>
  <si>
    <t xml:space="preserve">Kinh phí dự phòng </t>
  </si>
  <si>
    <t>1.2</t>
  </si>
  <si>
    <t xml:space="preserve">Trường Chính trị tỉnh  </t>
  </si>
  <si>
    <t>Biên chế</t>
  </si>
  <si>
    <t>Học tập, nghiên cứu, thực hành phát triển kỹ năng lãnh đạo quản lý cho học viên</t>
  </si>
  <si>
    <t>Kinh phí cấp bù miễn, giảm học phí theo Nghị định số 81/2021/NĐ-CP ngày 27/8/2021</t>
  </si>
  <si>
    <t>Bảo dưỡng, sửa chữa tài sản công theo Thông tư 65/2021/TT-BTC ngày 29/7/2021</t>
  </si>
  <si>
    <t>Đào tạo lớp trung cấp lý luận hành chính cho cán bộ lãnh đạo, quản lý cấp phòng tỉnh Hủa Phăn</t>
  </si>
  <si>
    <t xml:space="preserve">Tổ chức bồi dưỡng cán bộ cấp xã theo Quyết định số 2545/QĐ-UBND  ngày 25/7/2022 </t>
  </si>
  <si>
    <t>Biên soạn, phát hành tập san “Nghiên cứu lý luận và thực tiễn” theo Công văn số 1987-CV/VPTU ngày 15/12/2021 của Thường trực Tỉnh ủy (2.500 cuốn/số)</t>
  </si>
  <si>
    <t>Hội nghị trao đổi kinh nghiệm, thảo luận, thi, viết khóa luận tốt nghiệp về nội dung, vấn đề mới về Bảo vệ nền tư tưởng của Đảng, đấu tranh phản bác quan điểm sai trái thù địch theo CT trọng tâm số 30-TTr/BCĐ35</t>
  </si>
  <si>
    <t>Đổi mới, nâng cao chất lượng, hiệu quả nghiên cứu, giảng dạy, học tập, vận dụng và phát triển sáng tạo chủ nghĩa Măc- Lênin, tư tưởng Hồ Chí Minh theo Kế hoạch số 39-KH/TU ngày 8/10/2021</t>
  </si>
  <si>
    <t>Bồi dưỡng cập nhật kiến thức, kỹ năng hành chính và đạo đức công vụ cho 3 chức danh công chức cấp xã "Tư pháp - Hộ tịch; Địa chính; Tài chính - Kế toán" theo Kế hoạch số 105-KH/TU ngày 09/02/2023</t>
  </si>
  <si>
    <t>Văn phòng Đoàn ĐBQH và HĐND tỉnh</t>
  </si>
  <si>
    <t>Chi nhiệm vụ đặc thù</t>
  </si>
  <si>
    <t>Chế độ chi tiêu đảm bảo hoạt động của HĐND tỉnh (Bao gồm quà tặng cho đối tượng chính sách và mua báo cho đại biểu theo Nghị quyết số 183/2019/NQ-HĐND)</t>
  </si>
  <si>
    <t>Các phiên họp Thường trực HĐND</t>
  </si>
  <si>
    <t>Giám sát của Thường trực và 4 Ban; Tập huấn trao đổi kinh nghiệm thường trực, các Ban HĐND tỉnh huyện</t>
  </si>
  <si>
    <t>Bản tin HĐND + Duy trì trang WEB</t>
  </si>
  <si>
    <t>Tham gia ý kiến vào các dự luật, thẩm tra dự thảo Nghị quyết HĐND, thẩm tra văn bản giữa 2 kỳ họp</t>
  </si>
  <si>
    <t>Hoạt động tiếp xúc cử tri của tổ Đại biểu HĐND</t>
  </si>
  <si>
    <t xml:space="preserve">Họp HĐND tỉnh 2 kỳ + 4 kỳ đột xuất </t>
  </si>
  <si>
    <t>Làm việc với đoàn HĐND tỉnh Hủa Phăn, nước CHDCND Lào sang theo Quy chế phối hợp giữa TT HĐND tỉnh và HĐND tỉnh Hủa Phăn</t>
  </si>
  <si>
    <t>Kinh phí ứng dụng CNTT trong hoạt động của cơ quan nhà nước theo Kế hoạch số 272/KH-UBND ngày 21/12/2020</t>
  </si>
  <si>
    <t>Kinh phí tiếp công dân của Đại biểu HĐND</t>
  </si>
  <si>
    <t>Chính sách cán bộ theo QĐ 1871, thăm hỏi trợ cấp ốm đau</t>
  </si>
  <si>
    <t>Thuê dịch vụ phần mềm VNPT- eCabinet (họp không giấy)</t>
  </si>
  <si>
    <t>Chuyên mục Đại biểu với cử tri theo Kết luận số 85/KL-HĐND ngày 28/02/2022 của TT HĐND tỉnh, với Báo đại biểu nhân dân,  Báo Thanh Hóa theo Kết luận số 1a/KL-HĐND ngày 04/01/2023</t>
  </si>
  <si>
    <t>Bồi dưỡng kỹ năng đại biểu dân cử giữa nhiệm kỳ</t>
  </si>
  <si>
    <t>Trang phục tiếp công dân</t>
  </si>
  <si>
    <t>Kinh phí đảm bảo hoạt động của Đoàn Đại biểu Quốc hội</t>
  </si>
  <si>
    <t>UBND tỉnh Thanh Hóa</t>
  </si>
  <si>
    <t>3.1</t>
  </si>
  <si>
    <t>VP UBND tỉnh Thanh Hóa</t>
  </si>
  <si>
    <t>Chi lãnh đạo, chỉ đạo của UBND</t>
  </si>
  <si>
    <t>Phát hành công báo tỉnh và gửi văn bản</t>
  </si>
  <si>
    <t xml:space="preserve">Kinh phí hoạt động cổng thông tin điện tử tỉnh </t>
  </si>
  <si>
    <t>Hoạt động cung cấp thông tin đối ngoại</t>
  </si>
  <si>
    <t>Chính lý tài liệu và lưu trữ hồ sơ</t>
  </si>
  <si>
    <t>Kinh phí bồi dưỡng tiếp dân và hoạt động hội đồng tư vấn pháp luật của tỉnh</t>
  </si>
  <si>
    <t xml:space="preserve">Trang phục tiếp công dân </t>
  </si>
  <si>
    <t>Kinh phí ứng dụng CNTT trong hoạt động của cơ quan nhà nước theo Kế hoạch số 272/KH-UBND ngày 21/12/2020 và thuê bao đường truyền</t>
  </si>
  <si>
    <t>Kiểm soát thủ tục hành chính</t>
  </si>
  <si>
    <t>Kinh phí hội nghị tổng kết, triển khai các nhiệm vụ</t>
  </si>
  <si>
    <t>Chính sách cán bộ theo QĐ 1871</t>
  </si>
  <si>
    <t xml:space="preserve">Bảo dưỡng, sửa chữa tài sản theo Thông tư số 65/2021/TT-BTC ngày 29/7/2021 </t>
  </si>
  <si>
    <t xml:space="preserve">Mua quà tặng của tỉnh </t>
  </si>
  <si>
    <t>Kinh phí phục vụ công tác triển khai, kiểm tra giám sát tình hình thực hiện nhiệm vụ công tác Văn phòng tại các Văn phòng UBND các cấp - huyện, thị, TP; văn phòng các sở, ban, ngành.</t>
  </si>
  <si>
    <t>3.2</t>
  </si>
  <si>
    <t>Nhà khách 25B</t>
  </si>
  <si>
    <t>3.3</t>
  </si>
  <si>
    <t>Trung tâm phục vụ hành chính công</t>
  </si>
  <si>
    <t>Chi vận hành trụ sở</t>
  </si>
  <si>
    <t>Hỗ trợ chi nghiêp vụ của các công chức từ các sở sang</t>
  </si>
  <si>
    <t>Cước thuê bao đường truyền; phần mềm TĐ Office; Kinh phí ứng dụng CNTT theo Kế hoạch số 272/KH-UBND ngày 21/12/2020</t>
  </si>
  <si>
    <t>Công tác tuyên truyền các hoạt động của TT, hợp tác, báo chí</t>
  </si>
  <si>
    <t>Chi kiểm tra, hướng dẫn việc giải quyết TTHC trên cổng dịch vụ công tỉnh và hệ thống TT một cửa điện tử cấp huyện, xã trên địa bàn tỉnh Thanh Hóa theo Kế hoạch số 129/KH-UBND ngày 01/6/2021 của UBND tỉnh</t>
  </si>
  <si>
    <t>3.4</t>
  </si>
  <si>
    <t>Văn phòng điều phối về vệ sinh ATTP</t>
  </si>
  <si>
    <t>Chế độ</t>
  </si>
  <si>
    <t xml:space="preserve">Sở Kế hoạch &amp; Đầu tư </t>
  </si>
  <si>
    <t>Trang phục thanh tra</t>
  </si>
  <si>
    <t>Kinh phí viết bài trên Báo đầu tư về XTTM</t>
  </si>
  <si>
    <t>Xúc tiến đầu tư, kêu gọi vốn đầu tư</t>
  </si>
  <si>
    <t>Xây dựng kế hoạch đầu tư công; Xây dựng kế hoạch hành động và tổ chức triển khai thực hiện khâu đột phá về phát triển hạ tầng, đẩy mạnh cải cách hành chính, tạo môi trường đầu tư thông thoáng 2020-2025; Thực hiện các chương trình, kế hoạch, đề án thực hiện Nghị quyết số 58-NQ/TW ngày 5/8/2020 của BCT về xây dựng và phát triển tỉnh Thanh Hóa đến năm 2030, tầm nhìn đến năm 2045</t>
  </si>
  <si>
    <t>Kinh phí ban chỉ đạo phát triển doanh nghiệp tỉnh theo Quyết định số 640/QĐ-UBND ngày 24/02/2022</t>
  </si>
  <si>
    <t>Xây dựng dự toán đầu tư XDCB hàng năm; Kiểm tra trình duyệt chủ trương đầu tư; Kiểm tra công tác đấu thầu, luật đầu tư công, giám sát đầu tư và thực hiện chế độ chính sách mới; Hướng dẫn, xây dựng, đôn đốc các chủ đầu tư tập trung đẩy nhanh tiến độ thực hiện và nâng cao hiệu quả sử dụng vốn đầu tư công giai đoạn 2021-2025</t>
  </si>
  <si>
    <t>Chuyển đổi dữ liệu thông tin đăng ký doanh nghiệp theo Công văn số 5034/BKHĐT-ĐKKD ngày 5/8/2020; Thực hiện dịch vụ công trực tuyến mức độ 3,4 trong đăng ký doanh nghiệp</t>
  </si>
  <si>
    <t>Kinh phí đăng thông tin công bố danh mục DA, ĐA có sử dụng đất trên báo Thanh Hóa, Báo Đấu thầu, Hệ thống mạng đấu thầu Quốc gia (Thông tư số 06/2021/TT-BKHĐT ngày 30/9/2021)</t>
  </si>
  <si>
    <t xml:space="preserve">Sở Tài chính </t>
  </si>
  <si>
    <t>Xây dựng dự toán ngân sách địa phương, báo cáo tài chính hàng năm, kế hoạch tài chính ngân sách 3 năm.</t>
  </si>
  <si>
    <t>Tổng hợp thẩm tra Quyết toán, kiểm tra, thanh tra,...</t>
  </si>
  <si>
    <t>Tổng hợp, triển khai chính sách an sinh xã hội</t>
  </si>
  <si>
    <t>Rà soát phí, lệ phí, giá dịch vụ</t>
  </si>
  <si>
    <t>Khảo sát theo dõi diễn biến giá thị trường;  Mua báo Thời báo Tài chính Việt Nam</t>
  </si>
  <si>
    <t xml:space="preserve">Thực hiện Chương trình hành động của Chính phủ và cơ chế, chính sách đặc thù cho tỉnh thực hiện Nghị quyết số 58-NQ/TW </t>
  </si>
  <si>
    <t>Duy trì vận hành cập nhật dữ liệu phần mềm, quản lý tabmis; Duy trì vận hành cập nhật dữ liệu quản lý tài chính đất đai và quản lý tài sản công</t>
  </si>
  <si>
    <t>BCĐ thu NSNN; BCĐ thực hiện sắp xếp lại, xử lý nhà, đất của các cơ quan, tổ chức, đơn vị, DN theo Kế hoạch số 69/KH-UBND ngày 25/3/2019</t>
  </si>
  <si>
    <t xml:space="preserve">Hội đồng định giá thường xuyên trong tố tụng hình sự theo Quyết định số 2901/QĐ-UBND ngày 23/7/2020; Kinh phí xác định giá khởi điểm đấu giá quyền sử dụng đất và Hoạt động của hội đồng thẩm định giá đất; Hội đồng xác định giá trị tài sản đã đầu tư trên đất, tiền sử dụng đất, tiền thuê đất còn lại khi Nhà nước thu hồi đất theo Thông tư số 80/2017/TT-BTC ngày 02/8/2017 của Bộ Tài chính </t>
  </si>
  <si>
    <t>Chi hoạt động thanh tra, kiểm tra lĩnh vực tài chính ngân sách (bao gồm cả chuyên đề công tác quản lý, sử dụng tài sản công; Kiểm tra việc xây dựng phương án giá, kê khai giá, niêm yết giá của các đơn vị theo Quyết định số 18/2023/QĐ-UBND ngày 11/5/2023 của UBND tỉnh; Kiểm tra việc quản lý tiền công đức, tài trợ tại các di tích lịch sử - văn hóa theo hướng dẫn của Bộ Tài chính tại Công văn số 11752/BTC-HCSN ngày 30/10/2023 của Bộ Tài chính và Công văn số 16553/UBND-KTTC ngày 02/11/2023 của UBND tỉnh)</t>
  </si>
  <si>
    <t>Chi đảm bảo an toàn, an ninh thông tin, an ninh mạng cho Ngành tài chính và chi phí tư vấn, thẩm định giá dự án "Triển khai các ứng dụng CNTT phục vụ công tác quản lý và điều hành ngân sách"</t>
  </si>
  <si>
    <t>Mua phần mềm diệt vi rút toàn ngành theo Công văn số 639/THTK-ANTT ngày 11/07/2016; Trả phí, nâng cấp kênh truyền tabmis toàn ngành theo Công văn số 715/THTK-CNTT ngày 8/8/2018</t>
  </si>
  <si>
    <t>Cập nhật trang thông tin điện tử điều hành ngân sách và giá vật liệu xây dựng theo Thông báo số 43/TB-UBND ngày 13/4/2023 của UBND tỉnh</t>
  </si>
  <si>
    <t>Kinh phí đảm bảo cho công tác xây dựng văn bản quy phạm pháp luật và hoàn thiện hệ thống pháp luật theo Thông tư số 42/2022/TT-BTC ngày 06/7/2022 của Bộ Tài chính</t>
  </si>
  <si>
    <t>Kinh phí bảo dưỡng, sửa chữa tài sản công (gồm cả kinh phí lắp đặt thang máy) theo Thông tư số 65/2021/TT-BTC</t>
  </si>
  <si>
    <t>Kinh phí quản lý nợ chính quyền địa phương theo quy định của Luật quản lý nợ công</t>
  </si>
  <si>
    <t>Rà soát, sắp xếp chuyển đổi DNNN, các công ty lâm nghiệp và thoái vốn nhà nước tại DN</t>
  </si>
  <si>
    <t xml:space="preserve">Thanh tra tỉnh  </t>
  </si>
  <si>
    <t>Kinh phí giải quyết khiếu nại tố cáo</t>
  </si>
  <si>
    <t>Chi từ nguồn thu hồi sau thanh tra nộp NS theo Thông tư số 327/TT-BTC ngày 26/12/2016</t>
  </si>
  <si>
    <t>Bảo dưỡng, sửa chữa tài sản theo Thông tư số 65/2021/TT-BTC</t>
  </si>
  <si>
    <t>Sở Ngoại vụ</t>
  </si>
  <si>
    <t xml:space="preserve">Trang phục thanh tra </t>
  </si>
  <si>
    <t>Hoạt động bảo hộ quyền lợi ích hợp pháp của công dân Việt Nam ở nước ngoài theo Nghị định số 117/2017/NĐ-CP ngày 19/10/2017 và người nước ngoài ở VN; công tác lãnh sự; Kinh phí đón tiếp Việt kiều</t>
  </si>
  <si>
    <t>Kinh phí thực hiện các nhiệm vụ biên giới đất liền; Các hoạt động của ban chỉ đạo công tác biên giới theo Quyết định số 4715/QĐ-UBND ngày 12/11/2019; đoàn đại biểu biên giới thực hiện văn kiện pháp lý biên giới việt Lào theo Công văn số 6384/UBND ngày 6/6/2018; kiểm tra đường biên, mốc giới Quốc gia</t>
  </si>
  <si>
    <t>Công tác vận động viện trợ phi chính phủ</t>
  </si>
  <si>
    <t>Các hoạt động hợp tác quốc tế với ngước ngoài</t>
  </si>
  <si>
    <t>Kinh phí thực hiện chương trình hoạt động biển Đông Hải Đảo theo Quyết định số 4251 ngày 17/12/2012</t>
  </si>
  <si>
    <t>Công tác thông tin đối ngoại theo Quyết định số 2405/QĐ-UBND ngày 25/7/2011; hoạt động đối ngoại</t>
  </si>
  <si>
    <t>Công tác thực hiện nhiệm vụ quản lý, giải quyết vấn đề người di cư tự do và kết hôn không giá thú trên địa bàn tỉnh Thanh Hóa</t>
  </si>
  <si>
    <t>Kinh phí gặp mặt đầu xuân giữa LĐ tỉnh TH và bà con kiều bào TH nhân dịp tết cổ truyền dân tộc theo Kế hoạch số 131/KH-UBND ngày 13/5/2022</t>
  </si>
  <si>
    <t>Tập huấn nâng cao năng lực cho cán bộ các cấp về thực hiện thỏa thuận toàn cầu về Di cư hợp pháp, an toàn và trật tự của Liên hiệp quốc (GCM) theo Kế hoạch số 103/KH/UBND ngày 07/5/2020</t>
  </si>
  <si>
    <t xml:space="preserve"> Sở Nội vụ</t>
  </si>
  <si>
    <t>8.1</t>
  </si>
  <si>
    <t>Văn phòng Sở Nội vụ</t>
  </si>
  <si>
    <t>Thực hiện Nghị quyết Đại hội Đảng bộ tỉnh về khâu đột phá đẩy mạnh CCHC, tạo môi trường đầu tư thông thoáng, hấp dẫn giai đoạn 2021- 2025;  kiểm soát TTHC, thực hiện cơ chế một cửa, một cửa liên thông theo Nghị định số 61/2018/NĐ-CP</t>
  </si>
  <si>
    <t>Điều tra, khảo sát, xây dựng KH tổ chức biên chế, bổ nhiệm LĐ, xây dựng chỉ tiêu biên chế hàng năm</t>
  </si>
  <si>
    <t>Thẩm định tinh giản biên chế theo Nghị định số 108/2014/NĐ-CP của Chính phủ; thực hiện nhiệm vụ chấm điểm mức độ hoàn thành nhiệm vụ của các Sở, ban, ngành cấp tỉnh UBND cấp huyện</t>
  </si>
  <si>
    <t>Kinh phí quản lý, giám sát chương trình đào tạo bồi dưỡng cán bộ công chức tại các Sở, ban, ngành, các huyện, thị xã, thành phố trên địa bàn toàn tỉnh</t>
  </si>
  <si>
    <t>Thẩm định ĐA vị trí việc làm theo Chỉ thị số 14/CT-UBND ngày 09/9/2019 và Thông báo số 83/TB-UBND của UBND tỉnh</t>
  </si>
  <si>
    <t>Chi thực hiện các nhiệm vụ về công tác chấm điểm Chỉ số CCHC của các Sở, ngành, huyện, thị xã, thành phố; chấm điểm chỉ số CCHC tại BNV; chi tuyên truyền về CCHC; thuê hệ thống máy chủ phục vụ đề án chấm điểm chỉ số CCHC. Kinh phí Hội đồng đánh giá chấm điểm mức độ hoàn thành nhiệm vụ của các Sở, ban, ngành, các huyện, thị xã, TP</t>
  </si>
  <si>
    <t>Kinh phí hoạt động của BCĐ đẩy mạnh CCHC, cải thiện mạnh mẽ MTĐTKD, nâng cao năng lực cạnh tranh tỉnh Thanh Hóa; BCĐ  xây dựng Đề án sáp nhập huyện Đông Sơn vào thành phố Thanh Hóa</t>
  </si>
  <si>
    <t>Thực hiện Kế hoạch số 82/KH-UBND ngày 05/4/2021 về triển khai thi hành luật Thanh niên</t>
  </si>
  <si>
    <t>Kinh phí phục vụ công tác kiểm tra kỷ luật, kỷ cương hành chính, văn hóa công vụ  trên địa bàn tỉnh; Kinh phí thực hiện các nhiệm vụ triển khai Đề án văn hóa công vụ (Kế hoạch số 84/KH-UBND ngày 06/4/2020); Kinh phí kiểm tra mô hình chính quyền thân thiện vì nhân dân phục vụ; Kinh phí kiểm tra triển khai thi hành luật Dân chủ tại cơ sở.</t>
  </si>
  <si>
    <t>Kinh phí xây dựng Đề án nhập huyện Đông Sơn vào thành phố Thanh Hóa theo Quyết định số 1845/QĐ-UBND ngày 30/5/2022</t>
  </si>
  <si>
    <t>Kinh phí thực hiện chính sách cho Thanh niên xung phong theo Quyết định số 897/QĐ-UBND ngày 13/3/2020 của UBND tỉnh và Quyết định số 1459/QĐ-UBND ngày 6/5/2021 của UBND tỉnh</t>
  </si>
  <si>
    <t>Thực hiện đề án sắp xếp, tổ chức các cơ quan chuyên môn thuộc UBND tỉnh, UBND cấp huyện; kiện toàn chức năng, nhiệm vụ cơ cấu tổ chức các cơ quan trực thuộc UBND tỉnh; UBND cấp huyện; Đề án sắp xếp ĐVSNCL trên địa bàn tỉnh</t>
  </si>
  <si>
    <t>Kinh phí bảo dưỡng, sửa chữa tài sản công theo Thông tư số 65/2021/TT-BTC của Bộ Tài chính ngày 29/7/2021</t>
  </si>
  <si>
    <t>Kinh phí điều tra XH học theo Quyết định số 3049/QĐ-UBND ngày 29/8/2023 của UBND tỉnh</t>
  </si>
  <si>
    <t>Kinh phí tổ chức cụm thi đua ngành Nội vụ các tỉnh Bắc Trung Bộ</t>
  </si>
  <si>
    <t>Kinh phí chỉnh lý tài liệu tại Cơ quan Sở Nội vụ</t>
  </si>
  <si>
    <t>8.2</t>
  </si>
  <si>
    <t>Ban Tôn giáo</t>
  </si>
  <si>
    <t>Tuyên truyền PL cho tín đồ tôn giáo, Giao ban với các chức sắc tôn giáo theo Công văn số 8322/UBND-VX ngày 18/8/2015</t>
  </si>
  <si>
    <t>TH Chỉ thị 01 công tác đạo Tin lành</t>
  </si>
  <si>
    <t>Kinh phí thực hiện giải quyết các vấn đề đất đai liên quan đến tôn giáo</t>
  </si>
  <si>
    <t xml:space="preserve">Kinh phí hoạt động của các Hội đoàn tôn giáo </t>
  </si>
  <si>
    <t>Chi thực hiện chế độ chính sách</t>
  </si>
  <si>
    <t>Kinh phí gặp mặt chức sắc tôn giáo nhân dịp Noel và lễ Phật đản</t>
  </si>
  <si>
    <t>Hỗ trợ cho các tổ chức tôn giáo, chức sắc, chức việc tôn giáo theo Quyết định số 10/2014/QĐ-TTg ngày 24/01/2014</t>
  </si>
  <si>
    <t>8.3</t>
  </si>
  <si>
    <t>Ban Thi đua khen thưởng</t>
  </si>
  <si>
    <t xml:space="preserve">Kinh phí thi đua khen thưởng </t>
  </si>
  <si>
    <t>Kinh phí mua sắm tài sản phục vụ công tác</t>
  </si>
  <si>
    <t>Kinh phí sửa xe ô tô</t>
  </si>
  <si>
    <t>8.4</t>
  </si>
  <si>
    <t>Chi cục Văn thư - Lưu trữ</t>
  </si>
  <si>
    <t>TĐ</t>
  </si>
  <si>
    <t>Kinh phí bảo quản tài liệu lưu trữ (chống mối, Chi phí tiền điện điều hoà, hệ thống phục vụ bảo quản tài liệu); Chi bồi nền tài liệu, hộp giá bìa, trang thiết bị BQTL; Vệ sinh tài liệu lưu trữ nền giấy.</t>
  </si>
  <si>
    <t>Bảo dưỡng tài sản phục vụ lưu trữ (bảo dưỡng điều hòa, máy hút ẩm; bóng, quạt; bình chữa cháy phục vụ lưu trữ; phần mềm quản lý hồ sơ lưu trữ; bảo hiểm phòng chống cháy nổ)</t>
  </si>
  <si>
    <t>Kinh phí chỉnh lý tài liệu phông Sở Kế hoạch và Đầu tư từ năm 1948 - 2009</t>
  </si>
  <si>
    <t xml:space="preserve">Kinh phí bảo dưỡng, sửa chữa tài sản công theo Thông tư số 65/2021/TT-BTC của Bộ Tài chính ngày 29/7/2021 </t>
  </si>
  <si>
    <t>Kinh phí sửa chữa xe ô tô</t>
  </si>
  <si>
    <t>Ngành Xây dựng</t>
  </si>
  <si>
    <t>9.1</t>
  </si>
  <si>
    <t>Sở Xây dựng</t>
  </si>
  <si>
    <t>Kinh phí phục vụ hoạt động thu lệ phí</t>
  </si>
  <si>
    <t xml:space="preserve">Quản lý nhà nước về quy hoạch xây dựng </t>
  </si>
  <si>
    <t xml:space="preserve">Kinh phí xây dựng chỉ số giá; Công bố giá vật liệu xây dựng </t>
  </si>
  <si>
    <t>Sửa xe ô tô</t>
  </si>
  <si>
    <t>Kinh phí thanh toán các đề án, dự án quy hoạch</t>
  </si>
  <si>
    <t>Lập ĐA thành lập thị xã Nghi Sơn thuộc tỉnh, điều chỉnh đơn vị hành chính cấp xã và thành lập các phường thuộc thị xã Nghi Sơn theo Quyết định số 1016/QĐ-UBND ngày 23/3/2018</t>
  </si>
  <si>
    <t>Chương trình phát triển đô thị Thanh Hóa tỉnh Thanh Hóa đến năm 2040 theo Quyết định số 1487/QĐ-UBND ngày 29/4/2022</t>
  </si>
  <si>
    <t xml:space="preserve">Lập điều chỉnh Chương trình phát triển nhà ở tỉnh Thanh Hóa đến năm 2030 theo Quyết định số 3377/QĐ-UBND ngày 21/9/2023 </t>
  </si>
  <si>
    <t>9.2</t>
  </si>
  <si>
    <t>Trung tâm kiểm định chất lượng xây dựng Thanh Hóa</t>
  </si>
  <si>
    <t>TCDN</t>
  </si>
  <si>
    <t>*</t>
  </si>
  <si>
    <t>Kinh phí thực hiện nhiệm vụ Kiểm định đánh giá an toàn chịu lực các công trình trường học, cơ sở giáo dục đối với 183 công trình thuộc Mức 3 (Quyết định số 2834/QĐ-UBND ngày 10/8/2023)</t>
  </si>
  <si>
    <t>Ngành Khoa học công nghệ</t>
  </si>
  <si>
    <t>10.1</t>
  </si>
  <si>
    <t>Sở Khoa học công nghệ</t>
  </si>
  <si>
    <t xml:space="preserve"> - </t>
  </si>
  <si>
    <t>Chi bổ sung nhiệm vụ</t>
  </si>
  <si>
    <t>Kinh phí duy trì áp dụng Hệ thống QLCL theo TCVN ISO 9001:2008 (Thông tư số 116/2015/TT-BTC ngày 11/8/2015 của BTC)</t>
  </si>
  <si>
    <t>Kinh phí phục vụ cho công tác thanh tra chuyên đề</t>
  </si>
  <si>
    <t>Thống kê KHCN, xây dựng dữ liệu nguồn nhân lực (Theo Thông tư số 14/2015/TT-BKHCN ngày 19/8/2015 của Bộ KHCN)</t>
  </si>
  <si>
    <t xml:space="preserve">Phát triển DN Khoa học CN, Điều tra thống kê XD CSDL các cơ sở có tiềm năng ươm tạo công nghệ và ươm tạo doanh nghiệp KHCN </t>
  </si>
  <si>
    <t>Chi sự nghiệp tại Sở</t>
  </si>
  <si>
    <t>Kinh phí đánh giá tuyển chọn xét duyệt đề tài, dự án KHCN; Chính sách khuyến khích phát triển KHCN (theo Nghị quyết số 20/2021/NQ-HĐND)</t>
  </si>
  <si>
    <t>HĐ của Hội đồng KH tỉnh</t>
  </si>
  <si>
    <t>Hỗ trợ xây dựng đề tài cấp nhà nước; Làm việc với TW về các đề tài, dự án; Chỉ đạo  kiểm tra hướng dẫn hoạt động khoa học CN</t>
  </si>
  <si>
    <t>Chi hợp tác về KHCN</t>
  </si>
  <si>
    <t>Ấn phẩm thông tin KHCN</t>
  </si>
  <si>
    <t>Quản lý an toàn bức xạ - Kế hoạch ứng phó sự cố bức xạ (Quyết định số 3599 ngày 11/12/2015 của Bộ KHCN và Kế hoạch số 165a ngày 14/12/2015 của UBND tỉnh); Quản lý sở hữu trí tuệ; Quản lý công nghệ</t>
  </si>
  <si>
    <t>Tạp chí Khoa học công nghệ truyền hình, trang thông tin điện tử</t>
  </si>
  <si>
    <t>Hoạt động của Hội đồng khoa học sáng kiến (theo Quyết định số 603/QĐ-UBND ngày 19/2/2021); Chương trình hỗ trợ phát triển tài sản trí tuệ (theo Quyết định số 4408/QĐ-UBND ngày 5/11/2021); Chương trình hỗ trợ phát triển doanh nghiệp KH&amp;CN và hệ sinh thái khởi nghiệp đổi mới sáng tạo tỉnh Thanh Hóa giai đoạn 2021-2025 (theo Quyết định số 5519/QĐ-UBND ngày 30/12/2021)</t>
  </si>
  <si>
    <t>Kinh phí cho hoạt động xét tặng giải thưởng KH&amp;CN theo Quyết định số 38/2018/QĐ-UBND ngày 19/12/2018</t>
  </si>
  <si>
    <t>10.2</t>
  </si>
  <si>
    <t>Chi cục T. chuẩn, Đ.lường, C.lượng</t>
  </si>
  <si>
    <t>Kinh phí hoạt động quản lý đo lường</t>
  </si>
  <si>
    <t>Kinh phí hoạt động quản lý tiêu chuẩn; hàng rào kỹ thuật trong thương mại</t>
  </si>
  <si>
    <t>Kiểm tra chất lượng sản phẩm</t>
  </si>
  <si>
    <t>Giải thưởng chất lượng Quốc gia</t>
  </si>
  <si>
    <t>Kế hoạch nâng cao năng suất chất lượng sản phẩm, hàng hóa dựa trên nền tảng khoa học, công nghệ và đổi mới sáng tạo trên địa bàn tỉnh giai đoạn 2021-2025</t>
  </si>
  <si>
    <t>Kinh phí truy xuất nguồn gốc sản phẩm trên địa bàn tỉnh đến 2025 theo Quyết định số 1221/QĐ-UBND ngày 17/4/2020; Chương trình nâng cao năng suất chất lượng sản phẩm, hàng hóa theo Kế hoạch số 159/KH-UBND ngày 30/6/2021</t>
  </si>
  <si>
    <t xml:space="preserve">Sửa chữa, bảo trì trụ Sở cơ quan </t>
  </si>
  <si>
    <t>10.3</t>
  </si>
  <si>
    <t>TT DV kỹ thuật TC Đ.lường C.lượng</t>
  </si>
  <si>
    <t>Chi bổ sung nhiệm vụ:</t>
  </si>
  <si>
    <t>Vận hành, duy trì bảo dưỡng thiết bị đo lường; Đánh giá phòng VILAS, quan trắc môi trường (theo Quyết định số 5402 ngày 23/12/2015)</t>
  </si>
  <si>
    <t>10.4</t>
  </si>
  <si>
    <t>TT Thông tin ứng dụng chuyển giao KHCN</t>
  </si>
  <si>
    <t xml:space="preserve">Hoạt động thông tin KH&amp;CN - theo Thông tư số 14/2015/TT-BKHCN ngày 19/8/2015 của Bộ KHCN về ban hành hệ thống chỉ tiêu thống kê ngành KHCN </t>
  </si>
  <si>
    <t>Quan trắc giám sát ATBX hạt nhân</t>
  </si>
  <si>
    <t>Hoạt động ứng dụng chuyển giao KHCN</t>
  </si>
  <si>
    <t>Hoạt động trình diễn, tổ chức tham gia các hội thảo hội nghị kết nối cung cầu công  nghệ giới thiệu các sản phẩm KHCN và Hội nghị về hoạt động ứng dụng chuyển giao công nghệ địa phương. Xây dựng mô hình trình diễn về ứng dụng các công nghệ mới, các tiến bộ kỹ thuật và phổ biến nhân rộng</t>
  </si>
  <si>
    <t>Lưu trữ thông tin về các quy trình công nghệ, kỹ thuật có tính ứng dụng cao trong sản xuất và đời sống</t>
  </si>
  <si>
    <t>Xây dựng và quản trị HT thông tin, quản trị hạ tầng CNTT KHCN, XD CSHT dữ liệu Multimedia phục vụ hỗ trợ hoạt động ứng dụng, chuyển giao KHKT vào SX và ĐS trên địa bàn tỉnh Thanh Hóa; Duy trì khai thác thông tin hỗ trợ UDCG KHCN cấp tỉnh</t>
  </si>
  <si>
    <t xml:space="preserve">Ngành Giao thông vận tải  </t>
  </si>
  <si>
    <t>11.1</t>
  </si>
  <si>
    <t>Sở Giao thông Vận tải</t>
  </si>
  <si>
    <t>Kinh phí chỉ đạo chương trình GTNT</t>
  </si>
  <si>
    <t xml:space="preserve">Xúc tiến đầu tư các dự án giao thông </t>
  </si>
  <si>
    <t>Kiểm tra tiến độ và triển khai lập DA, chất lượng thực hiện các Dự án</t>
  </si>
  <si>
    <t>Chi hoạt động cấp giấy phép lái xe từ nguồn thu lệ phí theo Thông tư số 37/2023/TT-BTC ngày 07/6/2023</t>
  </si>
  <si>
    <t>Kinh phí tuyên truyền thực hiện các nhiệm vụ ngành GTVT</t>
  </si>
  <si>
    <t xml:space="preserve">Quy hoạch chi tiết hệ thống cảng biển theo Quyết định số 5563/QD-UBND ngày 29/12/2020 </t>
  </si>
  <si>
    <t>Kinh phí duy tu, sửa chữa đường sông</t>
  </si>
  <si>
    <t>Kinh phí quản lý Cảng hàng không, Cảng biển</t>
  </si>
  <si>
    <t xml:space="preserve">Kinh phí duy tu, bảo dưỡng, quản lý hạ tầng và quản lý xe buýt </t>
  </si>
  <si>
    <t>Kinh phí thực hiện chiếu sáng, bảo trì hệ thống cây trang trí đường QL47 - Đường Hồ Chí Minh;  nút giao Km11+252 (giao với QL47) và cây xanh dải phân cách giữa đường từ TP.Thanh Hóa đi CHK Thọ Xuân</t>
  </si>
  <si>
    <t>Kinh phí lập Đề án xã hội hóa đầu tư, khai thác cảng hàng không Thọ Xuân (Công văn số 17150/UBND-CN ngày 16/11/2022)</t>
  </si>
  <si>
    <t>Dự án xây dựng cầu  mới thay thế cống vòm tại Km8+170 đường tỉnh 516C, xã Định Thành, huyện Yên Định (Quyết định số 3393/QĐ-UBND ngày 10/10/2022)</t>
  </si>
  <si>
    <t>QLNS. A Thắng</t>
  </si>
  <si>
    <t>Xây dựng đường gom, xóa bỏ lối đi tự mở qua đường sắt đoạn Km190+320-Km191+780 (phải tuyến) trên địa bàn huyện Nông Cống (Quyết định số 3329/QĐ-UBND ngày 05/10/2022)</t>
  </si>
  <si>
    <t>Khắc phục, sửa chữa tuyến ĐT.514 (Sim – Cán Khê – đường Hồ Chí Minh) (theo Văn bản số 6888/UBND-CN ngày 18/5/2022)</t>
  </si>
  <si>
    <t>Thanh quyết toán công trình Xây dựng cầu Phủ tại Km5+100 đường tỉnh 509 huyện Hoằng Hóa (Quyết định số 5336/QĐ-UBND ngày 14/12/2020)</t>
  </si>
  <si>
    <t>QLNS. A Hưng</t>
  </si>
  <si>
    <t>Thanh quyết toán công trình Khắc phục theo lệnh Khẩn cấp, ĐBGT bước 2 tuyến đường tỉnh thị trấn Mường Lát, huyện Mường Lát (ĐT 521D) (Quyết định số 5165/QĐ-UBND ngày 02/12/2020)</t>
  </si>
  <si>
    <t>Hỗ trợ kinh phí xử lý các điểm tiềm ẩn tai nạn giao thông trên các tuyến đường tỉnh thuộc địa bàn tỉnh theo Văn bản số 15765/UBND-CN ngày 19/10/2023 của UBND tỉnh</t>
  </si>
  <si>
    <t>QLNS. A Đức</t>
  </si>
  <si>
    <t>11.2</t>
  </si>
  <si>
    <t>Thanh tra Giao thông vận tải</t>
  </si>
  <si>
    <t xml:space="preserve">Viên chức </t>
  </si>
  <si>
    <t>Hỗ trợ kinh phí đầu tư xây dựng bãi hạ tải, tạm giữ phương tiện vi phạm giao thông theo Kế hoạch số 2488/UBND-CN ngày 02/3/2023 của UBND tỉnh</t>
  </si>
  <si>
    <t>11.3</t>
  </si>
  <si>
    <t>Trường TCN Giao thông vận tải</t>
  </si>
  <si>
    <t>Ngành Tư pháp</t>
  </si>
  <si>
    <t>12.1</t>
  </si>
  <si>
    <t>Sở Tư pháp</t>
  </si>
  <si>
    <t>Hội đồng GD phổ biến Pháp luật và phối hợp liên ngành trong HĐ tố tụng; Thí điểm đổi mới hoạt động đánh giá hiệu quả công tác PBGDPL theo Kế hoạch số 224/KH-UBND ngày 21/9/2022 và Quyết định số 979/QĐ-TTg ngày 12/8/2022</t>
  </si>
  <si>
    <t>Thẩm định, rà soát, kiểm tra, hệ thống hóa văn bản quy phạm pháp luật; đăng ký biện pháp bảo đảm.</t>
  </si>
  <si>
    <t>Quản lý nhà nước về bồi thường nhà nước, thừa phát lại; Chương trình hành động quốc gia của VN về đăng ký và thống kê hộ tịch; giám định tư pháp</t>
  </si>
  <si>
    <t>Kinh phí thực hiện kiện toàn và nâng cao hiệu quả hòa giải</t>
  </si>
  <si>
    <t>Kinh phí ứng dụng CNTT trong hoạt động của cơ quan nhà nước theo Kế hoạch số 272/KH-UBND ngày 17/12/2020</t>
  </si>
  <si>
    <t>Kinh phí quản lý lý lịch tư pháp, cơ sở dữ liệu quốc gia về PL theo chỉ đạo của Bộ Tư pháp tại Công văn số 3013/BTP-KHTC ngày 14/8/2018</t>
  </si>
  <si>
    <t xml:space="preserve">Kinh phí quản lý vận hành trang TT GDPBPL dùng chung của tỉnh và các hoạt động theo Kế hoạch số 211/KH-UBND ngày 11/10/2019 </t>
  </si>
  <si>
    <t>Phổ biến, giáo dục pháp luật:</t>
  </si>
  <si>
    <t>Triển khai Kế hoạch 176/KH-UBND ngày 21/7/2021 thực hiện Quyết định số 1521/QĐ-TTg ngày 06/10/2020 của Thủ tướng Chính phủ</t>
  </si>
  <si>
    <t>Thực hiện Thoả thuận cấp Chính phủ giải quyết vấn đề người di cư tự do và kết hôn không giá thú trong vùng biên giới Việt Nam - Lào theo Kế hoạch số 60/KH-UBND ngày 20/4/2017; quản lý nhà nước về bồi thường nhà nước</t>
  </si>
  <si>
    <t>Xây dựng và kiểm tra văn bản quy phạm pháp luật:</t>
  </si>
  <si>
    <t>Thực hiện số hóa, cập nhật dữ liệu hộ tịch từ các sổ hộ tịch đang lưu trữ tại Sở Tư pháp giai đoạn 2019-2025 theo Kế hoạch số 185/KH-UBND ngày 29/8/2019 và Kế hoạch số 32/KH-UBND ngày 9/2/2021; thực hiện đề án liên thông TTHC theo Kế hoạch số 213/KH-UBND ngày 20/12/2018</t>
  </si>
  <si>
    <t>Bồi dưỡng nghiệp vụ về xây dựng, ban hành, kiểm tra, rà soát hệ thống hóa văn bản QPPL trên địa bàn tỉnh Thanh Hóa theo Kế hoạch số 162/ KH-UBND ngày 26/10/2016 và  Kế hoạch số 246/KH-UBND ngày 18/11/2020</t>
  </si>
  <si>
    <t>Kinh phí thi hành pháp luật về xử lý vi phạm hành chính (bồi dưỡng nghiệp vụ; kiểm tra, đánh giá hồ sơ xử phạt VPHC theo Quyết định số 914/QĐ-UBND ngày 14/3/2019)</t>
  </si>
  <si>
    <t>Bổ trợ tư pháp:</t>
  </si>
  <si>
    <t>Kinh phí triển khai Kế hoạch số 61/KH-UBND ngày 20/4/2017 về thống kê Hộ tịch giai đoạn 2017-2024</t>
  </si>
  <si>
    <t>Nâng cao hiệu lực, hiệu quả quản lý nhà nước về hành nghề công chứng theo Kế hoạch số 138/KH-UBND ngày 8/6/2021 triển khai Nghị quyết số 172/-CP ngày 19/11/2020 của Chính phủ; triển khai đề án phát triển văn phòng thừa phát lại giai đoạn 2021-2025 theo Quyết định số 1137/QĐ-UBND ngày 8/4/2021 và Kế hoạch số 107/KH-UBND ngày 18/5/2021; Phối hợp với các tổ chức hành nghề luật sư, tổ chức tư vấn Luật để thực hiện trợ giúp pháp lý cho các đối tượng theo Luật trợ giúp pháp lý</t>
  </si>
  <si>
    <t>Kinh phí triển khai Kế hoạch số 264/KH-UBND ngày 10/12/2021 triển khai Chỉ thị 40/CT-TTg; Công văn số 12375/UBND-KTTC ngày 16/8/2021 về tăng cường công tác QLNN đối với hoạt động đấu giá</t>
  </si>
  <si>
    <t>Kế hoạch số 150/KH-UBND ngày 01/6/2020 về triển khai Đề án tổ chức truyền thông chính sách có tác động lớn đến xã hội, trong quá trình xây dựng VBQPPL giai đoạn 2022 - 2027</t>
  </si>
  <si>
    <t>Kinh phí triển khai công tác xây dựng xã, phường, thị trấn chuẩn tiếp cận pháp luật theo Kế hoạch số 230/KH-UBND ngày 29/10/2021 triển khai Quyết định số 25/2021/QĐ-TTg ngày 22/7/2021; Bộ tiêu chí đánh giá công tác PBGDPL Thông tư số 03/2018/TT-BTP ngày 10/3/2018</t>
  </si>
  <si>
    <t>Hỗ trợ pháp lý cho doanh nghiệp nhỏ và vừa theo Kế hoạch số 33/KH-UBND ngày 20/2/2023</t>
  </si>
  <si>
    <t>Thí điểm đổi mới hoạt động đánh giá hiệu quả công tác phổ biến GDPL theo Kế hoạch số 224/KH-UBND ngày 21/9/2022 và Quyết định số 979/QĐ-TTg ngày 12/8/2022</t>
  </si>
  <si>
    <t>Bảo dưỡng, sửa chữa tài sản công theo Thông tư số 65/2021/TT-BTC của Bộ Tài chính ngày 29/7/2021 - Cải tạo sửa chữa nơi làm việc khi tiếp nhận Phòng CC số 3 vào phòng CC số 1</t>
  </si>
  <si>
    <t>12.2</t>
  </si>
  <si>
    <t>Trung tâm trợ giúp pháp lý</t>
  </si>
  <si>
    <t>Trang phục trợ giúp viên pháp lý</t>
  </si>
  <si>
    <t xml:space="preserve">Hỗ trợ chi hoạt động cho 6 chi nhánh </t>
  </si>
  <si>
    <t>Trợ giúp pháp lý cho các đối tượng theo Luật trợ giúp pháp lý</t>
  </si>
  <si>
    <t>Bảo dưỡng, sửa chữa tài sản công theo Thông tư 65/2021/TT-BTC của Bộ Tài chính ngày 29/7/2021</t>
  </si>
  <si>
    <t xml:space="preserve">Trang thiết bị Hội trường </t>
  </si>
  <si>
    <t>12.3</t>
  </si>
  <si>
    <t>Phòng công chứng NN số 1</t>
  </si>
  <si>
    <t xml:space="preserve">c </t>
  </si>
  <si>
    <t xml:space="preserve">Nhiệm vụ đặc thù </t>
  </si>
  <si>
    <t xml:space="preserve">Chi phí di chuyển nơi làm việc của phòng CC số 3 sau sáp nhập vào phòng CC số 1 theo Quyết định số 2990/QĐ-UBND ngày 05/9/2022 </t>
  </si>
  <si>
    <t>12.4</t>
  </si>
  <si>
    <t>Phòng công chứng NN số 2</t>
  </si>
  <si>
    <t>12.5</t>
  </si>
  <si>
    <t xml:space="preserve">Trung tâm bán đấu giá tài sản </t>
  </si>
  <si>
    <t>Kinh phí vận hành trụ sở</t>
  </si>
  <si>
    <t xml:space="preserve">Ngành Công thương </t>
  </si>
  <si>
    <t>13.1</t>
  </si>
  <si>
    <t>Sở Công thương</t>
  </si>
  <si>
    <t>Hội nhập kinh tế Quốc tế; Công tác xúc tiến kêu gọi đầu tư trọng điểm; Triển khai thực hiện hiệp định thương mại tự do (Việt Nam và Liên hiệp Vương quốc Anh và Bắc Ai-len theo Kế hoạch số 147/KH-UBND ngày 17/6/2021)</t>
  </si>
  <si>
    <t>Triển khai kế hoạch phát triển công nghiệp, thực hiện chỉ tiêu về phát triển công nghiệp trên địa bàn tỉnh</t>
  </si>
  <si>
    <t>Chương trình quản lý phát triển chợ, thương mại nội địa; phát triển cụm công nghiệp theo Nghị định số 66/2020/NĐ-CP</t>
  </si>
  <si>
    <t>BCĐ hoạt động thương mại biên giới, XK theo Quyết định số 2949/QĐ-UBND, 05/8/2021; Ban chỉ đạo bảo vệ an toàn lưới điện cao áp tỉnh Thanh Hóa theo Quyết định số 2682/QĐ-UBND ngày 19/7/2021; Ban chỉ đạo kết nối cung cầu theo Quyết định số 2301/QĐ-UBND ngày 29/6/2022; BCĐ phát triển điện lực theo Quyết định số 2500/QĐ-UBND ngày 19/7/2022</t>
  </si>
  <si>
    <t>Nhiệm vụ bảo vệ quyền lợi người tiêu dùng, bình ổn giá thị trường; Kinh phí tổ chức ngày Quyền người tiêu dùng theo Công văn số 7949/UBND-KTTC ngày 11/7/2017</t>
  </si>
  <si>
    <t>Các hoạt động hỗ trợ ứng dụng thương mại điện tử giai đoạn 2021-2025 theo Kế hoạch số 210/KH-UBND ngày 02/10/2020</t>
  </si>
  <si>
    <t>Kinh phí thực hiện Đề án nâng cao hiệu quả công tác QLNN trong hoạt động kinh doanh theo phương thức đa cấp giai đoạn 2021-2025 (Kế hoạch số 41/KH-UBND ngày 3/3/2021); Kinh phí triển khai ĐA tăng cường quản lý chất thải nhựa trên địa bàn tỉnh Thanh Hóa theo Kế hoạch số 196/KH-UBND ngày 30/8/2021</t>
  </si>
  <si>
    <t>Xây dựng, thực hiện kế hoạch, chính sách phát triển ngành hóa chất, vật liệu nổ; kiểm tra hoạt động kinh doanh vận chuyển hóa chất, vật liệu nổ; quy hoạch, thăm dò khoáng sản; quản lý an toàn đập, hồ chứa thủy điện; bảo vệ môi trường và phát triển công nghiệp môi trường</t>
  </si>
  <si>
    <t>Kinh phí thực hiện Kế hoạch số 219/KH-UBND ngày 8/10/2021 và phát triển thương mại miền núi, vùng sâu, vùng sa, hải đảo giai đoạn 2021-2025</t>
  </si>
  <si>
    <t>Kinh phí thực hiện xét tặng danh hiệu "Nghệ nhân nhân dân" và "Nghệ nhân ưu tú" trong lĩnh vực nghề thủ công mỹ nghệ lần thứ 5 (Công văn số 6803/UBND-KTTC ngày 17/5/2022)</t>
  </si>
  <si>
    <t>Kinh phí thấm định chợ tạm (bao gồm cả thanh toán kinh phí năm 2021, 2022) (Công văn số 11317/UBND-KTTC ngày 03/8/2022)</t>
  </si>
  <si>
    <t>Kinh phí tổ chức ngày Thương hiệu Việt Nam 20/4 và Tuần lễ Thương hiệu Quốc gia trên địa bàn tỉnh Thanh Hoá (Kế hoạch số 112/KH-UBND ngày 12/4/2022)</t>
  </si>
  <si>
    <t>Kinh phí tổ chức bình chọn sản phẩm công nghiệp nông thôn tiêu biểu tỉnh Thanh Hóa (bao gồm cả thanh toán kinh phí năm 2023) (Kế hoạch số 136/KH-UBND ngày 30/5/2023)</t>
  </si>
  <si>
    <t>13.2</t>
  </si>
  <si>
    <t>BCĐ phòng chống buôn lậu và gian lận thương mại</t>
  </si>
  <si>
    <t>13.3</t>
  </si>
  <si>
    <t>Trung tâm khuyến công &amp; tiết kiệm năng lượng</t>
  </si>
  <si>
    <t>Chi chế độ</t>
  </si>
  <si>
    <t>Chi nghiệp vụ theo định mức</t>
  </si>
  <si>
    <t>Chi nhiệm vụ đặc thù thường xuyên</t>
  </si>
  <si>
    <t>Xây dựng bản tin, thực hiện chuyên mục trên báo, đài, truyền hình; Xây dựng và duy trì trang WEB</t>
  </si>
  <si>
    <t>Xúc tiến các Dự án CN; TTCN và DA năng lượng</t>
  </si>
  <si>
    <t>13.4</t>
  </si>
  <si>
    <t xml:space="preserve">Trường Cao đẳng công nghiệp Thanh Hóa </t>
  </si>
  <si>
    <t>Chế độ và nghiệp vụ</t>
  </si>
  <si>
    <t>Chính sách nội trú theo Quyết định số 53/2015/QĐ-TTg ngày 20/10/2015</t>
  </si>
  <si>
    <t>Chế độ học sinh Lào</t>
  </si>
  <si>
    <t>13.5</t>
  </si>
  <si>
    <t>Trường Trung cấp Thương mại du lịch</t>
  </si>
  <si>
    <t>Định mức học sinh</t>
  </si>
  <si>
    <t>13.6</t>
  </si>
  <si>
    <t>Trường Cao đẳng nghề Nghi Sơn</t>
  </si>
  <si>
    <t xml:space="preserve">Định mức học sinh </t>
  </si>
  <si>
    <t xml:space="preserve">Ngành Tài nguyên &amp; môi trường </t>
  </si>
  <si>
    <t>14.1</t>
  </si>
  <si>
    <t>Sở Tài nguyên &amp; môi trường</t>
  </si>
  <si>
    <t>Hội đồng thẩm định quy hoạch Kế hoạch sử dụng đất</t>
  </si>
  <si>
    <t>Hỗ trợ cán bộ chuyên trách CNTT; đầu mối KSTTHC; tiếp dân</t>
  </si>
  <si>
    <t>Xử lý điểm nóng về ô nhiễm môi trường theo Thông báo số 201/TB-UBND ngày 30/7/2021 của UBND tỉnh</t>
  </si>
  <si>
    <t>Kinh phí quản lý hoạt động và tổ chức xác định tiền cấp quyền khai thác khoáng sản, tài nguyên nước</t>
  </si>
  <si>
    <t>Duy trì, vận hành, cập nhật dữ liệu phần mềm quản lý TC về đất đai và khoáng sản</t>
  </si>
  <si>
    <t>Kinh phí phục vụ hoạt động thu phí, lệ phí</t>
  </si>
  <si>
    <t>Chi sự nghiệp tại sở</t>
  </si>
  <si>
    <t>Công tác tuyên truyền và các hoạt động phục vụ môi trường</t>
  </si>
  <si>
    <t>Kinh phí CT quan trắc tổng hợp môi trường biển giai đoạn 2021-2025 theo Quyết định số 871/QĐ-UBND ngày 16/3/2021</t>
  </si>
  <si>
    <t>Kinh phí cắm mốc hành lang BVNN theo Kế hoạch số 84/KH-UBND ngày 05/4/2023 theo Quyết định số 3051/QĐ-UBND ngày 29/8/2023</t>
  </si>
  <si>
    <t>Kinh phí thực hiện lấy và phân tích mẫu đối chứng trong quá trình Dự án Lọc hóa dầu Nghi Sơn vận hành thử nghiệm theo Công văn số 7457/UBND-NN ngày 17/6/2019</t>
  </si>
  <si>
    <t>Kinh phí thuê tư vấn thẩm định giá</t>
  </si>
  <si>
    <t>Kinh phí thực hiện quan trắc môi trường tỉnh Thanh Hóa giai đoạn 2021-2025 theo Quyết định số 1045/QĐ-UBND ngày 29/3/2021</t>
  </si>
  <si>
    <t>Kinh phí thanh toán sau quyết toán DA KK đất đai và lập BĐ hiện trạng SD đất năm 2019 theo Quyết định số 1048/QĐ-UBND ngày 28/3/2022</t>
  </si>
  <si>
    <t>Thanh toán kinh phí tổ chức đấu giá quyền khai thác khoáng sản năm 2023 và kinh phí thực hiện năm 2024</t>
  </si>
  <si>
    <t>Kinh phí BCĐ thực hiện chiến lược phát triển bền vững kinh tế biển Việt Nam đến năm 2030, tầm nhìn đến 2045 tỉnh Thanh Hóa theo Quyết định số 663/QĐ-UBND ngày 25/02/2021</t>
  </si>
  <si>
    <t>Kinh phí thanh toán khối lượng hoàn thành nhiệm vụ Lập và quản lý hồ sơ tài nguyên hải đảo trên địa bàn tỉnh Thanh Hóa theo Quyết định số 3809/QĐ-UBND ngày 24/9/2019 của UBND tỉnh về việc phê duyệt dự toán kinh phí thực hiện nhiệm vụ lập và quản lý hồ sơ tài nguyên hải đảo trên địa bàn tỉnh Thanh Hóa.</t>
  </si>
  <si>
    <t>Kinh phí thực hiện DA cắm mốc ranh giới, đo đạc bản đồ, hồ sơ địa chính và xây dựng cơ sở dữ liệu quản lý đất đại 5 nông trường quốc doanh và 13 Ban quản lý rừng phòng hộ tỉnh Thanh Hóa theo Quyết định số 3865/QĐ-UBND ngày 26/9/2016</t>
  </si>
  <si>
    <t>Kinh phí lập danh mục các dự án đầu tư có sử dụng đất để lựa chọn nhà đầu tư năm 2024 theo Nghị định số 25/2020/NĐ-CP ngày 28/02/2020, Công văn số 19510/UBND-THKH ngày 9/12/2021</t>
  </si>
  <si>
    <t>Xây dựng hệ thống giám sát khai thác sử dụng tài nguyên nước tỉnh Thanh Hóa theo Công văn số 12117/UBND-NN ngày 18/8/2023 (Bố trí 70% nhu cầu kinh phí để thực hiện nhiệm vụ)</t>
  </si>
  <si>
    <t>QLNS. A Tú</t>
  </si>
  <si>
    <t>14.2</t>
  </si>
  <si>
    <t>Chi cục biển và hải đảo</t>
  </si>
  <si>
    <t>Lập báo cáo hiện trạng môi trường biển và Kiểm soát ô nhiễm môi trường theo Kế hoạch số 106/KH-UBND ngày 08/7/2016</t>
  </si>
  <si>
    <t>Kinh phí hoạt động trung tâm thu nhận số liệu, tính toán, xử lý cảnh báo lũ ống, lũ quét và sạt lở đất tại các huyện miền núi theo Kế hoạch số 217/KH-UBND ngày 05/9/2022 của UBND tỉnh Thanh Hóa</t>
  </si>
  <si>
    <t>Chương trình phối hợp BVMT theo Quyết định số 4463/QĐ-UBND ngày 20/10/2020 của UBND tỉnh về việc phê duyệt dự toán kinh phí thực hiện Chương trình phối hợp hành động bảo vệ môi trường phục vụ phát triển bền vững tỉnh Thanh Hóa, giai đoạn 2021-2025</t>
  </si>
  <si>
    <t>14.3</t>
  </si>
  <si>
    <t>Chi cục bảo vệ môi trường</t>
  </si>
  <si>
    <t>Giám sát môi trường các cơ sở sau khi được phê duyệt báo cáo ĐTM</t>
  </si>
  <si>
    <t>Kinh phí thực hiện bộ chỉ số đánh giá kết quả bảo vệ môi trường; điều tra, khảo sát, thống kê số liệu tỷ lệ chất thải nguy hại được thu gom xử lý hằng năm trên địa bàn tỉnh Thanh Hóa</t>
  </si>
  <si>
    <t>Thực hiện Chương trình phối hợp hành động bảo vệ môi trường phục vụ phát triển, giai đoạn 2021-2025 theo Quyết định số 4463/QĐ-UBND ngày 20/10/2020</t>
  </si>
  <si>
    <t xml:space="preserve">Lập báo cáo chuyên đề hiện trạng môi trường hằng năm </t>
  </si>
  <si>
    <t>Kinh phí thực hiện Kế hoạch kiểm tra công tác bảo vệ môi trường trong hoạt động khai thác khoáng sản trên địa bàn tỉnh Thanh Hóa theo Quyết định số 2130/QĐ-UBND ngày 19/6/2023 của UBND tỉnh</t>
  </si>
  <si>
    <t>Kinh phí nhiệm vụ lấy mẫu chất thải trong quá trình vận hành thử nghiệm công trình xử lý chất thải của các dự án, cơ sở sản xuất, kinh doanh sau khi được cấp giấy phép môi trường trên địa bàn tỉnh.</t>
  </si>
  <si>
    <t>Điều tra, đánh giá chi tiết 05 điểm ôi nhiễm hóa chất bảo vệ thực vật tồn lưu và lập phương án xử lý, cải tạo phục hồi môi trường đất trên địa bàn tỉnh Thanh Hóa</t>
  </si>
  <si>
    <t>14.4</t>
  </si>
  <si>
    <t>TT quan trắc và Bảo vệ môi trường</t>
  </si>
  <si>
    <t>Kinh phí duy trì trạm quan trắc môi trường tự động, cố định theo Quyết định số 2593/QĐ-UBND ngày 03/7/2020</t>
  </si>
  <si>
    <t>14.5</t>
  </si>
  <si>
    <t>Trung tâm phát triển quỹ đất</t>
  </si>
  <si>
    <t>Kinh phí tiếp nhận, quản lý, bàn giao các khu đất đã thu hồi</t>
  </si>
  <si>
    <t>Chi phí tổ chức đấu giá quyền sử dụng đất; Chi phí tổ chức triển khai thực hiện các dự án đấu thầu, dự án có sử dụng đất (Công văn số 14304/UBND-KTTC ngày 12/10/2020)</t>
  </si>
  <si>
    <t>Kinh phí theo dõi đôn đốc, quản lý nhà đầu tư trong quá trình thực hiện dự án (Quyết định số 1626/QĐ-UBND ngày 19/5/2021)</t>
  </si>
  <si>
    <t>14.6</t>
  </si>
  <si>
    <t>Trung tâm công nghệ thông tin</t>
  </si>
  <si>
    <t>Kinh phí vệ sinh kho bảo quản tài liệu lưu trữ nền giấy + mối mọt</t>
  </si>
  <si>
    <t>Kinh phí đào tạo, thúc đẩy ứng dụng CNTT ngành TNMT</t>
  </si>
  <si>
    <t xml:space="preserve">Kinh phí thu thập dữ liệu về tài nguyên và môi trường theo Kế hoạch số 228/KH-UBND ngày 18/10/2021; duy trì trạm điều hành lưu trữ truyền tin và kết nối các dữ liệu đặt tại TTCNTT </t>
  </si>
  <si>
    <t>Bảo dưỡng, sửa chữa, mua sắm tài sản công theo Thông tư số 65/2021/TT-BTC ngày 29/7/2021 của Bộ Tài chính (Sửa chữa kho lưu trữ và trang bị hệ thống PCCC kho lưu trữ)</t>
  </si>
  <si>
    <t>14.7</t>
  </si>
  <si>
    <t>Các chương trình, nhiệm vụ giao sau</t>
  </si>
  <si>
    <t>Kinh phí xây dựng bảng giá đất các loại đất trên địa bàn tỉnh và các nhiệm vụ khác</t>
  </si>
  <si>
    <t>Quản lý chất lượng môi trường nước mặt tỉnh Thanh Hóa, giai đoạn đến năm 2030; Kiểm kê tài nguyên nước trên địa bàn tỉnh Thanh Hóa; Các nhiệm vụ khác</t>
  </si>
  <si>
    <t>Ngành Thông tin truyền thông</t>
  </si>
  <si>
    <t>15.1</t>
  </si>
  <si>
    <t>Sở thông tin truyền thông</t>
  </si>
  <si>
    <t>Ban chỉ đạo xây dựng chính quyền điện tử</t>
  </si>
  <si>
    <t xml:space="preserve">Đội liên ngành phòng, chống in lậu </t>
  </si>
  <si>
    <t>Kinh phí tổ chức các hoạt động thông tin tuyên truyền lưu động theo chỉ đạo của Bộ TTTT</t>
  </si>
  <si>
    <t>Kinh phí hoạt động thông tin đối ngoại; Kinh phí hoạt động của Ban Thông tin thống nhất tỉnh; Hoạt động quản lý báo chí, xuất bản</t>
  </si>
  <si>
    <t>Duy trì hoạt động cụm thông tin đối ngoại Na Mèo</t>
  </si>
  <si>
    <t>Hoạt động thông tin cơ sở; thực hiện theo dõi, rà soát và xử lý thông tin xấu độc trên không gian mạng</t>
  </si>
  <si>
    <t>Kinh phí gặp mặt các cơ quan báo chí văn nghệ sỹ trí thức</t>
  </si>
  <si>
    <t>XB tờ tin, đặc san chuyên ngành</t>
  </si>
  <si>
    <t xml:space="preserve">Tăng cường phổ biến về hoạt động bưu chính, hạ tầng chuyển phát theo quy định của pháp luật, chuyển giao các nhiệm vụ, dịch vụ hành chính công; Tư vấn pháp luật trực tuyến tại điểm BĐVH xã theo Quyết định số 81/2014/QĐ-TTg </t>
  </si>
  <si>
    <t>Đẩy mạnh phổ biến, hướng dẫn, nâng cao năng lực việc chuyển, trả kết quả thủ tục hành chính qua dịch vụ bưu chính công ích theo Quyết định số 45/2016/QĐ-TTg; Tổ chức Cuộc thi Viết thư Quốc tế UPU</t>
  </si>
  <si>
    <t xml:space="preserve">Kiểm tra giám sát, tăng cường đảm bảo an toàn, an ninh thuộc lĩnh vực bưu chính theo Chỉ thị số 13/CT-UBND ngày 08/6/2021, các quy định của pháp luật </t>
  </si>
  <si>
    <t>Kinh phí thực hiện Kế hoạch số 96/KH-UBND ngày 31/3/2022 của UBND tỉnh về triển khai nền tảng địa chỉ số quốc gia gắn với bản đồ số tại Thanh Hóa</t>
  </si>
  <si>
    <t>Tăng cường công tác quản lý nhà nước về hoạt động cung cấp, sử dụng thông tin, dịch vụ Internet và trò chơi điện tử công cộng trên địa bàn tỉnh Thanh Hóa</t>
  </si>
  <si>
    <t xml:space="preserve">Đảm bảo thông tin liên lạc tàu cá theo Quyết định số 163/QĐ-UBND ngày 14/01/2014; tập huấn các biện pháp đảm bảo thông tin trong phòng chống thiên tai, tìm kiếm cứu nạn theo Quyết định số 3958/QĐ-UBND ngày 8/10/2021 </t>
  </si>
  <si>
    <t xml:space="preserve">Kinh phí tăng cường quản lý và phát triển hạ tầng kỹ thuật viễn thông thụ động trên địa bàn tỉnh Thanh Hóa theo Chỉ thị số 12/CT-UBND ngày 03/7/2019; quản lý thuê bao di động theo Nghị định số 49/NĐ-CP và Chỉ thị 12/CT-TTg ngày 24/5/2019: chống tin rác, thư điện tử rác, cuộc gọi rác theo Nghị định số 91/2020/NĐ-CP ngày 14/8/2020; tổ chức đoàn liên ngành kiểm tra tình hình thực hiện Chỉ thị số 15/CT-UBND ngày 18/5/2020 về ứng dụng tại bộ phận tiếp nhận &amp; trả kết quả phần mềm QLVB và cổng DVC tại các đơn vị. Kiểm tra tình hình bảo đảm ATTT trong các cơ quan nhà nước trên địa bàn tỉnh </t>
  </si>
  <si>
    <t>Kế hoạch phòng chống buôn bán người giai đoạn 2021-2025 theo Kế hoạch số 67/KH-UBND ngày 29/3/2021</t>
  </si>
  <si>
    <t>Tuyên truyền trên các báo xuân, tuyên truyền cơ sở pháp luật trên báo, đài; Họp báo thường kỳ; Kinh phí giao ban báo chí thường kỳ với các phóng viên thường trú và tổ chức cho phóng viên đi tác nghiệp ở các địa phương</t>
  </si>
  <si>
    <t>Tổ chức ngày sách Việt Nam lần thứ 10, tổ chức hàng năm theo Quyết định số 1862/QĐ-TTg ngày 04/11/2021 của Thủ tướng Chính phủ về việc tổ chức Ngày Sách và Văn hóa đọc Việt Nam</t>
  </si>
  <si>
    <t>Kinh phí thực hiện các nhiệm vụ triển khai đề án nâng cao hiệu quả công tác QLNN trong hoạt động kinh doanh theo phương thức đa cấp theo Kế hoạch số 41/KH-UBND ngày 03/03/2021</t>
  </si>
  <si>
    <t>Hỗ trợ đưa hộ sản xuất nông nghiệp lên sàn thương mại điện tử, thúc đẩy phát triển kinh tế số nông nghiệp; logistics theo Quyết định số 654/QĐ-TTg ngày 30/5/2022 của Thủ tướng Chính phủ, Kế hoạch số 157/KH-UBND ngày 10/6/2022 của UBND tỉnh</t>
  </si>
  <si>
    <t xml:space="preserve">Kinh phí vận hành trụ sở </t>
  </si>
  <si>
    <t>Kinh phí thực hiện Chương trình phối hợp công tác thông tin, tuyên truyền và thông tin đối ngoại tại khu vực biên giới, biển, hải đảo giai đoạn 2022-2030 theo Chương trình phối hợp công tác số 5115/CTr-BTTTT-BTLBP ngày 09/12/2021 giữa Bộ Thông tin và Truyền thông và Bộ Tư lệnh Bộ đội Biên phòng</t>
  </si>
  <si>
    <t>Đề án phòng chống tội phạm giết người và tội phạm cố ý gây thương tích trên địa bàn tỉnh giai đoạn 2021-2025 (Quyết định số 2022/QĐ-UBND ngày 14/6/2021)</t>
  </si>
  <si>
    <t xml:space="preserve">Đề án thông tin và truyền thông tỉnh Thanh Hóa giai đoạn 2021-2025 theo Quyết định số 1950/QĐ-UBND ngày 8/6/2021 </t>
  </si>
  <si>
    <t>Kinh phí truyền thông Nghị quyết 06-NQ/TU; thẩm tra các chỉ số chuyển đổi số tỉnh Thanh Hóa; Kinh phí tổ chức triển khai Quyết định số 969/QĐ-UBND ngày 18/3/2022 của Chủ tịch UBND tỉnh;  tổ chức đoàn kiểm tra tình hình bảo đảm ATTT trong các cơ quan nhà nước trên địa bàn tỉnh; Kinh phí triển khai Chương trình số 54/CTr-UBND ngày 03/3/2022 (Xây dựng tài liệu, cẩm nang về chuyển đổi số doanh nghiệp, Chỉ số đánh giá mức độ chuyển đổi số doanh nghiệp và hướng dẫn doanh nghiệp phát triển kinh tế số; Tổ chức khảo sát, điều tra, thống kê, thu thập, nhập thông tin, số liệu, phân loại doanh nghiệp và xây dựng cơ sở dữ liệu các doanh nghiệp trong từng ngành, lĩnh vực; Đào tạo, tập huấn về chuyển đổi số, về Bộ chỉ số đánh giá mức độ chuyển đổi số doanh nghiệp và sử dụng công cụ, phần mềm hỗ trợ đánh giá mức độ chuyển đổi số); Xây dựng Clip phục vụ Hội nghị 06 tháng và 01 năm của Ban chỉ đạo Chuyển đổi số</t>
  </si>
  <si>
    <t>Tổ chức hội nghị tập huấn triển khai hướng dẫn, thực hiện phát triển hạ tầng số thúc đẩy các nhiệm vụ chuyển đối số, đảm bảo các chỉ số đánh giá của tỉnh, quốc gia theo Kế hoạch số 225/KH-UBND ngày 15/9/2023</t>
  </si>
  <si>
    <t>Triển khai hoạt động tập huấn thực hiện Đề án: “Phát triển và nâng cao hiệu quả hoạt động hệ thống thông tin cơ sở trên địa bàn tỉnh Thanh Hóa, giai đoạn 2023-2030” theo Quyết định số 68/QĐ-UBND ngày 05/01/2023</t>
  </si>
  <si>
    <t>Đề án truyền thông về quyền con người ở Việt Nam, giai đoạn 2023 - 2028, trên địa bàn tỉnh Thanh Hóa (Kế hoạch số 21/KH-UBND ngày 06/2/2023)</t>
  </si>
  <si>
    <t>Tập huấn, bồi dưỡng kỹ năng về chuyển đổi số cho đối tượng tham gia Tổ Công nghệ số cộng đồng</t>
  </si>
  <si>
    <t xml:space="preserve">Tổ chức Hội nghị giải pháp thúc đẩy chuyển đối số cho các doanh nghiệp nhỏ và vừa  </t>
  </si>
  <si>
    <t>Kinh phí tổ chức Ngày Chuyển đổi số (10/10)</t>
  </si>
  <si>
    <t>Triển khai hướng dẫn đánh giá, xếp hạng mức độ chuyển đổi số cho UBND cấp huyện, cấp xã theo Quyết định số 3853/QĐ-UBND ngày 09/11/2022 của UBND tỉnh</t>
  </si>
  <si>
    <t>Chi hỗ trợ xuất bản sách đặt hàng</t>
  </si>
  <si>
    <t>15.2</t>
  </si>
  <si>
    <t>Trung tâm CNTT và truyền thông</t>
  </si>
  <si>
    <t>Thuê bao đường truyền dữ liệu, Điện hệ thống máy chủ &amp; TB mạng, Chi phí vận hành đường truyền 24/24; Thuê dịch vụ phòng chống tấn công từ chối dịch vụ phân tán (DdoS) cho đường truyền Internet của TT dữ liệu và điều hành an toàn, an ninh mạng (IOC)</t>
  </si>
  <si>
    <t>Tập huấn an ninh mạng &amp; đào tạo</t>
  </si>
  <si>
    <t>Hoạt động ứng cứu xử lý sự cố, đảm bảo an toàn thông tin theo Kế hoạch số 139/KH-UBND ngày 17/7/2018</t>
  </si>
  <si>
    <t>Xuất bản, phát hành bản tin an toàn thông tin</t>
  </si>
  <si>
    <r>
      <t xml:space="preserve">Quản lý, duy trì hoạt động và phục vụ hội nghị truyền hình trực tuyến theo Quyết định số 19/2018/QĐ-UBND ngày 29/5/2018 </t>
    </r>
    <r>
      <rPr>
        <i/>
        <sz val="9"/>
        <rFont val="Times New Roman"/>
        <family val="1"/>
      </rPr>
      <t xml:space="preserve"> </t>
    </r>
  </si>
  <si>
    <t>Hoạt động đánh giá an toàn thông tin mạng cho các cổng, trang TTĐT theo Công văn số 9177/UBND ngày 18/7/2018 toàn tỉnh</t>
  </si>
  <si>
    <t>Chi phí lưu trữ, hỗ trợ kỹ thuật các phần mềm dùng chung của tỉnh đối với các cơ quan nhà nước trên địa bàn tỉnh do không thu phí theo Công văn số 6609/UBND-CNTT ngày 26/5/2020</t>
  </si>
  <si>
    <t xml:space="preserve">Chi phí vận hành Trung tâm điều hành an toàn, an ninh mạng của tỉnh (Trung tâm IOC); Trung tâm giám sát, điều hành an toàn, an ninh mạng của tỉnh (Trung tâm SOC) </t>
  </si>
  <si>
    <t>Diễn tập thực chiến bảo đảm an toàn thông tin mạng vào hệ thống Trung tâm dữ liệu và điều hành an toàn, an ninh mạng của tỉnh theo Chỉ thị số 13/CT-UBND ngày 04/11/2022 của Chủ tịch UBND tỉnh</t>
  </si>
  <si>
    <t>Ngành Lao động, Thương binh và XH</t>
  </si>
  <si>
    <t>16.1</t>
  </si>
  <si>
    <t>Sở Lao động TB và xã hội</t>
  </si>
  <si>
    <t>Khen thưởng toàn ngành</t>
  </si>
  <si>
    <t>BCĐ XKLĐ &amp; chuyên gia, BCĐ vì sự tiến bộ của Phụ nữ, Chương trình giảm nghèo theo Nghị quyết 30a, Ban công tác người cao tuổi, BCĐ đào tạo nghề LĐNT, BCĐ thực hiện Quyết định số 32/QĐ-TTg về công tác xã hội; Ban công tác về người khuyết tật</t>
  </si>
  <si>
    <t>Triển khai tháng hành động An toàn vệ sinh lao động</t>
  </si>
  <si>
    <t>Khen thưởng; Gặp mặt người có công ngày 27/7</t>
  </si>
  <si>
    <t xml:space="preserve">Xăng xe đưa đón NCC đi điều dưỡng </t>
  </si>
  <si>
    <t>Quà Lãnh đạo tỉnh thăm hỏi các ngày lễ, Tết</t>
  </si>
  <si>
    <t xml:space="preserve">Thăm viếng nghĩa trang; tiếp nhận hài cốt liệt sỹ ở Lào </t>
  </si>
  <si>
    <t>Cứu trợ đột xuất đối tượng cơ nhỡ</t>
  </si>
  <si>
    <t xml:space="preserve">Bảo quản lưu trữ hồ sơ người có công; Kiểm tra, hướng dẫn quản lý đối tượng BTXH </t>
  </si>
  <si>
    <t>Tổ chức thi giáo viên dạy nghề và các hoạt động về đào tạo nghề  Thông tư số 43/2012/TTLT-BTC-BLĐTBXH ngày 14/03/2012; Hội thi thiết bị đào tạo tự làm</t>
  </si>
  <si>
    <t>Kế hoạch số 184/KH-UBND ngày 18/7/2022 thực hiện chuyển đổi số trong GDNN; Kế hoạch số 136/KH-UBND ngày 16/5/2022 triển khai Quyết định số 2239/QĐ-TTg ngày 30/12/2021 về chiến lược phát triển GDNN 2021-2030 đến 2045</t>
  </si>
  <si>
    <t>Khung bằng Tổ quốc ghi công</t>
  </si>
  <si>
    <t>Kinh phí hoạt động của Hội đồng trọng tài LĐ tỉnh và bồi dưỡng kiến thức pháp luật và kỹ năng hòa giải viên</t>
  </si>
  <si>
    <t>đ</t>
  </si>
  <si>
    <t>Chi thực hiện đề án, dự án, chương trình, kế hoạch được giao</t>
  </si>
  <si>
    <t>Kinh phí chúc thọ người cao tuổi theo Thông tư số 96/2018/TT-BTC</t>
  </si>
  <si>
    <t xml:space="preserve">Triển khai các chương trình, kế hoạch của UBND tỉnh về trẻ em (Quyết định số 4801/QĐ-UBND ngày 03/12/2018; Kế hoạch số 211/KH-UBND ngày 27/9/2021 về việc triển khai thực hiện Chương trình Phòng, chống tai nạn, thương tích trẻ em; Kế hoạch số 93/KH-UBND ngày 19/4/2021; Kế hoạch số 87/KH-UBND ngày 09/4/2020 của UBND tỉnh về kế hoạch hành động phòng, chống bạo lực, xâm hại trẻ; Kế hoạch số 200/KH-UBND ngày 7/9/2021 về việc triển khai thực hiện Chương trình phòng ngừa, giảm thiểu trẻ em lao động trái quy định của pháp luật, giai đoạn 2021 - 2025.... ) </t>
  </si>
  <si>
    <t>Thực hiện Quyết định số 55a/2013/QĐ-TTG ngày 04/10/2023 về chính sách hỗ trợ phẫu thuật tim bẩm sinh cho trẻ em</t>
  </si>
  <si>
    <t>Kinh phí triển khai Kế hoạch hành động về bình đẳng giới tỉnh Thanh Hóa, giai đoạn 2021-2025 (Kế hoạch số 193/KH-UBND ngày 25/08/2021); Kế hoạch số 87/KH-UBND ngày 28/3/2022 về kế hoạch truyền thông về bình đẳng giới đến năm 2030</t>
  </si>
  <si>
    <t>Kinh phí thực hiện Kế hoạch Thu thập, lưu trữ, tổng hợp thông tin thị trường lao động giai đoạn 2021-2025 (Kế hoạch số 46/KH-UBND ngày 11/3/2021)</t>
  </si>
  <si>
    <t>Điều tra, rà soát hộ nghèo, hộ cận nghèo tỉnh Thanh Hóa và điều tra xác định hộ gia đình làm nông, lâm, ngư nghiệp, diêm nghiệp có mức sống trung bình theo Thông tư số 07/2021/TT-BLĐTB&amp;XH ngày 18/7/2021</t>
  </si>
  <si>
    <t>Kinh phí thực hiện Kế hoạch phòng ngừa và ứng phó với bạo lực trên cơ sở giới</t>
  </si>
  <si>
    <t>Thực hiện chương trình trợ giúp xã hội và phục hồi chức năng cho người tâm thần, trẻ em tự kỷ và người rối nhiễu tâm trí dựa vào cộng đồng giai đoạn 2021-2030 theo Kế hoạch số 76/KH-UBND ngày 01/4/2021</t>
  </si>
  <si>
    <t>Triển khai thực hiện chương trình công tác xã hội giai đoạn 2021-2030 theo Kế hoạch số 73/KH-UBND ngày 29/3/2021</t>
  </si>
  <si>
    <t>Chương trình hành động phòng, chống mại dâm</t>
  </si>
  <si>
    <t>Thực hiện chương trình phòng chống mua bán người giai đoạn 2021-2025 theo Kế hoạch số 67/KH-UBND ngày 29/3/2021</t>
  </si>
  <si>
    <t>Chương trình phòng chống ma túy giai đoạn 2021-2025 (Kế hoạch số 226/KH-UBND ngày 15/10/2021); Kế hoạch số 262/KH-UBND ngày 01/12/2021 triển khai công tác cai nghiện và quản lý sau cai nghiện ma túy giai đoạn 2021-2025</t>
  </si>
  <si>
    <t>Kinh phí thực hiện Chương trình ATVSLĐ theo Nghị quyết số 210/2021/NQ-HĐND ngày 10/12/2021 của HĐND tỉnh (Theo Kế hoạch số 20/KH-UBND ngày 27/01/2022)</t>
  </si>
  <si>
    <t>Kinh phí thực hiện chế độ theo Nghị định số 20/2021/NĐ-CP ngày 15/3/2021 hỗ trợ trẻ em bị bỏ rơi đang được nuôi dưỡng tại Trung tâm từ thiện xã hội Chùa Hồi Long, xã Hoằng Thanh, Hoằng Hóa (Theo Quyết định số 3239/QĐ-UBND ngày 27/9/2022 của UBND tỉnh).</t>
  </si>
  <si>
    <t xml:space="preserve">Kinh phí in GCN người khuyết tật trên địa bàn tỉnh </t>
  </si>
  <si>
    <t>Kinh phí thực hiện Chương trình hành động quốc gia về người cao tuổi theo Quyết định số 2156/QĐ-TTg ngày 21/12/2021 của Thủ tướng Chính phủ (Theo Kế hoạch số 31/KH-UBND ngày 10/2/2022)</t>
  </si>
  <si>
    <t xml:space="preserve">Bảo dưỡng, sửa chữa tài sản công theo Thông tư 65/2021/TT-BTC của Bộ Tài chính ngày 29/7/2021: Cải tạo kho lưu trữ hồ sơ toàn ngành (hiện tại Sở không có Kho lưu trữ hồ sơ, đang dùng tạm khu nhà cấp 4C xây dựng từ năm 1980 đã xuống cấp không đảm bảo cho công tác lưu trữ) </t>
  </si>
  <si>
    <t>Đề án Phát triển quan hệ lao động 2021-2025 theo Quyết định số 4431/QĐ-UBND ngày 13/12/2022</t>
  </si>
  <si>
    <t>Kinh phí thực hiện chính sách hỗ trợ đào tạo nghề trình độ sơ cấp cho thanh niên trên địa bàn tỉnh từ năm 2018-2021 theo Thông tư số 43/2016/TT-BLĐTBXH ngày 28/12/2016 và Thông tư số 152/2016/TT-BTC ngày 17/10/2016 (tiền ăn, tiền đi lại)</t>
  </si>
  <si>
    <t>16.2</t>
  </si>
  <si>
    <t xml:space="preserve">TT chăm sóc nuôi dưỡng người có công </t>
  </si>
  <si>
    <t>Điều trị cho thân nhân của liệt sĩ, con người hoạt động kháng chiến bị nhiễm chất độc hóa học</t>
  </si>
  <si>
    <t xml:space="preserve">Bổ sung kinh phí thay thế dụng cụ, thiết bị hàng năm </t>
  </si>
  <si>
    <t>Hỗ trợ chênh lệch tiền ăn ngày thường, lễ tết cho 28 đối tượng CĐHH màu da cam và thân nhân người có công có tỷ lệ tổn thương cơ thể từ 61%-81% theo Nghị định số 75/2021/NĐ-CP ngày 24/7/2021 so với mức hưởng theo Nghị định số 20/2021/NĐ-CP ngày 15/3/2021</t>
  </si>
  <si>
    <t>Hỗ trợ kinh phí KK hỏa táng (3trđ/người)</t>
  </si>
  <si>
    <t>Bảo dưỡng, sửa chữa tài sản công theo Thông tư số 65/2021/TT-BTC</t>
  </si>
  <si>
    <t>16.3</t>
  </si>
  <si>
    <t>Trung tâm bảo trợ xã hội</t>
  </si>
  <si>
    <t>Chi chế độ đối tượng và các khoản đặc thù</t>
  </si>
  <si>
    <t>Chế độ cho đối tượng nuôi dưỡng (Nghị định số 20/2021/NĐ-CP ngày 15/3/2021; Thông tư số 76/2021/TT-BTC ngày 15/9/2021)</t>
  </si>
  <si>
    <t>Mua BHYT cho đối tượng bảo trợ xã hội theo điểm a khoản 1 Điều 14 Nghị định số 146/2018/NĐ-CP hướng dẫn Luật Bảo hiểm y tế và khoản 1, Điều 9 Nghị định số 20/2021/NĐ-CP ngày 15/3/2021 của Chính phủ</t>
  </si>
  <si>
    <t xml:space="preserve">Mua hoá chất, chi phí sang mộ, mai táng phí theo Nghị định số 20/2021/NĐ-CP ngày 15/3/2021 </t>
  </si>
  <si>
    <t>Hỗ trợ kinh phí KK hỏa táng (3 trđ/người)</t>
  </si>
  <si>
    <t>Bổ sung kinh phí cho Trung tâm bảo trợ xã hội công lập (bao gồm cả kinh phí thay thế công cụ, dụng cụ)</t>
  </si>
  <si>
    <t>16.4</t>
  </si>
  <si>
    <t>Trung tâm bảo trợ số 2</t>
  </si>
  <si>
    <t>Chế độ cho đối tượng nuôi dưỡng (Nghị định số 20/2021/NĐ-CP ngày 15/3/2021; Công văn số 10444/UBND-VX ngày 20/7/2021)</t>
  </si>
  <si>
    <t xml:space="preserve">Mua hóa chất, chi phí sang mộ, chế độ mai táng phí theo Nghị định số 20/2021/NĐ-CP ngày 15/3/2021 </t>
  </si>
  <si>
    <t>16.5</t>
  </si>
  <si>
    <t>Trung tâm dịch vụ việc làm</t>
  </si>
  <si>
    <t xml:space="preserve">Tổ chức sàn giao dịch việc làm </t>
  </si>
  <si>
    <t>Chi nhiệm vụ không thường xuyên</t>
  </si>
  <si>
    <t>Bảo dưỡng, sửa chữa tài sản công (sửa chữa nhà xe, sân bê tông sau nhà C) theo Thông tư số 65/2021/TT-BTC</t>
  </si>
  <si>
    <t>16.6</t>
  </si>
  <si>
    <t>Cơ sở cai nghiện ma túy số 1</t>
  </si>
  <si>
    <t>Chế độ đối tượng theo Nghị định số 116/2021/NĐ-CP ngày 21/12/2021 của Chính phủ</t>
  </si>
  <si>
    <t xml:space="preserve">Chế độ mai táng phí theo Nghị định số 20/2021/NĐ-CP ngày 15/3/2021 </t>
  </si>
  <si>
    <t>Chi phí dạy nghề cho học viên theo Nghị định số 116/2021/NĐ-CP ngày 21/12/2021; Thông tư số 117/2017/TT-BTC (Mức hỗ trợ quy định tại Điều 7 Thông tư số 152/2016/TT-BTC)</t>
  </si>
  <si>
    <t>Kinh phí mua đồng phục theo Thông tư số 29/2022/TT-BLĐTBXH ngày 28/12/2022</t>
  </si>
  <si>
    <t>Chi phí khám sức khỏe định kỳ theo Nghị định số 116/2021/NĐ-CP ngày 21/12/2021</t>
  </si>
  <si>
    <t>16.7</t>
  </si>
  <si>
    <t>Trung tâm cung cấp dịch vụ công tác xã hội</t>
  </si>
  <si>
    <t xml:space="preserve">Kinh phí thực hiện chương trình phát triển công tác xã hội giai đoạn 2021-2030 theo Kế hoạch số 73/KH-UBND ngày 29/3/2021 </t>
  </si>
  <si>
    <t xml:space="preserve">Kinh phí chương trình trợ giúp xã hội và PHCN cho người tâm thần, trẻ em tự kỷ và người RNTT dựa vào cộng đồng giai đoạn 2021-2030 theo Kế hoạch số 76/KH-UBND ngày 01/4/2021 </t>
  </si>
  <si>
    <t>Chi phí khám sức khỏe và chi phí điều trị nghiện các chất dạng thuốc phiện bằng thuốc thay thế tại cơ sở điều trị Methadone theo Thông tư số 73/2017/TT-BTC ngày 17/7/2017</t>
  </si>
  <si>
    <t>16.8</t>
  </si>
  <si>
    <t xml:space="preserve">TT điều dưỡng người có công </t>
  </si>
  <si>
    <t>Xăng xe đưa đón, phục vụ NCC đi điều dưỡng (5.000 đối tượng)</t>
  </si>
  <si>
    <t>Trang thiết bị (chăn, ga, dụng cụ,..) phục vụ NCC đến điều dưỡng</t>
  </si>
  <si>
    <t>16.9</t>
  </si>
  <si>
    <t>Cơ sở cai nghiện ma túy số 2</t>
  </si>
  <si>
    <t>Chi chế độ đối tượng</t>
  </si>
  <si>
    <t xml:space="preserve">Chế độ đối tượng theo Nghị định số 116/2021/NĐ-CP ngày 21/12/2021 và Nghị định số 08/2023/NĐ-CP ngày 12/7/2023 của Chính phủ </t>
  </si>
  <si>
    <t>Kinh phí mở 03 lớp học nghề ngắn hạn theo quy định Nghị định số 116/2021/NĐ-CP ngày 21/12/2021</t>
  </si>
  <si>
    <t>16.10</t>
  </si>
  <si>
    <t>Trung tâm Chăm sóc, phục hồi chức năng cho người tâm thần, người rối nhiễu tâm trí khu vực miền núi Thanh Hóa</t>
  </si>
  <si>
    <t>16.11</t>
  </si>
  <si>
    <t>Làng trẻ SOS Thanh Hóa</t>
  </si>
  <si>
    <t>Hỗ trợ tiền ăn cho làng trẻ em SOS theo Quyết định số 1832/QĐ-UBND ngày 21/5/2015 của Chủ tịch UBND tỉnh Thanh Hóa</t>
  </si>
  <si>
    <t>Hỗ trợ tiền đóng BHYT cho trẻ em trên 6 tuổi tại Làng trẻ em SOS theo Quyết định số 1832/QĐ-UBND ngày 21/5/2015</t>
  </si>
  <si>
    <t>16.12</t>
  </si>
  <si>
    <t>Trường TC nghề Miền núi</t>
  </si>
  <si>
    <t>Chính sách nội trú đối với HS, SV học CĐ, TC theo Quyết định số 53/2015/QĐ-TTg ngày 20/10/2015</t>
  </si>
  <si>
    <t>16.13</t>
  </si>
  <si>
    <t>Trường TC nghề TTN đặc biệt KK</t>
  </si>
  <si>
    <t>Chi theo định mức</t>
  </si>
  <si>
    <t>Chi chế độ đặc thù</t>
  </si>
  <si>
    <t>Học bổng chính sách theo Nghị định số 84/2020/NĐ-CP ngày 17/7/2020 của Chính phủ</t>
  </si>
  <si>
    <t>Phụ cấp trách nhiệm theo Thông tư số 01</t>
  </si>
  <si>
    <t>Phụ cấp trách nhiệm, ưu đãi giáo viên trường chuyên biệt theo Nghị định số 113/2015/NĐ-CP ngày 09/11/2015</t>
  </si>
  <si>
    <t>16.14</t>
  </si>
  <si>
    <t>Các nhiệm vụ giao sau (kinh phí tiền ăn ngày lễ tết cho đối tượng bảo trợ xã hội)</t>
  </si>
  <si>
    <t>Ngành Nông nghiệp &amp; PTNT</t>
  </si>
  <si>
    <t>17.1</t>
  </si>
  <si>
    <t>Sở Nông nghiệp &amp; PTNT</t>
  </si>
  <si>
    <t xml:space="preserve">Thường trực chống dịch gia cầm, gia súc và TT PC thiên tai </t>
  </si>
  <si>
    <t>Hợp tác NCUD các Trường ĐH, Viện Hải Dương học</t>
  </si>
  <si>
    <t>Xúc tiến đầu tư vào nông nghiệp nông thôn; kiểm tra theo dõi,chỉ đạo các dự án đầu tư lớn trong nông nghiệp theo Kế hoạch số 26/KH-UBND ngày 02/02/2021</t>
  </si>
  <si>
    <t>Triển khai chỉ thị, Nghị quyết mới thực hiện chương trình nông nghiệp và xây dựng nông thôn mới; chính sách phát triển ngành nông nghiệp</t>
  </si>
  <si>
    <t>Kinh phí ứng dụng CNTT trong hoạt động của cơ quan nhà nước theo Kế hoạch số 272/KH-UBND ngày 21/12/2020; hỗ trợ cán bộ chuyên trách CNTT theo Nghị quyết số 337/NQ-HĐND ngày 06/12/2020</t>
  </si>
  <si>
    <t>Kiểm tra, đánh giá, sơ kết, tổng kết các lĩnh vực hàng năm</t>
  </si>
  <si>
    <t>Kinh phí phòng chống khai thác hải sản bất hợp pháp, không khai báo, không theo quy định theo Kế hoạch số 35/KH-UBND ngày 9/02/2018 (thực hiện cho đến khi hết thẻ vàng); Công văn số 14466/UBND-NN ngày 17/9/2021</t>
  </si>
  <si>
    <t>Kinh phí lập Đề án phát triển nông nghiệp hữu cơ tỉnh Thanh Hóa, giai đoạn 2021 - 2030 (Quyết định số 821/QĐ-UBND ngày 04/3/2022)</t>
  </si>
  <si>
    <t xml:space="preserve">Khen thưởng toàn ngành </t>
  </si>
  <si>
    <t>Đoàn kiểm tra liên ngành giống, phân bón, chăn nuôi, giết mổ gia súc, thanh kiểm tra chất cấm trong chăn nuôi, đảm bảo vệ sinh ATTP; kiểm tra vật tư, giống trong chăn nuôi thủy sản</t>
  </si>
  <si>
    <t>Hoạt động khoa học toàn ngành</t>
  </si>
  <si>
    <t>Sửa chữa tài sản công theo Thông tư số 65/2021/TT-BTC ngày 29/7/2021</t>
  </si>
  <si>
    <t>Thanh toán kinh phí sửa chữa cải tạo nhà truyền thống của ngành</t>
  </si>
  <si>
    <t>Kinh phí chỉnh lý tài liệu tại Cơ quan</t>
  </si>
  <si>
    <t xml:space="preserve">Kinh phí mua sắm trang thiết bị làm việc đã xuống cấp của CBCC </t>
  </si>
  <si>
    <t>Vốn đối ứng Dự án tăng cường khả năng chống chịu với những tác động của biến đổi khí hậu cho các cộng đồng dễ bị tổn thương ven biển Việt Nam (GCF)</t>
  </si>
  <si>
    <t>Vốn đối ứng Dự án hỗ trợ kỹ thuật Quản lý rừng bền vững và bảo tồn đa dạng sinh học ở Việt Nam (VFBC)</t>
  </si>
  <si>
    <t>Kinh phí xây dựng bản đồ nông hóa phục vụ thâm canh chuyển đổi cơ cấu cây trồng và quản lý sử dụng bền vững tài nguyên đất sản xuất nông nghiệp tỉnh Thanh Hóa (Quyết định số 2892/QĐ-UBND ngày 31/7/2021)</t>
  </si>
  <si>
    <t>Kinh phí thực hiện Đề án phát triển các sản phẩm nông nghiệp chủ lực tỉnh Thanh Hóa (Quyết định số 3416/QĐ-UBND ngày 01/9/2021)</t>
  </si>
  <si>
    <t>Kinh phí thực hiện Đề án phát triển nông nghiệp hữu cơ tỉnh Thanh Hóa, giai đoạn 2021 - 2030 (Quyết định số 3809/QĐ-UBND ngày 07/11/2022)</t>
  </si>
  <si>
    <t>Kinh phí bồi thường giải phóng mặt bằng công trình Xử lý khẩn cấp hồ Khe Tre, xã Yên Mỹ, huyện Nông Cống và xã Yên Lạc, huyện Như Thanh (Công văn số 17027/UBND-THKH ngày 10/11/2023; Quyết định số 3500/QĐ-UBND ngày 14/10/2023)</t>
  </si>
  <si>
    <t>17.2</t>
  </si>
  <si>
    <t xml:space="preserve">Chi Cục kiểm lâm Thanh Hóa </t>
  </si>
  <si>
    <t>Phụ cấp theo Nghị định số 76/2019/NĐ-CP ngày 08/10/2019, thâm niên nghề, ưu đãi nghề, phụ cấp đặc biệt, nặng nhọc</t>
  </si>
  <si>
    <t>Tổ chức Tết trồng cây</t>
  </si>
  <si>
    <t>Kiểm tra quy trình khai thác, trồng rừng, giống cây lâm nghiệp</t>
  </si>
  <si>
    <t>Kinh phí ban chỉ đạo thực hiện CTMT phát triển lâm nghiệp</t>
  </si>
  <si>
    <t>Trang phục Kiểm lâm</t>
  </si>
  <si>
    <t>Thực hiện Chỉ thị số 08/2006/CT-TTg ngày 8/3/2006 về Bảo vệ rừng</t>
  </si>
  <si>
    <t>Nhiệm vụ điều tra, đánh giá hiện trạng tài nguyên cây thuốc; bảo tồn và phát triển một số loài dược liệu tại KBT các loài hạt trần quý, hiếm Nam Động năm 2021-2023 theo Quyết định số 4748/QĐ-UBND ngày 5/11/2020</t>
  </si>
  <si>
    <t>Kinh phí phòng cháy, chữa cháy rừng năm 2024 trên địa bàn tỉnh theo Quyết định số 3409/QĐ-UBND ngày 25/9/2023</t>
  </si>
  <si>
    <t>Thực hiện phương án "Bảo tồn và phát triển bền vững Khu bảo tồn các loài hạt trần quý hiếm Nam Động giai đoạn 2021-2030 theo Quyết định số 3287/QĐ-UBND ngày 26/8/2021</t>
  </si>
  <si>
    <t xml:space="preserve">Bảo dưỡng, sửa chữa tài sản công theo Thông tư số 65/2021/TT-BTC </t>
  </si>
  <si>
    <t>Điều tra, bảo tồn các loài thủy sinh và họ Cá cóc tại Khu bảo tồn các loại hạt trần quý hiếm Nam Động (Quyết định số 3287/QĐ-UBND ngày 26/8/2021)</t>
  </si>
  <si>
    <t>Xây dựng cơ sở dữ liệu chi tiết các loài cây cổ thụ hạt trần quý hiếm để quản lý rừng bền vững tại KBT các loài hạt trần quý, hiếm Nam Động (Quyết định số 3287/QĐ-UBND ngày 26/8/2021)</t>
  </si>
  <si>
    <t>Nhiệm vụ "nghiên cứu đặc điểm khu hệ lưỡng cư và bò sát làm cơ sở bảo tồn loài động vật mới phát hiện (Rắn khuyết Nam Động) tại Khu bảo tồn các loài hạt trần quý hiếm Nam Động" theo Quyết định số 3287/QĐ-UBND ngày 26/8/2021</t>
  </si>
  <si>
    <t>Nhiệm vụ "nghiên cứu đặc điểm các loài trong họ Tai voi làm cơ sở bảo tồn loài thực vật mới phát hiện (My điểm hồng) tại Khu bảo tồn các loài hạt trần quý hiếm Nam Động"  theo Quyết định số 3287/QĐ-UBND ngày 26/8/2021</t>
  </si>
  <si>
    <t>Kế hoạch Trồng cây xanh trên địa bàn tỉnh Thanh Hóa  (Kế hoạch số 120/KH-UBND ngày 23/5/2021)</t>
  </si>
  <si>
    <t>Kinh phí thực hiện theo dõi diễn biến rừng năm 2024 (Quyết định số 3016/QĐ-UBND ngày 25/8/2023)</t>
  </si>
  <si>
    <t>Cải tạo, nâng cấp Văn phòng Hạt Kiểm lâm huyện Bá Thước theo Quyết định số 2468/QĐ-UBND ngày 14/7/2022</t>
  </si>
  <si>
    <t>Cải tạo, nâng cấp Văn phòng Hạt Kiểm lâm huyện Lang Chánh theo Quyết định số 3678/QĐ-UBND ngày 31/10/2022</t>
  </si>
  <si>
    <t>Cải tạo, nâng cấp Văn phòng Hạt Kiểm lâm huyện Như Xuân theo Quyết định số 3680/QĐ-UBND ngày 31/10/2022</t>
  </si>
  <si>
    <t>Cải tạo, nâng cấp Trạm Kiểm lâm Xuân Hòa, huyện Như Xuân theo Quyết định số 3679/QĐ-UBND ngày 31/10/2022</t>
  </si>
  <si>
    <t>17.3</t>
  </si>
  <si>
    <t xml:space="preserve">Chi cục thủy lợi </t>
  </si>
  <si>
    <t>Chế độ của công chức</t>
  </si>
  <si>
    <t>Chế độ của viên chức</t>
  </si>
  <si>
    <t>Nghiệp vụ của công chức</t>
  </si>
  <si>
    <t>Nghiệp vụ của viên chức</t>
  </si>
  <si>
    <t>Bù nghiệp vụ tối thiểu</t>
  </si>
  <si>
    <t>Trang phục Thanh tra, KSV đê điều</t>
  </si>
  <si>
    <t>Kinh phí phòng chống thiên tai, trực và tham mưu chỉ đạo vận hành liên hồ chứa trên lưu vực sông Mã</t>
  </si>
  <si>
    <t>Hội đồng tư vấn đánh gia an toàn hồ đập chứa nước có nguy cơ mất an toàn trên địa bàn tỉnh</t>
  </si>
  <si>
    <t>Tổ chức kiểm tra và đánh giá các công trình thủy lợi, đê điều trước và trong mùa mưa lũ theo Công văn số 655/TCTL-ATĐ ngày 23/4/2020, Công văn số 5582/UBND-ND ngày 10/5/2019; tham gia tập huấn theo đề nghị của TW</t>
  </si>
  <si>
    <t>Chi phí vận hành phần mềm công cụ tính toán, bảo trì mạng truyền dữ liệu, kiểm định phương tiện đo</t>
  </si>
  <si>
    <t>Bảo dưỡng vật tư phòng chống thiên tai của 02 kho Hàm Rồng và Thiệu Vận</t>
  </si>
  <si>
    <t>Thanh toán quyết toán dự án xây dựng công cụ tính toán hỗ trợ tham mưu chỉ đạo, điều hành quy trình vận hành liên hồ chứa trên lưu vực sông Mã theo Quyết định số 2731/QĐ-UBND ngày 13/7/2020</t>
  </si>
  <si>
    <t>17.4</t>
  </si>
  <si>
    <t>Chi cục QLCL Nông lâm sản &amp; thủy sản</t>
  </si>
  <si>
    <t>Quản lý chất lượng ATTP chuỗi trồng trọt, thủy sản, chăn nuôi; Chế biến NLTS và xúc tiến thương mại</t>
  </si>
  <si>
    <t>Đánh giá, phân loại các cơ sở sản xuất kinh doanh thực phẩm và công bố đến người tiêu dùng</t>
  </si>
  <si>
    <t xml:space="preserve">Hỗ trợ xây dựng mô hình quản lý chất lượng chuỗi trồng trọt, chăn nuôi, thủy sản </t>
  </si>
  <si>
    <t>Hướng dẫn, phổ biến pháp luật trong SXKD, sử dụng VTNN và giám sát việc chấp hành các quy định pháp luật các sản phẩm VTNN phục vụ SX, KD</t>
  </si>
  <si>
    <t>17.5</t>
  </si>
  <si>
    <t xml:space="preserve">Chi Cục Chăn nuôi và thú y </t>
  </si>
  <si>
    <t xml:space="preserve">Bù nghiệp vụ </t>
  </si>
  <si>
    <t xml:space="preserve">Trang phục </t>
  </si>
  <si>
    <t>Hoạt động của 3 trạm kiểm dịch động vật và 01 trạm chuẩn đoán xét nghiệm</t>
  </si>
  <si>
    <t>Kinh phí quản lý giống vật nuôi và môi trường trong kỹ thuật chăn nuôi theo Quyết định số 4010/QĐ-UBND ngày 13/10/2021</t>
  </si>
  <si>
    <t>Kinh phí thanh tra, kiểm tra; quản lý giám sát thuốc, thức ăn chăn nuôi; Công văn số 13069/UBND-NN ngày 25/8/2021 về triển khai Kế hoạch quốc gia về phòng, chống SD kháng sinh trong nông nghiệp</t>
  </si>
  <si>
    <t>Sửa chữa nhà làm việc, bảo dưỡng máy móc trang thiết bị: Trạm kiểm dịch động vật Dốc Xây, Trạm kiểm dịch động vật thủy sản Tĩnh gia; phòng chuẩn đoán và điều trị động vật, Văn phòng Chi cục</t>
  </si>
  <si>
    <t>Kinh phí thực hiện Kế hoạch xây dựng vùng an toàn dịch bệnh dại tại TPTH theo Kế hoạch số 206/KH-UBND ngày 23/8/2022 của UBND tỉnh và vùng an toàn dịch bệnh tả lợn châu phi tại huyện Thạch Thành theo Kế hoạch số 278/KH-UBND ngày 05/12/2022 của UBND tỉnh</t>
  </si>
  <si>
    <t>Kinh phí sửa chữa, bảo dưỡng xe ô tô</t>
  </si>
  <si>
    <t>Mua hóa chất vật tư phòng chống, dịch gia súc, gia cầm</t>
  </si>
  <si>
    <t>17.6</t>
  </si>
  <si>
    <t>Chi Cục trồng trọt và Bảo vệ thực vật</t>
  </si>
  <si>
    <t>Trang phục thanh tra, kiểm dịch viên</t>
  </si>
  <si>
    <t>Chỉ đạo tình hình sâu bệnh; nâng cao năng lực cho lực lượng làm công tác trồng trọt và bảo vệ thực vật; kiểm tra, kiểm soát giám sát hàng hóa; duy trì bẫy đèn dự tính dự báo sâu bệnh trên cây lâm nghiệp, cây công nghiệp; điều tra bổ sung.</t>
  </si>
  <si>
    <t xml:space="preserve">Kinh phí duy trì đốt bẫy đèn trên cây nông nghiệp; hướng dẫn, kiểm tra đánh giá phương án sản xuất ngành trồng trọt </t>
  </si>
  <si>
    <t>Kinh phí hoạt động kiểm dịch thực vật</t>
  </si>
  <si>
    <t xml:space="preserve">Chi cho công tác kiểm tra, kiểm soát thuốc BVTV, phân bón </t>
  </si>
  <si>
    <t>Kinh phí thực hiện phòng chống bệnh khảm lá Virut hại sắn trên địa bàn tỉnh giai đoạn 2022-2025 theo Kế hoạch số 180/KH-UBND ngày 28/7/2021</t>
  </si>
  <si>
    <t>Kinh phí xây dựng, thiết lập và giám sát vùng trồng, cơ sở đóng gói để cấp mã số vùng trồng phục vụ xuất khẩu trên địa bàn tỉnh theo Công văn số 5841/BNN-BVTV ngày 26/8/2020; Công văn số 111/BVTV-HTQT ngày 4/6/2021</t>
  </si>
  <si>
    <t>Kinh phí thực hiện nhiệm vụ cấp, quản lý mã số vùng trồng theo Quyết định số 3156/QĐ-BNN ngày 19/8/2022 của Bộ trưởng BNNPTNT</t>
  </si>
  <si>
    <t xml:space="preserve">Kinh phí bảo dưỡng, sửa chữa tài sản công theo Thông tư số 65/2021/TT-BTC ngày 29/7/2021 của Bộ Tài chính </t>
  </si>
  <si>
    <t>Kinh phí thực hiện Chương trình quản lý dịch hại tổng hợp trên một số cây trồng chủ lực, có giá trị kinh tế cao và có tiềm năng xuất khẩu trên địa bàn tỉnh Thanh Hóa, giai đoạn 2021 - 2025 (Kế hoạch số 179/KH-UBND ngày 28/7/2021; Công văn số 16917/UBND-NN ngày 09/11/2023)</t>
  </si>
  <si>
    <t>17.7</t>
  </si>
  <si>
    <t>Chi cục phát triển nông thôn</t>
  </si>
  <si>
    <t>Kinh phí cho hội đồng xét công nhận làng nghề truyền thống theo Quyết định số 3888/QĐ-UBND ngày 5/10/2021</t>
  </si>
  <si>
    <t>Tuyên truyền, vận động di dân và tìm kiếm địa bàn di dân; Kiểm tra tình hình ổn định sản xuất sau TĐC</t>
  </si>
  <si>
    <t>Công tác phát triển trang trại; kiểm tra công tác Lễ hội làng nghề</t>
  </si>
  <si>
    <t>Thống kê cơ giới hóa trong nông nghiệp</t>
  </si>
  <si>
    <t>Kinh phí thực hiện Đề án phát triển, củng cố, nâng cao hiệu quả hoạt động của các hợp tác xã nông nghiệp trên địa bàn tỉnh Thanh Hóa giai đoạn 2021-2025 (Quyết định số 3241/QĐ-UBND ngày 23/8/2021)</t>
  </si>
  <si>
    <t>Kinh phí rà soát, xây dựng đề án và phương án tổng thể sắp xếp, đổi mới các công ty lâm nghiệp (Kế hoạch số 280/KH-UBND ngày 10/11/2021; Thông báo số 236-TB/VPTU ngày 16/6/2023; Công văn số 9066/UBND-THKH ngày 27/6/2023)</t>
  </si>
  <si>
    <t>17.8</t>
  </si>
  <si>
    <t>VP Điều phối chương trình xây dựng NTM</t>
  </si>
  <si>
    <t xml:space="preserve">Hoạt động chương trình xây dựng nông thôn mới </t>
  </si>
  <si>
    <t>Kinh phí mua sắm bàn ghế, trang trí hội trường</t>
  </si>
  <si>
    <t>17.9</t>
  </si>
  <si>
    <t>Chi cục Thủy sản Thanh Hóa</t>
  </si>
  <si>
    <t>Trang phục thanh tra, kiểm ngư</t>
  </si>
  <si>
    <t>Thông tin tuyên truyền đảm bảo an toàn cho người và tàu cá tham gia hoạt động trên biển và tháng hành động BVNLTS, nuôi trồng thủy sản</t>
  </si>
  <si>
    <t>Xăng dầu kiểm tra ngư trường, bồi dưỡng đi biển, trực tàu, bảo dưỡng sửa chữa nhỏ, bảo hiểm tàu và thuyền viên</t>
  </si>
  <si>
    <t>Kinh phí chỉ đạo phòng chống lụt bão; thường trực, giám sát hành trình tàu cá</t>
  </si>
  <si>
    <t>Quản lý sinh vật ngoại lai, nguy cấp, quý hiếm</t>
  </si>
  <si>
    <t>Hoạt động kiểm tra giống, thức ăn thủy sản, sản phẩm xử lý môi trường nuôi trồng thủy sản; kiểm tra đánh giá các cơ sở hậu cần nghề cá; Thẩm định, kiểm tra điều kiện cơ sở sản xuất, ương dưỡng; nuôi trồng thủy sản</t>
  </si>
  <si>
    <t>Kinh phí mua giống các loài thủy sản thả xuống lưu vực tự nhiên, hồ chứa nước lớn trên địa bàn tỉnh</t>
  </si>
  <si>
    <t>Kinh phí thực hiện kế hoạch hành động chống khai thác, không khai báo và không theo quy định (IUU) theo Kế hoạch số 173/KH-UBND ngày 4/10/2018 và Công văn số 14466/UBND-NN ngày 17/9/2021; thực hiện quản lý khai thác và phát triển nguồn lợi thủy sản vùng nội đồng</t>
  </si>
  <si>
    <t>Kinh thực hiện quan trắc, cảnh báo môi trường trong nuôi trồng thủy sản giai đoạn 2022-2025 trên địa bàn tỉnh Thanh Hóa theo Quyết định số 4145/QĐ-UBND ngày 21/10/2021</t>
  </si>
  <si>
    <t>Kinh phí theo dõi, giám sát, thực hiện phương án củng cố, phát triển tổ đoàn kết trên biển giai đoạn 2022-2030</t>
  </si>
  <si>
    <t>Kinh phí cho hoạt động thanh tra, kiểm tra, giám sát nghề cá theo Kế hoạch số 35/KH-UBND ngày 09/2/2018</t>
  </si>
  <si>
    <t>Kinh phí trung tu sửa chữa tàu công vụ</t>
  </si>
  <si>
    <t>Kinh phí thực hiện nhiệm vụ “Điều tra, đánh giá nguồn lợi và môi trường sống của loài thủy sản vùng lộng, vùng biển ven bờ tỉnh Thanh Hóa” (Quyết định số 2373/QĐ-UBND ngày 04/7/2023)</t>
  </si>
  <si>
    <t>17.10</t>
  </si>
  <si>
    <t>Trung tâm nước sạch VSMT nông thôn</t>
  </si>
  <si>
    <t>Chi nhiệm vụ đặc thù thường xuyên:</t>
  </si>
  <si>
    <t>Quản lý chương trình nước sạch VSMT nông thôn</t>
  </si>
  <si>
    <t>Chi thực hiện các đề án, dự án, kế hoạch được giao</t>
  </si>
  <si>
    <t>Hệ thống đường ống cấp nước sạch cho xã Ninh Khang, huyện Vĩnh Khang (Công văn số 11395/UBND-NN ngày 04/8/2022)</t>
  </si>
  <si>
    <t>17.11</t>
  </si>
  <si>
    <t xml:space="preserve">Trường cao đẳng nông nghiệp Thanh Hóa </t>
  </si>
  <si>
    <t xml:space="preserve">Chi chế độ và nghiệp vụ </t>
  </si>
  <si>
    <t>Trợ cấp xã hội cho HS, SV theo Quyết định số 194/2001/QĐ-TTg ngày 21/12/2001</t>
  </si>
  <si>
    <t>Kinh phí sửa chữa giảng đường theo Thông tư số 65/2021/TT-BTC</t>
  </si>
  <si>
    <t>Kinh phí di chuyển trụ sở do sáp nhập và mua sắm bổ sung thiết bị</t>
  </si>
  <si>
    <t>17.12</t>
  </si>
  <si>
    <t>Trung tâm khuyến nông</t>
  </si>
  <si>
    <t>Mô hình trình diễn UDKHKT</t>
  </si>
  <si>
    <t>Xây dựng chuyên mục trên báo, đài và kinh phí hợp đồng tư vấn khuyến nông</t>
  </si>
  <si>
    <t>Tập huấn chuyển giao KHKT</t>
  </si>
  <si>
    <t>17.13</t>
  </si>
  <si>
    <t>Viện Nông nghiệp Thanh Hóa</t>
  </si>
  <si>
    <t xml:space="preserve">Chi nhiệm vụ đặc thù </t>
  </si>
  <si>
    <t>Nghiên cứu chọn, tạo các giống: Lúa lai, lúa thuần; cây rau màu; cây hoa; cây ăn quả.</t>
  </si>
  <si>
    <t>Nghiên cứu chọn, tạo giống cây lâm nghiệp</t>
  </si>
  <si>
    <t>Bảo tồn nguồn gen giống cây trồng, giống vật nuôi, giống vi sinh vật</t>
  </si>
  <si>
    <t>Hoạt động xúc tiến thương mại trong nông nghiệp</t>
  </si>
  <si>
    <t>Xây dựng mô hình sản xuất lúa gạo hữu cơ tại Thanh Hóa</t>
  </si>
  <si>
    <t>Điều tra, đánh giá, xác định và xây dựng quy trình kỹ thuật sản xuất cho các vùng canh tác trên đất dốc, đất trũng, đất phèn, đất mặn, đất cát ven biển, đất có nguy cơ sa mạc hóa, hoang mạc hóa trên địa bàn tỉnh</t>
  </si>
  <si>
    <t xml:space="preserve">Định kỳ điều tra, đánh giá chất lượng đất chuyên trồng lúa nước, trồng rau, trồng cây ăn quả lâu năm, cây công nghiệp lâu năm và cây cảnh trên địa bàn tỉnh phục vụ công tác quy hoạch sử dụng ổn định, phù hợp với định hướng phát triển kinh tế </t>
  </si>
  <si>
    <t>Nghiên cứu chọn tạo, khảo nghiệm, xây dựng quy trình kỹ thuật và chuyển giao tiến bộ khoa học kỹ thuật giống cây trồng nông nghiệp (Công văn số 16923/UBND-NN ngày 03/12/2020)</t>
  </si>
  <si>
    <t>Dự án Nghiên cứu, trồng sản xuất thử một số giống cây nuôi cấy mô phục vụ tái cơ cấu ngành lâm nghiệp Thanh Hóa (Quyết định số 5148/QĐ-UBND ngày 5/12/2019)</t>
  </si>
  <si>
    <t>Thanh toán quyết toán dự án sửa chữa, cải tạo, nâng cấp trụ sở, mua sắm trang thiết bị làm việc (Quyết định số 1661/QĐ-UBND ngày 16/5/2022)</t>
  </si>
  <si>
    <t>Kinh phí lập đề án "Sưu tầm, bảo tồn và phát triển nguồn gen một số cây trồng, vật nuôi, thủy sản có giá trị trên địa bàn tỉnh Thanh Hóa đến năm 2030" (Quyết định số 2955/QĐ-UBND ngày 30/8/2022)</t>
  </si>
  <si>
    <t>Kinh phí lập đề án "Phát triển rừng bền vững huyện Mường Lát giai đoạn 2021-2030, tầm nhìn đến năm 2045" (Quyết định số 4915/QĐ-UBND ngày 06/12/2021; Quyết định số 3932/QĐ-UBND ngày 16/11/2022)</t>
  </si>
  <si>
    <t>17.14</t>
  </si>
  <si>
    <t xml:space="preserve">Ban QL rừng phòng hộ </t>
  </si>
  <si>
    <t>Ban QLý RPH Lang Chánh</t>
  </si>
  <si>
    <t>+</t>
  </si>
  <si>
    <t>Nhiệm vụ bảo vệ và phát triển rừng theo Phương án bảo tồn và phát triển rừng bền vững giai đoạn 2019-2028 (Quyết định số 2806/QĐ-UBND ngày 12/7/2019)</t>
  </si>
  <si>
    <t>Trang phục lực lượng chuyên trách bảo vệ rừng theo Nghị định số 01/2019/NĐ-CP ngày 01/01/2019</t>
  </si>
  <si>
    <t xml:space="preserve">Bảo dưỡng, sửa chữa Nhà làm việc Văn phòng ban theo Thông tư số 65/2021/TT-BTC </t>
  </si>
  <si>
    <t>Bảo dưỡng, sửa chữa Trạm Quản lý bảo vệ rừng số 1 theo Thông tư số 65/2021/TT-BTC (Công văn số 15434/UBND-KTTC ngày 13/10/2023)</t>
  </si>
  <si>
    <t>Ban QLý RPH Thường Xuân</t>
  </si>
  <si>
    <t>Nhiệm vụ bảo vệ và phát triển rừng theo Phương án bảo tồn và phát triển rừng bền vững giai đoạn 2021-2030 (Quyết định số 4968/QĐ-UBND ngày 07/12/2021)</t>
  </si>
  <si>
    <t>Bảo dưỡng, sửa chữa Trụ sở làm việc cơ sở 2 theo Thông tư số 65/2021/TT-BTC (Công văn số 17059/UBND-KTTC ngày 28/10/2021)</t>
  </si>
  <si>
    <t>Bảo dưỡng, sửa chữa kè sạt lở Trạm bảo vệ rừng Xuân Thắng theo Thông tư số 65/2021/TT-BTC (Công văn số 17059/UBND-KTTC ngày 28/10/2021)</t>
  </si>
  <si>
    <t>Bảo dưỡng, sửa chữa Trạm Quản lý bảo vệ rừng Lương Sơn theo Thông tư số 65/2021/TT-BTC (Công văn số 15434/UBND-KTTC ngày 13/10/2023)</t>
  </si>
  <si>
    <t>Ban QLý RPH Như Thanh</t>
  </si>
  <si>
    <t>Nhiệm vụ bảo vệ và phát triển rừng theo Phương án bảo tồn và phát triển rừng bền vững giai đoạn 2021-2030 (Quyết định số 3513/QĐ-UBND ngày 08/9/2021)</t>
  </si>
  <si>
    <t>Bảo dưỡng, sửa chữa Trạm bảo vệ rừng Xuân Thọ theo Thông tư số 65/2021/TT-BTC (Công văn số 17059/UBND-KTTC ngày 28/10/2021)</t>
  </si>
  <si>
    <t>Bảo dưỡng, sửa chữa: Cơ sở Cụm phía Bắc và Trạm Quản lý bảo vệ rừng Xuân Du (490 trđ), Trạm Quản lý bảo vệ rừng Khe Tre (350 trđ), theo Thông tư số 65/2021/TT-BTC (Công văn số 15434/UBND-KTTC ngày 13/10/2023)</t>
  </si>
  <si>
    <t>Ban QLý RPH Sông Chàng</t>
  </si>
  <si>
    <t>Nhiệm vụ bảo vệ và phát triển rừng theo Phương án bảo tồn và phát triển rừng bền vững giai đoạn 2021-2030 (Quyết định số 3951/QĐ-UBND ngày 08/10/2021)</t>
  </si>
  <si>
    <t>Bảo dưỡng, sửa chữa khu nhà công vụ, nhà trực PCCCR, nhà kho tang vật, tường rào, cổng vào cơ quan theo Thông tư số 65/2021/TT-BTC (Công văn số 17059/UBND-KTTC ngày 28/10/2021)</t>
  </si>
  <si>
    <t>Bảo dưỡng, sửa chữa Trạm bảo vệ rừng Đá Chai theo Thông tư số 65/2021/TT-BTC (Công văn số 17059/UBND-KTTC ngày 28/10/2021)</t>
  </si>
  <si>
    <t>Bảo dưỡng, sửa chữa hệ thống điện cho 02 Trạm Quản lý BVR Khe Tòng và Đá Chai theo Thông tư số 65/2021/TT-BTC (Công văn số 15434/UBND-KTTC ngày 13/10/2023)</t>
  </si>
  <si>
    <t>Ban QLý RPH Nghi Sơn</t>
  </si>
  <si>
    <t>Nhiệm vụ bảo vệ và phát triển rừng theo Phương án bảo tồn và phát triển rừng bền vững giai đoạn 2021-2030 (Quyết định số 3159/QĐ-UBND ngày 18/8/2021)</t>
  </si>
  <si>
    <t>Bảo dưỡng, sửa chữa Trạm bảo vệ rừng Hải Nhân theo Thông tư số 65/2021/TT-BTC (Công văn số 17059/UBND-KTTC ngày 28/10/2021)</t>
  </si>
  <si>
    <t>Bảo dưỡng, sửa chữa Trụ sở làm việc Ban quản lý theo Thông tư số 65/2021/TT-BTC (Công văn số 15434/UBND-KTTC ngày 13/10/2023)</t>
  </si>
  <si>
    <t>g</t>
  </si>
  <si>
    <t>Ban QLý RPH Mường Lát</t>
  </si>
  <si>
    <t>Nhiệm vụ bảo vệ và phát triển rừng theo Phương án bảo tồn và phát triển rừng bền vững giai đoạn 2021-2030 (Quyết định số 3394/QĐ-UBND ngày 31/8/2021)</t>
  </si>
  <si>
    <t>Bảo dưỡng, sửa chữa Trạm bảo vệ rừng số 03 theo Thông tư số 65/2021/TT-BTC (Công văn số 17059/UBND-KTTC ngày 28/10/2021)</t>
  </si>
  <si>
    <t>Bảo dưỡng, sửa chữa Nhà làm việc theo Thông tư số 65/2021/TT-BTC (Công văn số 17059/UBND-KTTC ngày 28/10/2021)</t>
  </si>
  <si>
    <t>Bảo dưỡng, sửa chữa Vườn ươm cây giống lâm nghiệp theo Thông tư số 65/2021/TT-BTC (Công văn số 15434/UBND-KTTC ngày 13/10/2023)</t>
  </si>
  <si>
    <t>h</t>
  </si>
  <si>
    <t>Ban QLý RPH Thạch Thành</t>
  </si>
  <si>
    <t>Nhiệm vụ bảo vệ và phát triển rừng theo Phương án bảo tồn và phát triển rừng bền vững giai đoạn 2021-2030 (Quyết định số 4249/QĐ-UBND ngày 27/10/2021)</t>
  </si>
  <si>
    <t>Bảo dưỡng, sửa chữa Trạm bảo vệ rừng Thung Kiên theo Thông tư số 65/2021/TT-BTC (Công văn số 17059/UBND-KTTC ngày 28/10/2021)</t>
  </si>
  <si>
    <t>Bảo dưỡng, sửa chữa Trạm bảo vệ rừng Ngọc An theo Thông tư số 65/2021/TT-BTC (Công văn số 17059/UBND-KTTC ngày 28/10/2021)</t>
  </si>
  <si>
    <t>Bảo dưỡng, sửa chữa Trạm quản lý bảo vệ rừng Đồng Luật theo Thông tư số 65/2021/TT-BTC (Công văn số 15434/UBND-KTTC ngày 13/10/2023)</t>
  </si>
  <si>
    <t>i</t>
  </si>
  <si>
    <t>Ban QLý RPH  Quan Sơn</t>
  </si>
  <si>
    <t>Nhiệm vụ bảo vệ và phát triển rừng theo Phương án bảo tồn và phát triển rừng bền vững giai đoạn 2021-2030 (Quyết định số 3658/QĐ-UBND ngày 20/9/2021)</t>
  </si>
  <si>
    <t>Bảo dưỡng, sửa chữa nhà công vụ PCCCR và cổng, tường rào theo Thông tư số 65/2021/TT-BTC (Công văn số 17059/UBND-KTTC ngày 28/10/2021)</t>
  </si>
  <si>
    <t>Bảo dưỡng, sửa chữa Trạm Quản lý bảo vệ rừng Suối Sàng (350 trđ), Trạm Quản lý bảo vệ rừng Suối Mần (350 trđ) theo Thông tư số 65/2021/TT-BTC (Công văn số 15434/UBND-KTTC ngày 13/10/2023)</t>
  </si>
  <si>
    <t>17.15</t>
  </si>
  <si>
    <t>BQL khu bảo tồn T. nhiên Pù Luông</t>
  </si>
  <si>
    <t>Chi nhiệm vụ đặc thù thường xuyên thường xuyên</t>
  </si>
  <si>
    <t>Trang phục ngành Kiểm lâm theo Nghị định số 01/2019/NĐ-CP ngày 01/01/2019</t>
  </si>
  <si>
    <t>Nhiệm vụ bảo vệ và phát triển rừng theo Phương án bảo tồn và phát triển rừng bền vững giai đoạn 2021-2030 (Quyết định số 3392/QĐ-UBND ngày 31/8/2021)</t>
  </si>
  <si>
    <t>Dự án “Điều tra đánh giá hiện trạng phân bổ và xây dựng kế hoạch bảo tồn 03 loài thực vật quý hiếm Trai lý, Đỉnh tùng và Trà hoa trái mỏng tại Khu bảo tồn thiên nhiên Pù Luông, tỉnh Thanh Hóa (Quyết định số 960/QĐ-UBND ngày 24/3/2021)</t>
  </si>
  <si>
    <t>Nhiệm vụ: “Đánh giá hiện trạng phân bố và xây dựng các biện pháp bảo tồn các loài thú thuộc Bộ Guốc chẵn tại Khu bảo tồn thiên nhiên Pù Luông, tỉnh Thanh Hóa” (Quyết định số 3112/QĐ-UBND ngày 19/9/2022)</t>
  </si>
  <si>
    <t>Nhiệm vụ: “Điều tra đánh giá hiện trạng phân bố và xây dựng kế hoạch bảo tồn loài Nghiến tại Khu bảo tồn thiên nhiên Pù Luông, tỉnh Thanh Hóa” (Quyết định số 2908/QĐ-UBND ngày 26/8/2022)</t>
  </si>
  <si>
    <t>Bổ sung hạng mục khuôn viên vườn hoa, cây xanh Khu Hành chính dịch vụ Khu bảo tồn thiên nhiên Pù Luông, tỉnh Thanh Hóa (Quyết định số 3392/QĐ-UBND ngày 31/8/2021)</t>
  </si>
  <si>
    <t>Thanh toán quyết toán công trình Xây dựng mới Trạm Kiểm lâm Thôn Nủa (Quyết định số 3071/QĐ-UBND ngày 12/8/2021; Quyết định số 3174/QĐ-UBND ngày 22/9/2022)</t>
  </si>
  <si>
    <t>Đánh giá hiện trạng phân bố và xây dựng các biện pháp bảo tồn một số loài bò sát quý, hiếm, nguy cấp  tại Khu BTTN Pù Luông  (Quyết định số 391/QĐ-UBND ngày 01/2/2023)</t>
  </si>
  <si>
    <t>Bảo tồn và phát triển một số loài chim họ Trĩ tại Khu bảo tồn thiên nhiên Pù Luông (Công văn số 14055/UBND-NN ngày 21/9/2023)</t>
  </si>
  <si>
    <t>Bảo tồn và phát triển các loài thực vật quý, hiếm: Đinh hương, Tắc kè đá tại Khu bảo tồn thiên nhiên Pù Luông (Công văn số 14055/UBND-NN ngày 21/9/2023)</t>
  </si>
  <si>
    <t>Bảo dưỡng, sửa chữa Trạm Kiểm Lâm Thanh Xuân theo Thông tư số 65/2021/TT-BTC (Công văn số 17059/UBND-KTTC ngày 28/10/2021)</t>
  </si>
  <si>
    <t>Bảo dưỡng, sửa chữa Trạm Kiểm Lâm Phú Lệ theo Thông tư số 65/2021/TT-BTC (Công văn số 17059/UBND-KTTC ngày 28/10/2021)</t>
  </si>
  <si>
    <t>17.16</t>
  </si>
  <si>
    <t>BQL khu bảo tồn thiên nhiên Pù Hu</t>
  </si>
  <si>
    <t>Nhiệm vụ bảo vệ và phát triển rừng theo Phương án bảo tồn và phát triển rừng bền vững giai đoạn 2021-2030 (Quyết định số 3324/QĐ-UBND ngày 27/8/2021)</t>
  </si>
  <si>
    <t>Dự án “Điều tra, đánh giá hiện trạng và bảo tồn các loài Gà nguy cấp, quý, hiếm (thuộc họ Trĩ Phasianidae) tại Khu BTTN Pù Hu, tỉnh Thanh Hoá” (Quyết định số 965/QĐ-UBND ngày 24/3/2021)</t>
  </si>
  <si>
    <t>Nhiệm vụ: “Điều tra, đánh giá hiện trạng phân bố và bảo tồn các loài Mang tại Khu BTTN Pù Hu, tỉnh Thanh Hóa” (Quyết định số 3176/QĐ-UBND ngày 22/9/2022)</t>
  </si>
  <si>
    <t>Nhiệm vụ: “Điều tra hiện trạng, đề xuất bảo tồn các loài Chim quý, hiếm, nguy cấp tại Khu BTTN Pù Hu, tỉnh Thanh Hóa” (Quyết định số 3177/QĐ-UBND ngày 22/9/2022)</t>
  </si>
  <si>
    <t>Nhiệm vụ "Điều tra đánh giá hiện trạng và bảo tồn các loài Gấu tại Khu BTTN Pù Hu" (Quyết định số 4046/QĐ-UBND ngày 21/11/2022)</t>
  </si>
  <si>
    <t>Làm giàu rừng bằng một số loài cây bản địa tại Khu BTTN Pù Hu (Quyết định số 3000/QĐ-UBND ngày 24/8/2023)</t>
  </si>
  <si>
    <t>Điều tra bảo tồn và phát triển một số loài cây thuốc dưới tán rừng tại Khu BTTN Pù Hu, tỉnh Thanh Hoá (Công văn số 14056/UBND-NN ngày 21/9/2023)</t>
  </si>
  <si>
    <t>Bảo tồn các loài Cầy tại Khu bảo tồn thiên nhiên Pù Hu, tỉnh Thanh Hoá (Công văn số 14056/UBND-NN ngày 21/9/2023)</t>
  </si>
  <si>
    <t>Bảo dưỡng, sửa chữa Trạm Kiểm Lâm Pá Quăn  theo Thông tư số 65/2021/TT-BTC (Công văn số 17059/UBND-KTTC ngày 28/10/2021)</t>
  </si>
  <si>
    <t>Bảo dưỡng, sửa chữa Trạm Kiểm Lâm Trung Thành theo Thông tư số 65/2021/TT-BTC (Công văn số 17059/UBND-KTTC ngày 28/10/2021)</t>
  </si>
  <si>
    <t>Bảo dưỡng, sửa chữa Trạm Kiểm Lâm Phú Sơn theo Thông tư số 65/2021/TT-BTC (Công văn số 17059/UBND-KTTC ngày 28/10/2021)</t>
  </si>
  <si>
    <t>Thanh toán quyết toán công trình Xây dựng mới Trạm Kiểm lâm Suối Hộc (Quyết định số 3941/QĐ-UBND ngày 16/11/2022)</t>
  </si>
  <si>
    <t>Thanh toán quyết toán công trình Xây dựng mới Trạm Kiểm lâm Trung Sơn (Quyết định số 3942/QĐ-UBND ngày 16/11/2022)</t>
  </si>
  <si>
    <t>Bảo dưỡng, sửa chữa: Khu nhà 3 gian - Văn phòng Ban và đường nước sinh hoạt theo Thông tư số 65/2021/TT-BTC (Công văn số 15434/UBND-KTTC ngày 13/10/2023)</t>
  </si>
  <si>
    <t>17.17</t>
  </si>
  <si>
    <t>BQL khu bảo tồn T. nhiên Xuân Liên</t>
  </si>
  <si>
    <t>Nhiệm vụ bảo vệ và phát triển rừng theo Phương án bảo tồn và phát triển rừng bền vững giai đoạn 2021-2030 (Quyết định số 3093/QĐ-UBND ngày 13/8/2021)</t>
  </si>
  <si>
    <t>Dự án “Điều tra, bảo tồn và phát triển các loài trong họ Cầy (Viverridae) tại Khu bảo tồn thiên nhiên Xuân Liên, tỉnh Thanh Hóa (Quyết định số 958/QĐ-UBND ngày 24/03/2021)</t>
  </si>
  <si>
    <t>Thanh toán quyết toán công trình Xây dựng mới Trạm Kiểm lâm Bản Phống (Quyết định số 5234/QĐ-UBND ngày 4/12/2020; Quyết định số 2966/QĐ-UBND ngày 30/08/2022)</t>
  </si>
  <si>
    <t>Thanh toán quyết toán công trình Xây dựng mới Trạm Kiểm lâm bản Khong (Quyết định số 2811/QĐ-UBND ngày 16/7/2020; Quyết định số 2994/QĐ-UBND  ngày 30/08/2022)</t>
  </si>
  <si>
    <t>Nhiệm vụ “Điều tra, bảo tồn và phát triển các loài Giổi lông, Vàng tâm, Mỡ thuộc họ Ngọc lan (Magnoliaceae) tại Khu BTTN Xuân Liên, tỉnh Thanh Hóa” (Quyết định số 3132/QĐ-UBND ngày 20/9/2022)</t>
  </si>
  <si>
    <t>Nhiệm vụ “Điều tra đặc điểm sinh vật học và bảo tồn một số loài cây họ Dầu (Dipteropcarpaceae) tại khu BTTN Xuân Liên, tỉnh Thanh Hoá” (Quyết định số 3133/QĐ-UBND ngày 20/9/2022)</t>
  </si>
  <si>
    <r>
      <t xml:space="preserve">Nhiệm vụ "Điều tra, bảo tồn và phát triển 02 loài Vù hương, Re gừng thuộc Chi Quế </t>
    </r>
    <r>
      <rPr>
        <i/>
        <sz val="9"/>
        <rFont val="Times New Roman"/>
        <family val="1"/>
      </rPr>
      <t xml:space="preserve">(Cinnamomum) </t>
    </r>
    <r>
      <rPr>
        <sz val="9"/>
        <rFont val="Times New Roman"/>
        <family val="1"/>
      </rPr>
      <t>tại khu BTTN Xuân Liên, tỉnh Thanh Hóa" (Quyết định số 458/QĐ-UBND ngày 08/02/2023)</t>
    </r>
  </si>
  <si>
    <t>Nhiệm vụ "Điều tra, bảo tồn các loài Rái cá nguy cấp, quý hiếm tại khu  BTTN Xuân Liên, tỉnh Thanh Hóa" (Quyết định số 458/QĐ-UBND ngày 08/02/2023)</t>
  </si>
  <si>
    <t>Giám sát quần thể và sinh cảnh của loài Vượn đen má trắng (Nomascus leucogenys) tại Khu BTTN Xuân Liên (Công văn số 13894/UBND-NN ngày 19/9/2023)</t>
  </si>
  <si>
    <t>Giám sát quần thể và sinh cảnh của các loài Mang (Muntiacus SPP) tại Khu BTTN Xuân Liên (Công văn số 13894/UBND-NN ngày 19/9/2023)</t>
  </si>
  <si>
    <t>Nhiệm vụ lập Phương án chuyển hạng Khu BTTN Xuân Liên thành Vườn Quốc gia Xuân Liên (Quyết định số 2346/QĐ-UBND ngày 03/7/2023)</t>
  </si>
  <si>
    <t>Bảo dưỡng, sửa chữa Văn phòng Khu bảo tồn theo Thông tư số 65/2021/TT-BTC (Công văn số 17059/UBND-KTTC ngày 28/10/2021)</t>
  </si>
  <si>
    <t>Bảo dưỡng, sửa chữa Trạm Kiểm lâm Hón Mong theo Thông tư số 65/2021/TT-BTC (Công văn số 17059/UBND-KTTC ngày 28/10/2021)</t>
  </si>
  <si>
    <t>Bảo dưỡng, sửa chữa: Trạm kiểm lâm Sông Khao (350 trđ),  Khu cứu hộ động vật hoang dã (350 trđ) theo Thông tư số 65/2021/TT-BTC (Công văn số 15434/UBND-KTTC ngày 13/10/2023)</t>
  </si>
  <si>
    <t>17.18</t>
  </si>
  <si>
    <t>Vườn Quốc gia Bến En</t>
  </si>
  <si>
    <t>Nhiệm vụ bảo vệ và phát triển rừng theo Phương án bảo tồn và phát triển rừng bền vững giai đoạn 2021-2030 (Quyết định số 3239/QĐ-UBND ngày 23/8/2021)</t>
  </si>
  <si>
    <t>Dự án “Bảo tồn và phát triển loài Chò đãi (Anamocarya sinensis Leroy) tại Vườn quốc gia Bến En, tỉnh Thanh Hóa (Quyết định số 959/QĐ-UBND ngày 24/3/2021)</t>
  </si>
  <si>
    <t>Nhiệm vụ “Điều tra, đánh giá hiện trạng, tiềm năng và đề xuất giải pháp bảo tồn, phát triển lâm sản ngoài gỗ tại Vườn Quốc gia Bến En, tỉnh Thanh Hoá” (Quyết định số 2678/QĐ-UBND ngày 8/8/2022)</t>
  </si>
  <si>
    <t>Nhiệm vụ “Điều tra đánh giá thực trạng các loài thú gặm nhấm và xây dựng kế hoạch bảo tồn, phát triển một số loài quý hiếm, có giá trị kinh tế tại Vườn Quốc gia Bến En, tỉnh Thanh Hóa” (Quyết định số 2677/QĐ-UBND ngày 8/8/2022)</t>
  </si>
  <si>
    <t>Điều tra, đánh giá hiện trạng, phân bố và xây dựng kế hoạch bảo tồn các loài lưỡng cư tại VQG Bến En (Quyết định số 1092/QĐ-UBND ngày 04/4/2023)</t>
  </si>
  <si>
    <t>Điều tra, đánh giá hiện trạng và đề xuất giải pháp bảo tồn các loài Cu li (Nycticebus spp) tại Vườn Quốc gia Bến En (Công văn số 13893/UBND-NN ngày 19/9/2023)</t>
  </si>
  <si>
    <t>Nghiên cứu bảo tồn và phát triển loài Mai vàng (Ochna integerrima (Lour) Merr) tại Vườn Quốc gia Bến En (Công văn số 13893/UBND-NN ngày 19/9/2023)</t>
  </si>
  <si>
    <t>Sửa chữa trạm kiểm lâm Sông Chàng theo Thông tư số 65/2021/TT-BTC (Công văn số 17059/UBND-KTTC ngày 28/10/2021)</t>
  </si>
  <si>
    <t>Sửa chữa trạm kiểm lâm Điện Ngọc theo Thông tư số 65/2021/TT-BTC  (Công văn số 15434/UBND-KTTC ngày 13/10/2023)</t>
  </si>
  <si>
    <t>17.19</t>
  </si>
  <si>
    <t>Trung tâm kiểm nghiệm và CN chất lượng NLTS</t>
  </si>
  <si>
    <t xml:space="preserve">Kinh phí duy trì phòng kiểm nghiệm </t>
  </si>
  <si>
    <t xml:space="preserve">Kinh phí duy trì tổ chức chứng nhận </t>
  </si>
  <si>
    <t>Kinh phí phục vụ công tác quản lý chất lượng trồng trọt phân bón thức ăn chăn nuôi</t>
  </si>
  <si>
    <t>17.20</t>
  </si>
  <si>
    <t>Ban QL Cảng cá Lạch Hới</t>
  </si>
  <si>
    <t>Kinh phí cho hoạt động thanh tra, kiểm tra, giám sát nghề cá theo Kế hoạch số 35/KH-UBND ngày 09/02/2018</t>
  </si>
  <si>
    <t>17.21</t>
  </si>
  <si>
    <t>Ban quản lý cảng cá Lạch Bạng</t>
  </si>
  <si>
    <t>Bảo dưỡng, sửa chữa khu nhà ở làm việc theo Thông tư số 65/2021/TT-BTC (Công văn số 17059/UBND-KTTC ngày 28/10/2021)</t>
  </si>
  <si>
    <t>Bảo dưỡng, sửa chữa hệ thống cống thoát nước bên trong khu vực cảng cá (Công văn số 17059/UBND-KTTC ngày 28/10/2021)</t>
  </si>
  <si>
    <t>17.22</t>
  </si>
  <si>
    <t>Ban quản lý cảng cá Hòa Lộc</t>
  </si>
  <si>
    <t>Bảo dưỡng, sửa chữa đường điện theo Thông tư số 65/2021/TT-BTC (Công văn số 17059/UBND-KTTC ngày 28/10/2021)</t>
  </si>
  <si>
    <t>Chi sửa chữa nhà làm việc theo Thông tư số 65/2021/TT-BTC (Công văn số 17059/UBND-KTTC ngày 28/10/2021)</t>
  </si>
  <si>
    <t>Ban quản lý cảng cá Thanh Hóa</t>
  </si>
  <si>
    <t>Sửa chữa các trụ sở làm việc của Ban quản lý cảng cá Thanh Hóa</t>
  </si>
  <si>
    <t>Ban quản lý dự án Đầu tư xây dựng các công trình Nông nghiệp và Phát triển nông thôn Thanh Hóa</t>
  </si>
  <si>
    <t>Thanh toán giá trị quyết toán hoàn thành công trình xử lý khẩn cấp sự cố sạt lở hai bờ kênh tiêu Hón Bông, xã Vĩnh An, huyện Vĩnh Lộc và xã Hà Sơn, huyện Hà Trung</t>
  </si>
  <si>
    <t>Kinh phí vệ sinh tiêu độc khử trùng và phòng, chống dịch gia súc, gia cầm (thực hiện giao sau cho Chi cục Chăn nuôi và Thú y theo Kế hoạch của TW và Tỉnh)</t>
  </si>
  <si>
    <t>Ngành Văn hóa thể thao</t>
  </si>
  <si>
    <t>18.1</t>
  </si>
  <si>
    <t>Sở Văn hoá, Thể thao và Du lịch</t>
  </si>
  <si>
    <t>Chi nhiệm vụ đặc thù, bổ sung</t>
  </si>
  <si>
    <t xml:space="preserve">Kinh phí hoạt động của Văn phòng thường trực BCĐ phong trào "Toàn dân đoàn kết xây dựng đời sống văn hóa" </t>
  </si>
  <si>
    <t xml:space="preserve">BCĐ công tác gia đình; BCĐ nhà nước về du lịch; Nếp sống văn minh trong việc cưới, việc tang </t>
  </si>
  <si>
    <t>Hỗ trợ thực hiện các nhiệm vụ giao Hội khoa học lịch sử Thanh Hóa (xuất bản tạp chí Thanh Hóa xưa và nay; nghiên cứu, xuất bản 01 cuốn sách phục vụ các nhiệm vụ chính trị của tỉnh; tổ chức Hội thảo khoa học) theo Văn bản số 15385/UBND-KTTC ngày 17/10/2022</t>
  </si>
  <si>
    <t>Kiểm tra về hoạt động du lịch, công tác gia đình, thể dục thể thao, di sản</t>
  </si>
  <si>
    <t>Chi sự nghiệp văn hoá</t>
  </si>
  <si>
    <t>Chỉ đạo xây dựng làng bản CQVH, các hoạt động quản lý văn hoá; bản tin, in bằng xếp hạng di tích, giấy chứng nhận và chứng chỉ hành nghề, bảo quản tu bổ di tích</t>
  </si>
  <si>
    <t>Khen thưởng</t>
  </si>
  <si>
    <t>Chỉ đạo tuyên truyền, tổ chức hội thảo</t>
  </si>
  <si>
    <t>Ngày hội truyền thống Văn công chuyên nghiệp xứ Thanh năm 2024 gắn với Ngày Sân khấu Việt Nam (12/8 ÂL)</t>
  </si>
  <si>
    <t>Hoạt động của Hội đồng thẩm định hồ sơ khoa học đề nghị xếp hạng di tích; công tác chỉ đạo xếp hạng và tu bổ di tích</t>
  </si>
  <si>
    <t>Xét tặng danh hiệu "Nghệ nhân nhân dân", "Nghệ nhân ưu tú" trong lĩnh vực di sản văn hóa phi vật thể + tổng kết trao thưởng (3 năm/lần)</t>
  </si>
  <si>
    <t xml:space="preserve">Xét tặng danh hiệu "Nghệ sỹ nhân dân", "Nghệ sỹ ưu tú" lần thứ 11  </t>
  </si>
  <si>
    <t>KP hoạt động Hội đồng tư vấn thẩm định đề án đặt tên, đổi tên đường, phố và công trình công cộng (Quyết định số 2018/QĐ-UBND ngày 15/5/2018)</t>
  </si>
  <si>
    <t>Tập huấn công tác bảo tồn và phát huy DSVH trên địa bàn (Công văn số 1875/UBND-VX ngày 17/02/2023 của UBND tỉnh)</t>
  </si>
  <si>
    <t>Biên soạn và in các tài liệu, ấn phẩm có nội dung tuyên truyền về giáo dục đạo đức, lối sống trong gia đình, gửi các địa phương, thôn, bản, tổ dân phố phục vụ công tác tuyên truyền (Kế hoạch số 210/KH-UBND ngày 25/8/2022 )</t>
  </si>
  <si>
    <t>Xây dựng các tiểu phẩm, kịch bản truyền thông, chương trình truyền thông phát sóng trên Đài PTTH Thanh Hóa, mạng xã hội về giáo dục đạo đức lối sống trong gia đình, văn hóa ứng xử trong gia đình, PCBLGĐ (Kế hoạch số 210/KH-UBND ngày 25/8/2022 )</t>
  </si>
  <si>
    <t>Triển khai Dự án sưu tầm, nghiên cứu, bổ sung tư liệu phục vụ công tác số hoá tư liệu dân ca, dân vũ của tỉnh Thanh Hoá giai đoạn 2022-2030 (Kế hoạch số 214/KH-UBND ngày 29/8/2022)</t>
  </si>
  <si>
    <t>Tập huấn bồi dưỡng kiến thức nhằm nâng cao năng lực quản lý di sản văn hoá phi vật thể, nghệ thuật dân ca dân vũ của cộng đồng (Kế hoạch số 214/KH-UBND ngày 29/8/2022)</t>
  </si>
  <si>
    <t>Kinh phí mua sắm trang thiết bị phòng họp tại trụ Sở Văn hóa, TT và DL</t>
  </si>
  <si>
    <t>Cải tạo, sửa chữa hệ thống phòng cháy chữa cháy trụ sở làm việc theo Công văn số 15682/UBND-THKH ngày 20/10/2022</t>
  </si>
  <si>
    <t>Thanh toán sau quyết toán công trình Sửa chữa, cải tạo một số hạng mục công trình Sân vận động tỉnh Thanh Hóa (Quyết định số 4395/QĐ-UBND ngày 15/10/2020)</t>
  </si>
  <si>
    <t>Dự án phục dựng một số hoạt động sinh hoạt thực hành dân ca, dân vũ đặc sắc của đồng bào dân tộc thiểu số ở khu vực miền núi gắn với hoạt động phát triển du lịch và nâng cao đời sống văn hoá cơ sở giai đoạn 2022 -2030 (Phục dựng một số hình thức trình diễn dân ca, dân vũ tiêu biểu của đồng bào dân tộc Dao, huyện Cẩm Thủy) (Kế hoạch số 214/KH-UBND ngày 29/8/2022)</t>
  </si>
  <si>
    <t>Triển khai Đề án "Bảo tồn, phát huy và phát triển tiếng nói, chữ viết, trang phục, nghề truyền thống của đồng bào dân tộc thiểu số tỉnh Thanh Hóa, giai đoạn 2023-2025”, Kế hoạch số 64/KH-UBND ngày 20/3/2023 (Điều tra, sưu tầm, giới thiệu, phổ biến các giá trị văn hoá, văn học nghệ thuật của đồng bào dân tộc thiểu số tỉnh Thanh Hoá; Sưu tầm, biên soạn, xuất bản sách và số hóa dữ liệu về trang phục truyền thống của 03 dân tộc: Mường, Thái, Dao; Số hóa các tài liệu tiêu biểu về văn hóa dân gian, âm nhạc, nghệ thuật dân gian, những tri thức dân gian tiêu biểu của 06 dân tộc: Mường, Thái, Mông, Dao, Thổ, Khơ Mú; Hội thi thuyết trình về trang phục tại Ngọc Lặc)</t>
  </si>
  <si>
    <t>Triển khai Đề án xây dựng và phát triển các thiết chế văn hóa, thể thao cơ sở trên địa bàn tỉnh Thanh Hóa đến năm 2030", Kế hoạch số 151/KH-UBND ngày 06/6/2023 của UBND tỉnh (Tổ chức 03 lớp đào tạo, bồi dưỡng cho cán bộ, cộng tác viên duy trì hoạt động tại Trung tâm văn hóa - Thể thao xã; chương trình, mô hình hoạt động tại Nhà Văn hóa - Khu thể thao thôn, đặc biệt các mô hình hoạt động cho người già, thanh thiếu nhi tham gia sinh hoạt cộng đồng thường xuyên tại NVH - Khu thể thao thôn, phố)</t>
  </si>
  <si>
    <t>Tổ chức các hoạt động kỷ niệm 100 năm phát hiện và nghiên cứu Văn hoá Đông Sơn (1924 - 2024) theo Kế hoạch số 256/KH-UBND ngày 20/10/2023</t>
  </si>
  <si>
    <t>Tổ chức lễ phát động hưởng ứng Tháng hành động quốc gia về phòng, chống bạo lực gia đình (Kế hoạch số 69/KH-UBND ngày 15/3/2022, số 209/KH-UBND ngày 25/8/2022)</t>
  </si>
  <si>
    <t>Cuộc thi ảnh Chủ đề về gia đình "Gia đình hạnh phúc - quốc gia thịnh vượng" (Kế hoạch số 68/KH-UBND ngày 15/3/2022; Kế hoạch số 69/KH-UBND ngày 15/3/2022 )</t>
  </si>
  <si>
    <t>Tổ chức xây dựng và nhân rộng mô hình phòng, chống bạo lực gia đình trên địa bàn tỉnh Thanh Hoá, Kế hoạch số 209/KH-UBND ngày 25/8/2022</t>
  </si>
  <si>
    <t>Cuộc thi "Chúng em viết về gia đình" (Kế hoạch số 210/KH-UBND ngày 25/8/2022)</t>
  </si>
  <si>
    <t xml:space="preserve">Lập Quy hoạch bảo quản, tu bổ, phục hồi di tích lịch sử danh lam thắng cảnh quốc gia Địa điểm khởi nghĩa Bà Triệu (gồm: Núi Nưa, Đền Nưa, Am Tiên) giai đoạn 2023-2035, tầm nhìn đến năm 2045 theo nhiệm vụ phê duyệt tại Quyết định số 3671/QĐ-UBND ngày 10/10/2023 </t>
  </si>
  <si>
    <t>f</t>
  </si>
  <si>
    <t>Sự nghiệp Thể dục thể thao</t>
  </si>
  <si>
    <t>Tổ chức các giải thi đấu thể thao quần chúng cấp tỉnh và tham gia các giải do TW tổ chức</t>
  </si>
  <si>
    <t>Tháng hoạt động TDTT cho mọi người và phát động chạy vì sức khỏe toàn dân giai đoạn 2020-2030 (Kế hoạch số 29/KH-UBND ngày 04/02/2020)</t>
  </si>
  <si>
    <t>Đăng cai tổ chức các giải thể thao hàng năm do TW tổ chức (02 giải/năm)</t>
  </si>
  <si>
    <t>Tổ chức hoạt động văn hóa, văn nghệ, TDTT và tổ chức tập huấn cho 05 trại giam theo Công văn số 13687/UBND-VX ngày 01/10/2020 và Công văn số 3239/CTr-BVHTTDL-BCA ngày 3/9/2020</t>
  </si>
  <si>
    <t xml:space="preserve">Chế độ cho cán bộ biệt phái theo Quyết định số 398/QĐ-UBND ngày 01/02/2014 </t>
  </si>
  <si>
    <t>18.2</t>
  </si>
  <si>
    <t>Trung tâm Nghiên cứu lịch sử và Bảo tồn Di sản văn hóa</t>
  </si>
  <si>
    <t xml:space="preserve">Chi phí vận hành trụ sở </t>
  </si>
  <si>
    <t>Kinh phí phục vụ xếp hạng di tích và kiểm kê, phân loại, công nhận các di tích; Chỉnh lý bổ sung các hồ sơ di tích đã xếp hạng</t>
  </si>
  <si>
    <t>Khảo sát chống xuống cấp di tích</t>
  </si>
  <si>
    <t>Tập huấn nghiệp vụ quản lý di tích</t>
  </si>
  <si>
    <t xml:space="preserve">Kinh phí hoạt động Di tích Bà Triệu (Quản lý, điện nước, vệ sinh...) </t>
  </si>
  <si>
    <t>Kiểm kê văn hóa vật thể (Kế hoạch số 207/KH-UBND ngày 20/12/2017)</t>
  </si>
  <si>
    <t>Lập hồ sơ khoa học các di sản VH phi vật thể đưa vào danh mục DSVHPVT quốc gia (Kế hoạch số 207/KH-UBND ngày 10/12/2017, Kế hoạch số 261/KH-UBND ngày 01/12/2021)</t>
  </si>
  <si>
    <t>Bồi dưỡng tập huấn lịch sử Địa phương</t>
  </si>
  <si>
    <t xml:space="preserve">Cuốn Lịch sử Thanh Hóa tập 8 (Biên tập, xuất bản) </t>
  </si>
  <si>
    <t>Danh nhân Thanh Hóa (Biên tập và xuất bản Danh nhân Thanh Hóa tập 11)</t>
  </si>
  <si>
    <t>Tổng tập Tên Làng Xã theo Công văn số 2799-CV/BTG ngày 26/8/2020 của Ban Tuyên giáo Tỉnh Ủy Thanh Hóa (Năm 2022-2023: khảo sát, sưu tầm, biên soạn; Năm 2024: Hội nghị, thảo luận, xin ý kiến chuyên gia, hoàn thiện bản thảo lần 1-2, Năm 2025: Biên tập, in ấn xuất bản)</t>
  </si>
  <si>
    <t xml:space="preserve">Chính quyền tỉnh Thanh Hóa (1945-2020) (Năm 2023: Hội nghị, thảo luận, xin ý kiến chuyên gia, hoàn thiện bản thảo lần 1-2, Năm 2024: Biên tập, in ấn xuất bản) </t>
  </si>
  <si>
    <t>Nghiên cứu và biên soạn sách Hệ Thống chợ Thanh Hóa (từ thế kỷ X đến thế kỷ XX) theo Công văn số 2799-CV/BTG ngày 26/8/2020 của Ban Tuyên giáo Tỉnh Ủy (Biên tập, xuất bản)</t>
  </si>
  <si>
    <t>Nghiên cứu, biên soạn sách Đô thị ở Thanh Hóa theo Công văn số 2799-CV/BTG ngày 26/8/2020 của Ban Tuyên giáo Tỉnh Ủy (Biên tập và xuất bản).</t>
  </si>
  <si>
    <t xml:space="preserve">Nghiên cứu và biên soạn cuốn sách "Làng Khoa bảng Xứ Thanh tập 1,2" theo Công văn số 14100/UBND-VX, ngày 21/9/2023 của UBND tỉnh
(Năm 2024, 2025: Khảo sát, sưu tầm tài liệu, 2026: Biên tập, xuất bản) </t>
  </si>
  <si>
    <t xml:space="preserve">Nghiên cứu và biên soạn cuốn sách "Lịch sử Thanh Hóa tập 9 (2001-2020)", Công văn số 14100/UBND-VX ngày 21/9/2023 của UBND tỉnh Năm 2024, Khảo sát và sưu tầm tài liệu </t>
  </si>
  <si>
    <t>Nghiên cứu và biên soạn cuốn sách "Văn hóa Phi vật thể Thanh Hóa đã được ghi danh vào danh mục Di sản Văn hóa Phi vật thể Quốc gia"; Công văn số 14100/UBND-VX ngày 21/9/2023 của UBND tỉnh
Năm 2024: Xuất bản tập 1</t>
  </si>
  <si>
    <t>Kinh phí tổ chức Hội thảo khoa học "Nghiên cứu, đánh giá tiềm năng, khả năng đề cử và xác định tiêu chí xây dựng hồ sơ di sản đề cử UNESCO ghi vào danh mục Di sản thế giới đối với di tích Hang Con Moong, huyện Thạch Thành (Theo Kế hoạch số 196/KH-UBND ngày 01/8/2023 của UBND tỉnh)</t>
  </si>
  <si>
    <t>Diệt và chống mối tại Khu di tích lịch sử và kiến trúc nghệ thuật quốc gia đặc biệt Đền Bà Triệu, xã Triệu Lộc, huyện Hậu Lộc (Quyết định số 3511/QĐ-UBND ngày 29/9/2023)</t>
  </si>
  <si>
    <t>18.3</t>
  </si>
  <si>
    <t>Ban quản lý di tích lịch sử Lam Kinh</t>
  </si>
  <si>
    <t xml:space="preserve">BS kinh phí hoạt động đối với Di tích Quốc gia đặc biệt </t>
  </si>
  <si>
    <t>(Tổ chức các hoạt động lễ hội, cúng, giỗ hàng năm tại Khu DT LS Lam Kinh; Phục vụ các đoàn khách TW, tỉnh, thành đến tham quan và làm việc; điện, nước, vệ sinh bảo vệ môi trường khu di tích;...)</t>
  </si>
  <si>
    <t>Chi nhiệm vụ thường xuyên</t>
  </si>
  <si>
    <t>Chỉnh lý phục chế hiện vật + Sưu tầm bảo quản hiện vật</t>
  </si>
  <si>
    <t>Tuyên truyền quảng bá, xuất bản ấn phẩm</t>
  </si>
  <si>
    <t>Chi phí vận hành trạm vệ tinh NHDL di sản VH phi vật thể</t>
  </si>
  <si>
    <t xml:space="preserve">Kinh phí quản lý Đền Vua Lê Thái Tổ và Đền Lê Lai </t>
  </si>
  <si>
    <t xml:space="preserve">Chống mối mọt, bảo dưỡng các công trình bằng gỗ </t>
  </si>
  <si>
    <t>Duy tu, bảo dưỡng thường xuyên các công trình tại các đền thờ Lê Lai, Lê Lợi, 05 tòa Thái Miếu</t>
  </si>
  <si>
    <t>Kinh phí thực hiện Phương án quản lý rừng bền vững Khu di tích lịch sử Lam Kinh theo Quyết định số 3463/QĐ-UBND ngày 6/9/2021 giai đoạn 2021-2030, năm 2024</t>
  </si>
  <si>
    <t>18.4</t>
  </si>
  <si>
    <t>Bảo tàng tỉnh</t>
  </si>
  <si>
    <t>Bảo quản hiện vật, trưng bày lưu động, trưng bày tại chỗ</t>
  </si>
  <si>
    <t>Sưu tầm, tuyên truyền quảng bá về bảo tàng; Dịch tài liệu cổ</t>
  </si>
  <si>
    <t>Tiền điện, sữa chửa, bảo trì, thay thế, bảo dưỡng trang thiết bị nội ngoại thất, hệ thống kho bảo quản, phòng trưng bày hiện vật; phòng cháy chữa cháy</t>
  </si>
  <si>
    <t>Thanh toán sau quyết toán công trình Sửa chữa, cải tạo Bảo tàng tỉnh Thanh Hóa theo Quyết định số 3604/QĐ-UBND ngày 25/10/2022</t>
  </si>
  <si>
    <t>Xây dựng bộ sưu tập hiện vật: ''Vật liệu trang trí kiến trúc tại các di tích ở Thanh Hóa thời kỳ phong kiến''; "Những kỷ vật chiến tranh của quân và dân Thanh Hóa được lưu giữ tại Bảo tàng tỉnh Thanh Hóa'' (Kế hoạch số 199/KH-UBND ngày 05/9/2021)</t>
  </si>
  <si>
    <t>Số hóa 200 hiện vật/năm (Bằng phương pháp quét 3D Laser phổ thông)  theo Kế hoạch số 199/KH -UBND ngày 05/9/2021</t>
  </si>
  <si>
    <t>Tổ chức chương trình giáo dục "Thanh Hóa thời kỳ xây dựng và bảo vệ quốc gia phong kiến độc lập tự chủ""; "Bảo vật quốc gia Việt Nam ở Thanh Hóa''; ''Thanh Hóa với khởi nghĩa Lam Sơn'' (Kế hoạch số 199/KH -UBND ngày 05/9/2021)</t>
  </si>
  <si>
    <t>Bảo quản các hiện vật được người dân phát hiện và tự nguyện giao nộp về Bảo tàng tỉnh Thanh Hoá (Công văn số 14673/UBND-VX ngày 03/10/2022)</t>
  </si>
  <si>
    <t>Xây dựng bộ sưu tập hiện vật: ''Công cụ đá khai quật tại di chỉ Hang Con Moong, xã Thành Yên, huyện Thạch Thành, tỉnh Thanh Hóa''; ''Công cụ lao động văn hóa Đông Sơn'' (Kế hoạch số 199/KH -UBND ngày 05/9/2021, Quyết định số 494/QĐ-UBND ngày 13/02/2023)</t>
  </si>
  <si>
    <t>Tổ chức chương trình giáo dục "Văn hóa Đông Sơn - 100 năm phát hiện và nghiên cứu";" Thời Lý và sự ra đời danh xưng Thanh Hóa"; ''Hậu phương Thanh Hóa với chiến dịch Điện Biên Phủ" (Kế hoạch số 199/KH-UBND ngày 05/9/2021, Quyết định số 494/QĐ-UBND ngày 13/02/2023)</t>
  </si>
  <si>
    <t>Số hóa nhóm hiện vật có giá trị, bảo quản cấp thiết (Kế hoạch số 199/KH-UBND ngày 05/9/2021, Quyết định số 494/QĐ-UBND ngày 13/02/2023)</t>
  </si>
  <si>
    <t>Sửa chữa trạm biến áp theo Quyết định số 494/QĐ-UBND ngày 13/02/2023</t>
  </si>
  <si>
    <t>Sửa chữa hệ thống kho lưu trữ theo Quyết định số 494/QĐ-UBND ngày 13/02/2023</t>
  </si>
  <si>
    <t>18.5</t>
  </si>
  <si>
    <t>Thư viện tỉnh</t>
  </si>
  <si>
    <t>Mua sách, báo bổ sung cho thư viện tỉnh, tạp chí thư viện; Luân chuyển kho sách xuống cơ sở phục vụ vùng sâu vùng xa; trường học</t>
  </si>
  <si>
    <t>Sao chụp tài liệu Hán nôm; địa chí, ST, BS, và BS, in ấn tài liệu TH qua báo chí TW; Dịch thuật tài liệu</t>
  </si>
  <si>
    <t>Tập huấn, chuẩn hóa nghiệp vụ thư viện, tham gia các hội nghị chuyên đề (Công văn số 11031/UBND-VX ngày 01/8/2023)</t>
  </si>
  <si>
    <t>Quản lý đóng sửa sách, báo; Xây dựng lại hệ thống mục lục lưu trữ thông tin thư viện</t>
  </si>
  <si>
    <t>Tổ chức Ngày Sách và văn hóa đọc - nhân ngày sách VN theo chỉ đạo của Bộ VHTT&amp;DL; tham dự hội nghị liên hiệp Thư viện Bắc Miền trung; hội báo xuân, hội thi thư pháp, ngày bạn đọc Thiếu nhi; đề án "Đẩy mạnh các hoạt động học tập suốt đời trong các Thư viện, Bảo tàng Nhà VH, Câu lạc bộ VH"</t>
  </si>
  <si>
    <t>Kinh phí hoạt động xe ô tô thư viện lưu động đa phương tiện (mua sách, chi phí hoạt động, công tác phí;…)</t>
  </si>
  <si>
    <t>Kinh phí tham gia các hội nghị chuyên đề về tiêu chuẩn QG, lớp tập huấn các hình thức truyền thông mạng xã hội trong quảng bá sản phẩm và nghiệp vụ thư viện; ứng dụng khung thập phân, ấn bản 23 tiếng việt trong các thư viện (Theo Công văn số 141/TVQG ngày 25/6/2018)</t>
  </si>
  <si>
    <t xml:space="preserve">Tổ chức thi vòng sơ khảo cuộc thi Đại sứ Văn hóa đọc hàng năm tại Thư viện tỉnh và tham gia vòng chung kết cuộc thi tại Hà Nội (Công văn số 11031/ UBND-VX ngày 01/8/2023) </t>
  </si>
  <si>
    <t>Tham gia Liên hoan Cán bộ thư viện tuyên truyền giới thiệu sách về chủ quyền biển đảo tại tỉnh Kiên Giang theo Công văn 2531/BVHTTDL-TV ngày 14/7/2022 của Bộ VHTTDL</t>
  </si>
  <si>
    <t xml:space="preserve">Xây dựng tủ sách trên địa bàn tỉnh (Công văn số 11031/ UBND-VX ngày 01/8/2023) </t>
  </si>
  <si>
    <t xml:space="preserve">Tham gia Liên hoan Cán bộ thư viện toàn quốc tuyên truyền giới phát triển văn hóa đọc và giới thiệu sách chào mừng kỷ niệm 70 năm chiến thắng Điện Biên Phủ (Công văn số 11031/UBND-VX ngày 01/8/2023) </t>
  </si>
  <si>
    <t xml:space="preserve">Luân chuyển sách báo, hội thi cảm nhận cho các trại giam và trường giáo dưỡng trên địa bàn tỉnh (Công văn số 11031/UBND-VX ngày 01/8/2023) </t>
  </si>
  <si>
    <t xml:space="preserve">Tổ chức hội thi thiếu nhi tuyên truyền và phát triển văn hóa đọc và kể chuyện theo sách tỉnh Thanh Hóa năm 2024 (Công văn số 11031/UBND-VX ngày 01/8/2023) </t>
  </si>
  <si>
    <t>Kinh phí bảo quản, phục chế tư liệu quý hiếm tại Thư viện tỉnh Thanh Hoá, giai đoạn 2023-2025 (Kế hoạch số 235/KH-UBND ngày 03/10/2022)</t>
  </si>
  <si>
    <t>18.6</t>
  </si>
  <si>
    <t>Nhà hát Nghệ thuật truyền thống</t>
  </si>
  <si>
    <t>Biểu diễn phục vụ miền núi và nhiệm vụ chính trị; Ngày hội truyền thống Văn công chuyên nghiệp xứ Thanh năm 2024 gắn với Ngày Sân khấu Việt Nam (12/8 ÂL)</t>
  </si>
  <si>
    <t>Hỗ trợ Đoàn nghệ thuật chuyên nghiệp (3 đoàn)</t>
  </si>
  <si>
    <t>Kinh phí tham gia cuộc thi độc tấu và hòa tấu nhạc cụ dân tộc toàn quốc năm 2023 theo Công văn số 11986/UBND-KTTC ngày 15/8/2022</t>
  </si>
  <si>
    <t>Kinh phí dàn dựng và tham gia Cuộc thi tài năng diễn viên Tuồng; chèo; cải lương toàn quốc (03 cuộc) theo Công văn số 11986/UBND-KTTC ngày 15/8/2022</t>
  </si>
  <si>
    <t>Tham gia liên hoan cải lương toàn quốc năm 2024 (Công văn số 14292/UBND-VX ngày 25/9/2023)</t>
  </si>
  <si>
    <t>Tham gia liên hoan sân khấu về đề tài thiếu nhi năm 2024 (Công văn số 14292/UBND-VX ngày 25/9/2023)</t>
  </si>
  <si>
    <t>18.7</t>
  </si>
  <si>
    <t>Nhà hát Ca múa kịch Lam Sơn</t>
  </si>
  <si>
    <t>Biểu diễn phục vụ chính trị, miền núi; chương trình nghệ thuật đón giao thừa, năm mới</t>
  </si>
  <si>
    <t>Đề án "Sân khấu truyền hình và Sân khấu thiếu nhi, giai đoạn 2021-2025" (Quyết định số 4685/QĐ-UBND ngày 02/11/2020 của UBND tỉnh)</t>
  </si>
  <si>
    <t>Kinh phí vận hành trụ sở; hệ thống phòng cháy, chữa cháy (cửa chống cháy)</t>
  </si>
  <si>
    <t>Tham gia Cuộc thi tài năng trẻ diễn viên kịch nói toàn quốc và Cuộc thi tài năng múa toàn quốc năm 2023 theo Công văn số 16524/UBND-VX ngày 04/11/2022</t>
  </si>
  <si>
    <t>Tham gia Liên hoan ca múa nhạc toàn quốc; Liên hoan sân khấu Kịch nói toàn quốc (Công văn số 14292/UBND-VX ngày 25/9/2023)</t>
  </si>
  <si>
    <t>Tham gia Liên hoan sân khấu về đề tài thiếu nhi năm 2024 (Công văn số 14292/UBND-VX ngày 25/9/2023)</t>
  </si>
  <si>
    <t>18.8</t>
  </si>
  <si>
    <t>Trung tâm Bảo tồn di sản Thành Nhà Hồ</t>
  </si>
  <si>
    <t>Hỗ trợ kinh phí đối với Di sản văn hóa thế giới</t>
  </si>
  <si>
    <t>Sưu tầm, vệ sinh, chỉnh lý hiện vật</t>
  </si>
  <si>
    <t>Sửa chữa biển quảng cáo trên các đường Quốc lộ</t>
  </si>
  <si>
    <t>Thuê kho lưu giữ, bảo vệ, bảo quản hiện vật</t>
  </si>
  <si>
    <t xml:space="preserve">Tham dự hội nghị thường niên của UB Di sản Thế giới </t>
  </si>
  <si>
    <t>Biên tập, xây dựng xuất bản cuốn sách "thành tựu 10 năm nghiên cứu khảo cổ di sản thế giới Thành nhà Hồ</t>
  </si>
  <si>
    <t>Phòng chống mối tường thành di sản Thành Nhà Hồ, giai đoạn 2023-2025 (Công văn số 15785/UBND-KTTC ngày 24/10/2022)</t>
  </si>
  <si>
    <t>18.9</t>
  </si>
  <si>
    <t>Trung tâm Văn hóa - Điện ảnh</t>
  </si>
  <si>
    <t>Chi bổ sung nhiệm vụ đặc thù</t>
  </si>
  <si>
    <t>Hỗ trợ kinh phí chiếu phim phục vụ miền núi</t>
  </si>
  <si>
    <t>Biên tập &amp; lồng tiếng dân tộc</t>
  </si>
  <si>
    <t>Thay thế, sửa chữa trang thiết bị chuyên môn</t>
  </si>
  <si>
    <t xml:space="preserve">Dựng cụm cổ động + Phát hành bản tin văn hoá cơ sở </t>
  </si>
  <si>
    <t>Mở lớp VHTT cơ sở</t>
  </si>
  <si>
    <t>Kinh phí tham gia hội thi, hội diễn trong năm (Công văn số 10249/UBND-VX ngày 18/7/2023; số 12011/UBND-VX ngày 17/08/2023); Tổ chức liên hoan Văn hóa dân tộc tỉnh Thanh Hóa năm 2024</t>
  </si>
  <si>
    <t>Thực hiện Đề án "Chương trình hoạt động văn hóa, nghệ thuật phục vụ vùng sâu, vùng xa, biên giới, hải đảo, vùng dân tộc thiểu số giai đoạn 2021-2030" theo Kế hoạch số 151/KH-UBND ngày 22/6/2021 (Liên hoan văn nghệ dân gian - Phiên chợ vùng cao "Huyền sử tướng thống lĩnh quân Khằm Ban" của đồng bào các dân tộc thiểu số; tập huấn và tổ chức các hoạt động văn hóa, văn nghệ phục vụ vùng sâu, vùng xa, vùng dân tộc thiểu số của đồng bào các dân tộc huyện Mường Lát; tập huấn và tổ chức các hoạt động văn hóa, văn nghệ phục vụ vùng sâu, vùng xa, vùng dân tộc thiểu số  của đồng bào dân tộc Thổ huyện Như Xuân)</t>
  </si>
  <si>
    <t>Triển khai Đề án "Bảo tồn, phục dựng và phát huy giá trị dân ca, dân vũ tỉnh Thanh Hóa trong thời kỳ đẩy mạnh công nghiệp hóa, hiện đại hóa giai đoạn 2021-2030" theo Quyết định số 686/QĐ-UBND ngày 22/02/2022 (Truyền dạy dân vũ, dân nhạc truyền thống dân tộc HMông, Thổ)</t>
  </si>
  <si>
    <t>18.10</t>
  </si>
  <si>
    <t>Trung tâm huấn luyện và Thi đấu thể dục thể thao</t>
  </si>
  <si>
    <t>Tiền công HLV, VĐV thành tích cao; HLV, VĐV đội năng khiếu và các khoản đóng góp theo Nghị định số 152/2018/NĐ-CP ngày 07/11/2018 của Chính phủ</t>
  </si>
  <si>
    <t>Tiền ăn tập luyện thi đấu HLV, VĐV, VĐV NK, thực phẩm chức năng (Thông tư số 86/2020/TT-BTC ngày 26/10/2020, Nghị quyết số 215/2022/NQ-HĐND ngày 13/4/2022 của HĐND tỉnh); chi phí khám, chữa bệnh cho HLV, VĐV theo Nghị định số 152/2018/NĐ-CP ngày 07/11/2018</t>
  </si>
  <si>
    <t>Chi phí tập luyện + thi đấu các giải quốc gia (theo lịch thi đấu của Cục Thể dục Thể thao)</t>
  </si>
  <si>
    <t>Học phí học văn hóa cho VĐV (Nghị quyết số 02/2023/NQ-HĐND ngày 24/3/2023 của HĐND tỉnh)</t>
  </si>
  <si>
    <t>Bảo trì, bảo dưỡng các công trình thể thao, điện nước sinh hoạt, vệ sinh môi trường</t>
  </si>
  <si>
    <t>18.11</t>
  </si>
  <si>
    <t xml:space="preserve">Liên đoàn bóng đá </t>
  </si>
  <si>
    <t>Tập huấn trọng tài + Quần áo cho trọng tài và cầu thủ</t>
  </si>
  <si>
    <t>Tổ chức các giải phong trào</t>
  </si>
  <si>
    <t xml:space="preserve">Đăng cai vòng chung kết giải bóng đá nhi đồng toàn quốc năm 2024 </t>
  </si>
  <si>
    <t>Kinh phí thực hiện Đề án "Phát triển bóng đá cộng đồng tỉnh Thanh Hóa, giai đoạn 2021-2025", năm 2024</t>
  </si>
  <si>
    <t>18.12</t>
  </si>
  <si>
    <t>Các nhiệm vụ chưa đủ điều kiện giao DT: Kinh phí xây dựng lực lượng vận động viên tham gia đại hội thể dục thể thao toàn quốc lần thứ X và các nhiệm vụ phát sinh ngành văn hóa</t>
  </si>
  <si>
    <t>Kinh phí thuê HLV, VĐV bóng chuyền theo Kế hoạch xây dựng lực lượng vận động viên tham gia TDTT lần thứ X năm 2026 (Công văn số 16288/UBND-VX ngày 30/10/2023)</t>
  </si>
  <si>
    <t>Kinh phí mua sắm trang thiết bị kỹ thuật, dụng cụ tập luyện thi đấu và thiết bị phục vụ phục hồi chức năng (Công văn số 16288/UBND-VX ngày 30/10/2023); Kế hoạch chuẩn bị tham gia đại hội TDTT toàn quốc lần thứ X năm 2026</t>
  </si>
  <si>
    <t>Tập huấn, thi đấu trong nước và nước ngoài theo Kế hoạch của Cục TDTT và Trung tâm (Công văn số 16288/UBND-VX ngày 30/10/2023)</t>
  </si>
  <si>
    <t>Đăng cai tổ chức các giải thể thao hàng năm (05 giải/năm)</t>
  </si>
  <si>
    <t>Kinh phí mua sắm bổ sung thiết bị âm thanh, ánh sáng phục vụ các sự kiện chính trị, văn hóa của tỉnh và các hoạt động biểu diễn của Nhà hát ca múa kịch Lam Sơn</t>
  </si>
  <si>
    <t>Ngành Giáo dục đào tạo</t>
  </si>
  <si>
    <t>19.1</t>
  </si>
  <si>
    <t>Sở Giáo dục và đào tạo</t>
  </si>
  <si>
    <t>Kinh phí cấp bù học phí và chi phí học tập theo Nghị định số 81/2021/NĐ-CP ngày 27/8/2021</t>
  </si>
  <si>
    <t xml:space="preserve">Chương trình phối hợp hành động bảo vệ môi trường </t>
  </si>
  <si>
    <t xml:space="preserve">Sửa chữa, bảo trì tài sản cơ quan </t>
  </si>
  <si>
    <t>Tạp chí GD + in ấn TL học tập cộng đồng, giấy chứng nhận</t>
  </si>
  <si>
    <t>Kiểm định chất lượng giáo dục (Định mức theo Thông tư số 56/2021/TT-BTC ngày 12/7/2021)</t>
  </si>
  <si>
    <t>Hội nghị, hội thảo giao ban toàn ngành</t>
  </si>
  <si>
    <t xml:space="preserve">Kinh phí tổ chức các cuộc thi giáo viên, HS giỏi toàn ngành </t>
  </si>
  <si>
    <t>Triển khai đề án xây dựng xã hội học tập theo Kế hoạch số 174/KH-UBND ngày 18/8/2020; tài liệu, tập huấn đi thẩm định đơn vị đạt XHHTCĐ; Chế độ kiêm nhiệm Ban chỉ đạo XDXH học tập giai đoạn 2021-2030 (Quyết định số 536/2021/UBND ngày 09/2/2021)</t>
  </si>
  <si>
    <t>Đề tài khoa học, sáng kiến kinh nghiệm</t>
  </si>
  <si>
    <t>Kinh phí bồi dưỡng, tập huấn chuyên môn thường xuyên cho CB, GV, CBQL (Quyết định số 2895/QĐ-UBND ngày 15/8/2023 và kế hoạch năm học của Bộ Giáo dục và Đào tạo)</t>
  </si>
  <si>
    <t>Vốn đối ứng thực hiện dự án Giáo dục THCS khu vực khó khăn nhất giai đoạn 2 (Thanh toán vốn đối ứng còn thiếu theo Quyết định số 1346/QĐ-UBND và 1347/QĐ-UBND ngày 20/4/2022 của UBND tỉnh)</t>
  </si>
  <si>
    <t>Nâng cao năng lực cho y tế trường học</t>
  </si>
  <si>
    <t>19.2</t>
  </si>
  <si>
    <t xml:space="preserve">Trường ĐH Hồng Đức  </t>
  </si>
  <si>
    <t xml:space="preserve">Chi theo định mức </t>
  </si>
  <si>
    <t>Chế độ HS Lào</t>
  </si>
  <si>
    <t>Hỗ trợ chi phí học tập theo Quyết định số 66/2013/QĐ-TTg ngày 11/11/2013</t>
  </si>
  <si>
    <t>Hỗ trợ học sinh khuyết tật theo Thông tư số 42/2013/TTLT-BGDĐT-BLĐTBXH-BTC ngày 31/12/2013</t>
  </si>
  <si>
    <t xml:space="preserve">Kinh phí cấp bù miễn, giảm học phí theo Nghị định số 81/2021/NĐ-CP ngày 27/8/2021, Kinh phí đào tạo HV sư phạm không thu học phí </t>
  </si>
  <si>
    <t>Kinh phí đào tạo nâng chuẩn cho giáo viên theo Nghị định số 71/2020/NĐ-CP ngày 30/6/2020</t>
  </si>
  <si>
    <t>Kinh phí hỗ trợ tiền đóng học phí, chi phí sinh hoạt đối với sinh viên sư phạm theo quy định tại Nghị định số 116/2020/NĐ-CP ngày 25/9/2020</t>
  </si>
  <si>
    <t>Kinh phí hỗ trợ người học theo đề án 89 (Quyết định số 89/QĐ-TTg ngày 18/01/2019 của TTCP)</t>
  </si>
  <si>
    <t>19.3</t>
  </si>
  <si>
    <t xml:space="preserve">Trung Tâm giáo dục quốc tế </t>
  </si>
  <si>
    <t>19.4</t>
  </si>
  <si>
    <t>Trường đại học Văn hóa, Thể thao và Du lịch</t>
  </si>
  <si>
    <t>Bổ sung nhiệm vụ đặc thù</t>
  </si>
  <si>
    <t>Kinh phí học sinh Lào</t>
  </si>
  <si>
    <t>Biên soạn giáo trình đại học và sau đại học</t>
  </si>
  <si>
    <t>Đánh giá chương trình đào tạo các trình độ của giáo dục đại học theo Thông tư số 04/2016/TT-BGDĐT ngày 14/3/2016</t>
  </si>
  <si>
    <t xml:space="preserve">Kinh phí bảo dưỡng, sửa chữa tài sản công theo Thông tư số 65/2021/TT-BTC </t>
  </si>
  <si>
    <t>19.5</t>
  </si>
  <si>
    <t>Trường THPT Dân tộc nội trú</t>
  </si>
  <si>
    <t>Định mức biên chế</t>
  </si>
  <si>
    <t>Học bổng học sinh</t>
  </si>
  <si>
    <t>Chế độ học sinh dân tộc nội trú theo Thông tư số 109/2009/TTLT/BTC-BGDĐT ngày 29/5/2009</t>
  </si>
  <si>
    <t>Cấp bù kinh phí miễn giảm học phí theo Nghị định số 81/2021/NĐ-CP ngày 27/8/2021</t>
  </si>
  <si>
    <t>Hợp đồng nấu ăn, bảo vệ</t>
  </si>
  <si>
    <t>Sửa chữa, bảo dưỡng theo Thông tư số 65/2021/TT-BTC</t>
  </si>
  <si>
    <t>19.6</t>
  </si>
  <si>
    <t>Trường THPT Dân tộc nội trú Ngọc Lặc</t>
  </si>
  <si>
    <t>Cấp bù KP miễn giảm học phí theo Nghị định số 81/2021/NĐ-CP ngày 27/8/2021</t>
  </si>
  <si>
    <t>19.7</t>
  </si>
  <si>
    <t>Trường THPT chuyên Lam Sơn</t>
  </si>
  <si>
    <t>Kinh phí huấn luyện đội tuyển + Kinh phí đi thi đấu QT (bao gồm kinh phí thực hiện các nhiệm vụ thi khảo sát và phục vụ đội tuyển tại trường)</t>
  </si>
  <si>
    <t xml:space="preserve">Trợ cấp sinh hoạt cho học sinh </t>
  </si>
  <si>
    <t>Chế độ cho CBQL, GV có HS đoạt giải</t>
  </si>
  <si>
    <t>19.8</t>
  </si>
  <si>
    <t>Trung tâm Giáo dục thường xuyên - kỹ thuật tổng hợp</t>
  </si>
  <si>
    <t>Bồi dưỡng nghiệp vụ cho CB quản lý GD các cấp MN, TH, THCS</t>
  </si>
  <si>
    <t>19.9</t>
  </si>
  <si>
    <t xml:space="preserve">Các trường THPT </t>
  </si>
  <si>
    <t xml:space="preserve">  -</t>
  </si>
  <si>
    <t>Chi nghiệp vụ</t>
  </si>
  <si>
    <t>Chi chế độ HS khuyết tật theo Thông tư số 42/2013/TTLT-BGDĐT-BLĐTBXH-BTC ngày 31/12/2013</t>
  </si>
  <si>
    <t>Kinh phí thực hiện Nghị định số 116/2020/NĐ-CP ngày 25/9/2020</t>
  </si>
  <si>
    <t>Kinh phí cấp bù miễn, giảm học phí và hỗ trợ chi phí học tập theo Nghị định số 81/2021/NĐ-CP ngày 27/8/2021</t>
  </si>
  <si>
    <t>Kinh phí bổ sung do tăng biên chế năm 2022</t>
  </si>
  <si>
    <t>Kinh phí bảo dưỡng, sửa chữa theo Thông tư số 65/2021/TT-BTC ngày 29/7/2021</t>
  </si>
  <si>
    <t>Ngành Y tế</t>
  </si>
  <si>
    <t>20.1</t>
  </si>
  <si>
    <t>Sở Y tế</t>
  </si>
  <si>
    <t>Kinh phí phục vụ mua sắm tập trung</t>
  </si>
  <si>
    <t>Kinh phí Ban chỉ đạo thực hiện Đề án phát triển y tế biển đảo Việt Nam tỉnh Thanh Hóa</t>
  </si>
  <si>
    <t>BQL quỹ hỗ trợ KCB cho người nghèo</t>
  </si>
  <si>
    <t>Công tác chỉ đạo chuyên môn y tế cơ sở, chỉ đạo tuyến và giám sát toàn ngành</t>
  </si>
  <si>
    <t>Hoạt động Y tá điều dưỡng + Dân quân y kết hợp</t>
  </si>
  <si>
    <t>Đề tài Khoa học cấp ngành</t>
  </si>
  <si>
    <t>Kinh phí mua thẻ BHYT cho bệnh nhân HIV</t>
  </si>
  <si>
    <t>Kinh phí thực hiện kế hoạch hành động phòng, chống bạo lực, xâm hại trẻ em trên địa bàn tỉnh Thanh Hóa giai đoạn 2020-2025 (Kế hoạch số 87/KH-UBND ngày 9/4/2020 của UBND tỉnh)</t>
  </si>
  <si>
    <t>Kinh phí thực hiện Kế hoạch số 227/KH-UBND ngày 18/10/2021 về triển khai thực hiện CTMT Y tế-Dân số giai đoạn 2021-2025</t>
  </si>
  <si>
    <t>Kinh phí Thực hiện Chương trình Phát triển y tế biển, đảo tỉnh Thanh Hóa đến năm 2030 theo Quyết định số 658/QĐ-TTg ngày 8/6/2023 của Thủ tướng Chính phủ phê duyệt Chương trình Phát triển y tế biển, đảo Việt Nam đến năm 2030; Quyết định số 3128/QĐ-BYT ngày 4/8/2023 của Bộ Y tế ban hành Kế hoạch triển khai thực hiện Quyết định số 658/QĐ-TTG và Công văn số 8147/UBND-VX ngày 12/6/2023 của UBND tỉnh</t>
  </si>
  <si>
    <t>Kinh phí triển khai Chương trình phát triển hệ thống phục hồi chức năng giai đoạn 2023 - 2030, tầm nhìn đến năm 2050, trên địa bàn tỉnh Thanh Hóa theo Kế hoạch số 214/KH-UBND ngày 25/8/2023 của UBND tỉnh</t>
  </si>
  <si>
    <t>20.2</t>
  </si>
  <si>
    <t>Chi cục An toàn VSTP</t>
  </si>
  <si>
    <t>20.3</t>
  </si>
  <si>
    <t>Chi cục dân số KHH gia đình</t>
  </si>
  <si>
    <t>VP chi cục dân số KHH gia đình</t>
  </si>
  <si>
    <t>Kế hoạch số 73/KH-UBND ngày 12/3/2020 về thực hiện Đề án "Kiểm soát mất cân bằng giới tính khi sinh giai đoạn 2021-2025"</t>
  </si>
  <si>
    <t>Đề án "Xã hội hóa phương tiện tránh thai và dịch vụ KHHGĐ/SKSS đến năm 2030 trên địa bàn tỉnh Thanh Hóa theo Kế hoạch số 129/KH-UBND ngày 11/6/2020</t>
  </si>
  <si>
    <t>Thực hiện Kế hoạch số 155/KH-UBND ngày 17/7/2020 của UBND tỉnh về thực hiện Chương tình truyền thông dân số đến năm 2030 trên địa bàn tỉnh Thanh Hóa</t>
  </si>
  <si>
    <t>Kinh phí thực hiện chương trình điều chỉnh mức sinh phù hợp các vùng đối tượng năm 2024 tỉnh Thanh Hóa (Kế hoạch số 181/KH-UBND ngày 24/8/2020)</t>
  </si>
  <si>
    <t>Kinh phí thực hiện chương trình mở rộng tầm soát, chẩn đoán, điều trị một số bệnh tật trước sinh và sơ sinh năm 2024 tỉnh Thanh Hóa (Kế hoạch số 77/KH-UBND ngày 02/4/2021)</t>
  </si>
  <si>
    <t>Kinh phí thực hiện chương trình củng cố, phát triển và nâng cao chất lượng dịch vụ KHHGĐ năm 2024 tỉnh Thanh Hóa (Kế hoạch số 113/KH-UBND ngày 11/5/2021)</t>
  </si>
  <si>
    <t>Kinh phí thực hiện chương trình củng cố, phát triển hệ thống thông tin chuyên ngành dân số đến năm 2030 (Kế hoạch số 162/KH-UBND ngày 05/7/2021)</t>
  </si>
  <si>
    <t>Kinh phí thực hiện chương trình chăm sóc sức khỏe người cao tuổi tỉnh Thanh Hóa đến năm 2030 (Kế hoạch số 229/KH-UBND ngày 26/10/2021)</t>
  </si>
  <si>
    <t>Kinh phí đào tạo, bồi dưỡng, nâng cao năng lực cho đội ngũ làm công tác dân số các cấp năm 2024 tỉnh Thanh Hóa (Kế hoạch số 242/KH-UBND ngày 11/11/2021)</t>
  </si>
  <si>
    <t>20.4</t>
  </si>
  <si>
    <t>Khối bệnh viện</t>
  </si>
  <si>
    <t>Bệnh viện tuyến tỉnh</t>
  </si>
  <si>
    <t>a.1</t>
  </si>
  <si>
    <t>Bệnh viện đa khoa tỉnh</t>
  </si>
  <si>
    <t>Kinh phí thực hiện Kế hoạch số 227/KH-UBND ngày 18/10/2021 về triển khai thực hiện CTMT Y tế-Dân số giai đoạn 2021-2025 (Dự án 6: Đảm bảo máu an toàn và phòng chống một số bệnh  lý huyết học)</t>
  </si>
  <si>
    <t>Kinh phí chỉ đạo tuyến</t>
  </si>
  <si>
    <t>a.2</t>
  </si>
  <si>
    <t>Bệnh viện phụ sản</t>
  </si>
  <si>
    <t>Hỗ trợ kinh phí xử lý bệnh phẩm</t>
  </si>
  <si>
    <t>a.3</t>
  </si>
  <si>
    <t>Bệnh viện Nhi</t>
  </si>
  <si>
    <t xml:space="preserve">Kinh phí chỉ đạo tuyến </t>
  </si>
  <si>
    <t>Kinh phí chuyển giao kỹ thuật phát triển các dịch vụ (Theo Công văn số 15286/UBND-KTTC ngày 13/10/2022 của UBND tỉnh)</t>
  </si>
  <si>
    <t>Tiểu cầu máy phục vụ bệnh Nhi mắc bệnh về máu phần BHYT không chi trả (Theo Công văn số 15286/UBND-KTTC ngày 13/10/2022 của UBND tỉnh)</t>
  </si>
  <si>
    <t>a.4</t>
  </si>
  <si>
    <t>Bệnh viện Y dược cổ truyền</t>
  </si>
  <si>
    <t>Định mức giường bệnh</t>
  </si>
  <si>
    <t>a.5</t>
  </si>
  <si>
    <t>Bệnh viện Mắt</t>
  </si>
  <si>
    <t>a.6</t>
  </si>
  <si>
    <t>Bệnh viện Da liễu</t>
  </si>
  <si>
    <t>Kinh phí khám sàng lọc bệnh phong cho người dân thuộc nhiệm vụ thường xuyên của đơn vị và kinh phí hoạt động phòng, chống bệnh phong theo Kế hoạch số 227/KH-UBND ngày 18/10/2021 về triển khai thực hiện CTMT Y tế-Dân số giai đoạn 2021-2025</t>
  </si>
  <si>
    <t>a.7</t>
  </si>
  <si>
    <t>Bệnh viện Nội tiết</t>
  </si>
  <si>
    <t>Kinh phí hoạt động phòng chống bệnh đái tháo đường</t>
  </si>
  <si>
    <t>Kinh phí phòng chống rối loạn do thiếu I ốt</t>
  </si>
  <si>
    <t>a.8</t>
  </si>
  <si>
    <t>Bệnh viện Phổi</t>
  </si>
  <si>
    <t>Kinh phí thực hiện hoạt động phòng, chống lao; phòng chống bệnh phổi tắc nghẽn mãn tính và hen phế quản theo Kế hoạch số 227/KH-UBND ngày 18/10/2021 về triển khai thực hiện CTMT Y tế-Dân số giai đoạn 2021-2025</t>
  </si>
  <si>
    <t>a.9</t>
  </si>
  <si>
    <t>Bệnh viện Tâm thần</t>
  </si>
  <si>
    <t>Kinh phí thực hiện hoạt động bảo vệ sức khỏe tâm thần theo Kế hoạch số 227/KH-UBND ngày 18/10/2021 về triển khai thực hiện CTMT Y tế-Dân số giai đoạn 2021-2025</t>
  </si>
  <si>
    <t>a.10</t>
  </si>
  <si>
    <t>Bệnh viện Phục hồi chức năng</t>
  </si>
  <si>
    <t>Kinh phí thực hiện hoạt động phục hồi chức năng cho người khuyết tật theo Kế hoạch số 227/KH-UBND ngày 18/10/2021 về triển khai thực hiện CTMT Y tế-Dân số giai đoạn 2021-2025</t>
  </si>
  <si>
    <t>Kinh phí phá dỡ Khu nhà điều trị (nhà B), Bệnh viện phục hồi chức năng tỉnh Thanh Hóa (Công văn số 16171/UBND-KTTC ngày 26/10/2023)</t>
  </si>
  <si>
    <t>a.11</t>
  </si>
  <si>
    <t>Bệnh viện Đa khoa Khu vực Ngọc Lặc</t>
  </si>
  <si>
    <t>a.12</t>
  </si>
  <si>
    <t>Bệnh viện Đa khoa Khu vực Nghi Sơn</t>
  </si>
  <si>
    <t>a.13</t>
  </si>
  <si>
    <t>Bệnh viện Ung bướu</t>
  </si>
  <si>
    <t>Kinh phí hỗ trợ chuyển giao kỹ thuật phát triển các dịch vụ (theo Công văn số 15487/UBND-KTTC ngày 18/10/2022 của UBND tỉnh)</t>
  </si>
  <si>
    <t>Bệnh viện tuyến huyện</t>
  </si>
  <si>
    <t>Phụ cấp theo Nghị định số 76/2019/NĐ-CP ngày 8/10/2019</t>
  </si>
  <si>
    <t>20.5</t>
  </si>
  <si>
    <t>Khối Y tế dự phòng</t>
  </si>
  <si>
    <t>Dự phòng tuyến tỉnh</t>
  </si>
  <si>
    <t>a1</t>
  </si>
  <si>
    <t>Trung tâm kiểm soát bệnh tật tỉnh Thanh Hóa</t>
  </si>
  <si>
    <t>Chế độ:</t>
  </si>
  <si>
    <t>Hỗ trợ cơ sở điều trị các chất dạng thuốc phiện bằng thuốc thay thế theo Nghị quyết số 195/2019/NQ-HĐND ngày 16/10/2019</t>
  </si>
  <si>
    <t>Mua hoá chất vật tư xét nghiệm phục vụ chuyên môn</t>
  </si>
  <si>
    <t>In bản tin sức khỏe, tạp chí</t>
  </si>
  <si>
    <t>Truyền thông y tế trên các phương tiện thông tin đại chúng và thực hiện các hoạt động truyền thông</t>
  </si>
  <si>
    <t>Chi thực hiện đề án, dự án, chương trình, kế hoạch được giao:</t>
  </si>
  <si>
    <t>Kinh phí hoạt động phòng chống bệnh không lây nhiễm và rối loạn tâm thần (Kế hoạch số 177/KH-UBND ngày 04/7/2022)</t>
  </si>
  <si>
    <t>Kế hoạch đảm bảo tài chính cho các hoạt động phòng chống HIV/AIDS theo Kế hoạch số 200/KH-UBND ngày 21/9/2020</t>
  </si>
  <si>
    <t>Đề án thí điểm sàng lọc phát hiện sớm và xử lý ung thư cổ tử cung theo Quyết định số 5042/QĐ-UBND ngày 28/11/2019</t>
  </si>
  <si>
    <t>Vốn đối ứng dự án quỹ toàn cầu phòng, chống HIV/AIDS giai đoạn 2021-2023</t>
  </si>
  <si>
    <t>Vốn đối ứng dự án sáng kiến ngăn chặn và loại trừ sốt rét kháng thuốc Artemisinin giai đoạn 2021 - 2023</t>
  </si>
  <si>
    <t>Vốn đối ứng dự án an ninh y tế khu vực Tiểu vùng Mê Kông mở rộng</t>
  </si>
  <si>
    <t>Kinh phí thực hiện hoạt động chương trình chăm sóc và nâng cao sức khỏe người lao động, phòng chống bệnh nghề nghiệp (Kế hoạch số 244/KH-UBND ngày 13/11/2020)</t>
  </si>
  <si>
    <t>Hoạt động phòng, chống sốt rét, sốt xuất huyết; y tế trường học; tiêm chủng mở rộng, chăm sóc SKSS, hoạt động cải thiện tình trạng dinh dưỡng trẻ em theo Kế hoạch số 227/KH-UBND ngày 18/10/2021 về triển khai thực hiện CTMT Y tế-Dân số giai đoạn 2021-2025</t>
  </si>
  <si>
    <t>Kinh phí thực hiện kế hoạch chăm sóc sức khỏe sinh sản, sức khỏe tình dục vị thành niên, thanh niên tại Thanh Hóa (Kế hoạch số 157/KH-UBND ngày 28/6/2021)</t>
  </si>
  <si>
    <t>Kinh phí thực hiện kiểm tra, giám sát chất lượng nước tại các cơ sở tập trung trên địa bàn tỉnh (khoản 5 Điều 5 Thông tư số 41/2018/TT-BYT ngày 14/12/2018 và Quyết định số 16/2021/QĐ-UBND ngày 20/8/2021)</t>
  </si>
  <si>
    <t>Kinh phí thực hiện hoạt động phòng chống bệnh dại trên người (Kế hoạch số 09/KH-UBND ngày 17/01/2022 của UBND tỉnh)</t>
  </si>
  <si>
    <t>Kinh phí thực hiện hoạt động phòng, chống viêm gan Viruts (Kế hoạch số 119/KH-UBND ngày 29/4/2022 của UBND tỉnh)</t>
  </si>
  <si>
    <t>Kinh phí thực hiện kế hoạch phòng chống các bệnh do ký sinh trùng thường gặp trên địa bàn tỉnh Thanh Hóa (Kế hoạch số 159/KH-UBND ngày 13/6/2022 của UBND tỉnh)</t>
  </si>
  <si>
    <t>Kinh phí hoạt động phòng, chống suy dinh dưỡng thể thấp, còi ở trẻ em dưới 05 tuổi vùng đồng bào dân tộc thiểu số và miền núi giai đoạn 2022-2025 trên địa bàn tỉnh theo Kế hoạch số 163/KH-UBND ngày 17/6/2022 của UBND tỉnh)</t>
  </si>
  <si>
    <t>a2</t>
  </si>
  <si>
    <t>Trung tâm kiểm nghiệm</t>
  </si>
  <si>
    <t>Chi nhiệm vụ đặc thù:</t>
  </si>
  <si>
    <t>Chi phí mua mẫu và kiểm nghiệm xác định chất lượng thuốc, mỹ thẩm, thực phẩm</t>
  </si>
  <si>
    <t>Kinh phí thực hiện kiểm tra giám sát mẫu trên thị trường</t>
  </si>
  <si>
    <t>Sửa chữa bảo dưỡng, sửa chữa chống xuống cấp hệ thống thiết bị xử lý chất thải độc hại</t>
  </si>
  <si>
    <t>a3</t>
  </si>
  <si>
    <t>Trung tâm giám định y khoa</t>
  </si>
  <si>
    <t>a4</t>
  </si>
  <si>
    <t>Trung tâm pháp y</t>
  </si>
  <si>
    <t>Hỗ trợ kinh phí hoạt động chuyên môn</t>
  </si>
  <si>
    <t>Sửa chữa phòng làm việc</t>
  </si>
  <si>
    <t>Dự phòng tuyến huyện</t>
  </si>
  <si>
    <t>Chi chế độ và nghiệp vụ</t>
  </si>
  <si>
    <t>Hỗ trợ cơ sở điều trị nghiện các chất dạng thuốc phiện bằng thuốc thay thế theo Nghị quyết số 195/2019/NQ-HĐND ngày 16/10/2019</t>
  </si>
  <si>
    <t>Y tế xã</t>
  </si>
  <si>
    <t>Chăm sóc sức khỏe người cao tuổi</t>
  </si>
  <si>
    <t xml:space="preserve">Mua Bảo hiểm trách nhiệm theo Thông tư số 210/2015/TT-BTC ngày 30/12/2015 </t>
  </si>
  <si>
    <t>Chính sách hỗ trợ cho phụ nữ thuộc hộ nghèo là người dân tộc thiểu số sinh con đúng chính sách dân số theo Nghị định số 39/2015/NĐ-CP ngày 27/4/2015</t>
  </si>
  <si>
    <t>Trợ cấp một lần khi chuyển công tác ra khỏi vùng có điều kiện kinh tế - xã hội đặc biệt khó khăn</t>
  </si>
  <si>
    <t>20.6</t>
  </si>
  <si>
    <t>Trường Cao đẳng Y tế</t>
  </si>
  <si>
    <t xml:space="preserve">Kinh phí lưu học sinh Lào </t>
  </si>
  <si>
    <t>20.7</t>
  </si>
  <si>
    <t xml:space="preserve">Hỗ trợ học sinh Phân hiệu ĐH Y Hà Nội tại Thanh Hóa </t>
  </si>
  <si>
    <t xml:space="preserve">Chế độ thu hút và đào tạo cán bộ, giảng viên cho Phân hiệu </t>
  </si>
  <si>
    <t>20.8</t>
  </si>
  <si>
    <t>Các chương trình, nhiệm vụ giao sau ngành y tế (năm 2023: Khám chữa bệnh cho người Lào theo thỏa thuận hợp tác giữa tỉnh Hủa Phăn và tỉnh Thanh Hóa)</t>
  </si>
  <si>
    <t>Ban Dân tộc</t>
  </si>
  <si>
    <t>HĐ Dân tộc học và Nhân học</t>
  </si>
  <si>
    <t>Trích kinh phí thu hồi sau thanh tra theo Thông tư số 327/2016/TT-BTC ngày 26/12/2016</t>
  </si>
  <si>
    <t>Triển khai các chính sách an sinh miền núi + Đón tiếp già làng, trưởng bản</t>
  </si>
  <si>
    <t xml:space="preserve">Chi thực hiện chế độ chính sách </t>
  </si>
  <si>
    <t>Chính sách người  DTTS có uy tín (Quyết định số 12/2018/QĐ-TTg ngày 06/03/2018)</t>
  </si>
  <si>
    <t>Kinh phí mở lớp học chữ Nôm, Dao cho đồng bào dân tộc Dao tỉnh Thanh Hóa, giai đoạn 2021-2023 theo Kế hoạch số 211/KH-UBND ngày 7/10/2020</t>
  </si>
  <si>
    <t xml:space="preserve">Kinh phí tuyên truyền thực hiện nếp sống văn hóa trong tang lễ vùng Mông tỉnh Thanh Hóa </t>
  </si>
  <si>
    <t>Đề án giảm thiểu tảo hôn và hôn nhân cận huyết thống giai đoạn 2021-2025 theo Quyết định số 4045/QĐ-UBND ngày 14/10/2021</t>
  </si>
  <si>
    <t>Sưu tầm, biên soạn, số hóa tiếng nói, chữ viết dân tộc Mường và dân tộc Thái của Hội Dân tộc học và Nhân học tỉnh Thanh Hóa theo Kế hoạch số 64/KH-UBND ngày 20/3/2023</t>
  </si>
  <si>
    <t>Ban quản lý khu kinh tế Nghi Sơn và các KCN</t>
  </si>
  <si>
    <t>22.1</t>
  </si>
  <si>
    <t>Văn phòng Ban quản lý khu kinh tế Nghi Sơn và các KCN</t>
  </si>
  <si>
    <t>Biên chế hành chính</t>
  </si>
  <si>
    <t>Hoạt động VPGD tại Thanh Hoá</t>
  </si>
  <si>
    <t>Chi phí đặc thù; Lập dự án kêu gọi đầu tư</t>
  </si>
  <si>
    <t>Chi xúc tiến đầu tư khu đô thị Nghi Sơn</t>
  </si>
  <si>
    <t>Hoạt động quảng bá các KCN</t>
  </si>
  <si>
    <t>Chế độ tiếp dân và giải quyết thủ tục hành chính</t>
  </si>
  <si>
    <t xml:space="preserve">Kinh phí duy tu, sửa chữa và bảo dưỡng thường xuyên các công trình; quản lý, vận hành, duy trì hệ sống chiếu sáng trong KKT Nghi Sơn và các KCN </t>
  </si>
  <si>
    <t>Chi phí duy trì vệ sinh ngõ xóm</t>
  </si>
  <si>
    <t>Kinh phí phục vụ hoạt động thu phí cấp phép lao động theo Thông tư số 02/2014/TT-BTC</t>
  </si>
  <si>
    <t>Kinh phí ban chỉ đạo GPMB theo Quyết định số 29/QĐ-UBND ngày 05/01/2021</t>
  </si>
  <si>
    <t>Kinh phí tuyên truyền tháng hành động về an toàn, vệ sinh lao động theo KH số 80/KH-UBND ngày 21/3/2022</t>
  </si>
  <si>
    <t>Kinh phí tuyên truyền phổ biến, giáo dục pháp luật đối với các doanh nghiệp và người lao động trên địa bàn KKT Nghi Sơn và các KCN theo Công văn số 16206/UBND-KSTTHCNC ngày 27/10/2023 của UBND tỉnh</t>
  </si>
  <si>
    <t>Chương trình phát triển KKT Nghi Sơn theo Kế hoạch số 222/KH-UBND ngày 11/10/2021</t>
  </si>
  <si>
    <t>Cải tạo, nâng cấp hạ tầng hệ thống mạng theo Công văn số 15379/UBND-THKH ngày 12/10/2023 của UBND tỉnh</t>
  </si>
  <si>
    <t xml:space="preserve">Trồng, duy trì, chăm sóc cây xanh đảm bảo môi trường khu CN (Công văn số 12559/UBND-CN ngày 24/8/2022, số 13123/UBND-KTTC ngày 07/9/2023) </t>
  </si>
  <si>
    <t>Kinh phí thực hiện sửa chữa định kỳ các tuyến giao thông trong Khu kinh tế Nghi Sơn (Công văn số 11652/UBND-CN ngày 09/8/2022)</t>
  </si>
  <si>
    <t>Thực hiện các nhiệm vụ về BVMT theo quy định tại Luật BVMT và các văn bản của tỉnh (Công văn số 15674/UBND-NN ngày 20/10/2022)</t>
  </si>
  <si>
    <t>Kinh phí quản lý, vận hành, duy trì bảo dưỡng hệ thống chiếu sáng thuộc dự án đường Đông Tây 1 kéo dài - KKT Nghi Sơn</t>
  </si>
  <si>
    <t>Kinh phí quản lý, vận hành đường ngang tại Km224+375 tuyến đường sắt Hà Nội-TP.Hồ Chí Minh thuộc dự án: Đường Đông Tây 1 kéo dài - KKT Nghi Sơn (Công văn số 10583/UBND-CN ngày 21/7/2021) (bao gồm cả thanh toán năm 2023 theo Quyết định số 1549/QĐ-UBND ngày 10/5/2023)</t>
  </si>
  <si>
    <t>22.2</t>
  </si>
  <si>
    <t>Trung tâm quản lý hạ tầng, môi trường và QL đầu tư</t>
  </si>
  <si>
    <t>Ủy ban Mặt trận tổ quốc</t>
  </si>
  <si>
    <t>Bồi dưỡng tập huấn; Kinh phí tập huấn công tác hòa giải cơ sở theo Nghị quyết liên tịch số 01/2014/NQLT/CP-UBTWMTTQVN</t>
  </si>
  <si>
    <t>BCĐ người Việt Nam ưu tiên dùng hàng Việt Nam; Kinh phí tuyên truyền các hoạt động về chương trình người Việt Nam dùng hàng Việt Nam</t>
  </si>
  <si>
    <t>Kinh phí tuyên truyền cuộc vận động "Toàn dân đoàn kết xây dựng nông thôn mới, đô thị văn minh"</t>
  </si>
  <si>
    <t>Đổi mới công tác thông tin tuyên truyền của MTTQ Việt Nam; Phát triển các mô hình mới dựa trên ứng dụng CNTT, chuyển đổi số, khai thác và phát huy hiệu quả tuyên truyền của Trang thông tin điện tử Ủy ban MTTQ tỉnh; triển khai trang cộng đồng (Fanpage) của MTTQ các cấp trong tỉnh theo Công văn số 3079-CV/VPTU ngày 04/10/2022 của TT Tỉnh ủy</t>
  </si>
  <si>
    <t>Cấp Báo ĐĐK cho xã và xuất bản cuốn thông tin công tác mặt trận số đặc biệt vào dịp Ngày hội Đại ĐK toàn dân tộc ở khu dân cư</t>
  </si>
  <si>
    <t>Kinh phí giám sát và phản biện xã hội; giám sát đầu tư cộng đồng, thanh tra nhân dân (Theo Quyết định số 217-QĐ/TW ngày 12/12/2013 của BCHTW; Thông tư số 39/2006/TTLT-BTC-BTTUBWMTTQVN, Quyết định số 80/2005/QĐ-TTg ngày 18/4/2005)</t>
  </si>
  <si>
    <t>Kinh phí hoạt động của các ban bao gồm: Hoạt động của uỷ viên UB MTTQ; Hoạt động UB đoàn kết Công giáo; cấp báo người công giáo cấp cho UVUB đoàn kết công giáo; Hoạt động tư vấn của MTTQ</t>
  </si>
  <si>
    <t>Kinh phí hoạt động của Hội Hữu nghị Việt Lào (Công văn số 9132/UBND-KTTC ngày 17/8/2016; Công văn số 854/CV-TU ngày 17/8/2016)</t>
  </si>
  <si>
    <t>Kinh phí tổ chức tiếp xúc cử tri; hoạt động đối ngoại; đón tiếp thăm hỏi, đàm phán các chức sắc, già làng trưởng bản; vận động, phân phối nguồn đóng góp,…</t>
  </si>
  <si>
    <t xml:space="preserve">Kinh phí hoạt động BCĐ quỹ người nghèo </t>
  </si>
  <si>
    <t>Tổ chức gặp mặt, giao lưu biểu dương các điển hình cán bộ Mặt trận tiêu biểu tỉnh Thanh Hóa giai đoạn 2019-2024 theo Kết luận của Thường trực TU tại Công văn số 4360-CV/VPTU ngày 20/10/2023</t>
  </si>
  <si>
    <t>Kinh phí tổ chức đại hội đại biểu MTTQ Việt Nam tỉnh Thanh Hóa nhiệm kỳ 2024-2029 theo Kết luận của Thường trực TU tại Công văn số 4360-CV/VPTU ngày 20/10/2023</t>
  </si>
  <si>
    <t>Hội nghị tổng kết 15 năm thực hiện cuộc vận động Người Việt Nam ưu tiên dùng hàng Việt Nam và tôn vinh các điển hình tiêu biểu trong thực hiên cuộc vận động theo Kết luận của Thường trực TU tại Công văn số 4360-CV/VPTU ngày 20/10/2023</t>
  </si>
  <si>
    <t>Kế hoạch tổ chức Đoàn đại biểu Ủy ban đoàn kết công giáo tỉnh Thanh Hóa đi thực tế, học tập kinh nghiệm trong công tác vận động tập hợp đồng bào công giáo tại các tỉnh miền trung theo Kết luận của Thường trực TU tại Công văn số 4360-CV/VPTU ngày 20/10/2023</t>
  </si>
  <si>
    <t>Kinh phí thực hiện chương trình phối hợp hành động bảo vệ môi trường theo Quyết định số 4463/QĐ-UBND ngày 20/10/2020</t>
  </si>
  <si>
    <t>Chi nghiệp vụ chỉ đạo cơ sở, đến tận ban công tác mặt trận trong nhiệm kỳ 2019-2024</t>
  </si>
  <si>
    <t>Kinh phí đoàn đại biểu Mặt trận Lào xây dựng đất nước tỉnh Hủa Phăn sang thăm và làm việc với MTTQ tỉnh Thanh Hóa theo bản ghi nhớ của 2 tỉnh ký ngày 05/4/2019 tại Sầm Nưa tỉnh Hủa Phăn</t>
  </si>
  <si>
    <t xml:space="preserve">Kinh phí hội nghị tổng kết 20 năm và biểu dương điển hình tiên tiến trong phong trào xây dựng "Chùa cảnh tinh tiến, gương mẫu" trong đồng bào Phật giáo tính Thanh Hóa giai đoạn 2001 - 2021 </t>
  </si>
  <si>
    <t>Hội nghị biểu dương điển hình "Sản xuất giỏi, công tác xã hội tốt" trong đồng bào dân tộc thiểu số giai đoạn 2016-2021</t>
  </si>
  <si>
    <t>Đẩy mạnh phong trào đoàn kết sáng tạo theo Thông báo số 303/TB-MTTW-BTT ngày 05/10/2023</t>
  </si>
  <si>
    <t>Tập huấn công tác hòa giải cơ sở theo Nghị quyết số 01/2014/NQLT/CP-UBTWTTQVN (đã gộp kinh phí tập huấn 200 tr)</t>
  </si>
  <si>
    <t>Tổ chức Hội nghị biểu dương Trưởng ban công tác Mặt trận khu dân cư và cán bộ MT cơ sở tiêu biểu năm 2022 theo Văn bản số 1615-CV/VPTU  ngày 17/9/2021</t>
  </si>
  <si>
    <t>Hội nghị biểu dương người có uy tín tiêu biểu trong đồng báo dân tộc thiểu số tỉnh Thanh Hóa lần thứ 3 theo Kết luận số 01/KL-ĐCT của UBTW MTTQVN (Công văn số 3079-CV/VPTU ngày 04/10/2022 của TT Tỉnh ủy)</t>
  </si>
  <si>
    <t>Đại hội người công giáo Thanh Hóa xây dựng và bảo vệ tổ quốc lần thứ IV nhiệm kỳ 2022-2027 theo Công văn số 16235/UBND-KTTC ngày 15/10/2021 (500 triệu  đồng); Hội nghị biểu dương người tốt việc tốt trong đồng bào công giáo theo Văn bản số 1615-CV/VPTU  ngày 17/9/2021 (300 triệu đồng)</t>
  </si>
  <si>
    <t>Tổ chức Ngày hội Đại đoàn kết toàn dân tộc theo Thông tư số 121/2017/TT-BTC ngày 15/11/2017</t>
  </si>
  <si>
    <t>Thực hiện giải pháp phát huy và nâng cao vai trò của Nhân dân trong thực hiện Quy chế dân chủ cơ sở theo Kế hoạch số 247/KH-MTTQ-BTT ngày 26/2/2021</t>
  </si>
  <si>
    <t>Tập huấn nghiệp vụ cho cán bộ Mặt trận Lào xây dựng đất nước</t>
  </si>
  <si>
    <t>Kinh phí tập huấn công tác chuẩn bị cho Đại hội MTTQ các cấp nhiệm kỳ 2024-2029 theo Công văn số 3079-CV/VPTU ngày 04/10/2022 của TT Tỉnh ủy</t>
  </si>
  <si>
    <t>Đoàn Đại biểu MTTQ VN tỉnh TH sang thăm và làm việc với UBMT Lào xây dựng đất nước tỉnh Hủa Phăn tại thị xã Sầm Nưu theo Công văn số 3079-CV/VPTU ngày 04/10/2022 của TT Tỉnh ủy</t>
  </si>
  <si>
    <t>Tổng kết 10 năm thực hiện Quyết định số 217-QĐ/TW, Quyết định số 218-QĐ/TW ngày 12/12/2013 của Bộ Chính trị</t>
  </si>
  <si>
    <t xml:space="preserve">Tỉnh Hội phụ nữ </t>
  </si>
  <si>
    <t>VP Tỉnh Hội liên hiệp phụ nữ</t>
  </si>
  <si>
    <t>Kinh phí giám sát phản biện (theo Quyết định số 217-QĐ/TW, Quyết định số 218-QĐ/TW của Bộ Chính trị)</t>
  </si>
  <si>
    <t>Kinh phí tổ chức Hội nghị, giao lưu, học tập kinh nghiệm</t>
  </si>
  <si>
    <t xml:space="preserve">Kinh phí chỉ đạo cơ sở, chỉ đạo mô hình phụ nữ PTKT, xây dựng nhà mái ấm   </t>
  </si>
  <si>
    <t>Kinh phí bảo vệ môi trường; tuyên truyền giám sát nhà tiêu hợp vệ sinh giai đoạn 2021-2025 theo Quyết định số 4463/QĐ-UBND ngày 20/10/2020</t>
  </si>
  <si>
    <t>Đề án hỗ trợ phụ nữ khởi nghiệp giai đoạn 2017-2025 theo Kế hoạch số 178/KH-UBND ngày 13/10/2017; Đề án "Tuyên truyền, giáo dục vận động phụ nữ tham gia giải quyết một số vấn đề xã hội liên quan đến phụ nữ trong tình hình mới giai đoạn 2017-2025" theo Kế hoạch số 189/KH-UBND ngày 24/10/2017</t>
  </si>
  <si>
    <t>Kinh phí tổ chức Hội nghị giới thiệu trưng bày sản phẩm mô hình phát triển kinh tế sau học nghề</t>
  </si>
  <si>
    <t>Phát hành cuốn thông tin phụ nữ Thanh Hóa hàng quý tới các chi Hội phụ nữ giai đoạn 2023-2027 theo CV 2971-CV/VPTU ngày 08/9/2022 của Văn phòng Tỉnh ủy</t>
  </si>
  <si>
    <t>Kinh phí chỉ đạo tổ chức các hoạt động đối ngoại và đối ngoại nhân dân giai đoạn 2023-2027 theo Công văn số 2971-CV/VPTU ngày 08/9/2022 của Văn phòng Tỉnh ủy</t>
  </si>
  <si>
    <t>Chương trình phòng, chống mua bán người giai đoạn 2021-2025 và định hướng đến năm 2030 theo Kế hoạch số 67/KH-UBND ngày 29/3/2021</t>
  </si>
  <si>
    <t xml:space="preserve">Kinh phí đồng hành cùng phụ nữ biên cương giai đoạn 2021-2025 theo Kế hoạch số 967-KHPH-HPN-BTLBP ngày 28/12/2020; Tuyên truyền vận động hỗ trợ phụ nữ thực hành chăm sóc dinh dưỡng bà mẹ và trẻ em trong 1000 ngày đầu đời giai đoạn 2021-2022 theo Kế hoạch số 220/KH-UBND ngày 11/10/2021; "Chăm sóc sức khỏe sinh sản, sức khỏe tình dục vị thành niên, thanh niên tỉnh Thanh Hóa giai đoạn 2021-2025" theo Kế hoạch số 157/KH-UBND ngày 28/6/2021; Chương trình hành động trợ giúp người khuyết tật giai đoạn 2021-2030 theo Văn bản số 15/CTHĐ-ĐCT ngày 24/5/2021 của Liên hiệp phụ nữ Việt Nam; công tác gia đình theo Kế hoạch hành động số 31-KH/TU ngày 16/8/2021 của TU về thực hiện Chỉ thị số 06-CT/TW của Ban bí thư TƯ Đảng (khóa XIII) </t>
  </si>
  <si>
    <t>Hội nghị giao lưu nhân ngày 28/6 gia đình hạnh phúc</t>
  </si>
  <si>
    <t>Đề án nâng cao hiệu quả công tác phòng ngừa đấu tranh với tội phạm và tệ nạn ma túy giai đoạn 2021-2025 (Quyết định số 272/QĐ-UBND ngày 21/01/2021)</t>
  </si>
  <si>
    <t>Đề án "Phòng, chống tội phạm giết người và tội phạm cố ý gây thương tích trên địa bàn tỉnh Thanh Hóa, giai đoạn 2021-2025" (Quyết định số 2022/QĐ-UBND ngày 14/6/2021)</t>
  </si>
  <si>
    <t>Kinh phí giao lưu Chủ tịch Hội LHPN cơ sở tiêu biểu toàn tỉnh và tham gia Giao lưu Chủ tịch Hội LNPH cơ sở tiêu biểu toàn quốc Công văn số 2971-CV/VPTU ngày 08/9/2022 của Văn phòng Tỉnh ủy</t>
  </si>
  <si>
    <t>Kinh phí liên hoan hát ru, dân ca, dân vũ thể thao toàn tỉnh và thành lập Đội tuyển tham gia giao lưu dân vũ thể thao toàn quốc theo Công văn số 2971-CV/VPTU ngày 08/9/2022 của Văn phòng Tỉnh ủy</t>
  </si>
  <si>
    <t>Kinh phí đón tiếp Lào và hỗ trợ 02 mái ấm tình thương cho Lào</t>
  </si>
  <si>
    <t>Cuộc thi sáng kiến "ứng dụng CNTT trong sinh hoạt hội" cấp tỉnh và toàn quốc theo Công văn số 4240-CV/VPTU ngày 13/9/2023 của TT Tỉnh ủy</t>
  </si>
  <si>
    <t>Đề án hỗ trợ hợp tác xã do phụ nữ tham gia quản lý và tạo việc làm cho lao động nữ giai đoạn 2022-2030 (Quyết định số 3877/QĐ-UBND ngày 10/11/2022)</t>
  </si>
  <si>
    <t xml:space="preserve"> Tỉnh Đoàn Thanh niên</t>
  </si>
  <si>
    <t>25.1</t>
  </si>
  <si>
    <t>Văn phòng tỉnh Đoàn Thanh niên</t>
  </si>
  <si>
    <t>Kinh phí giám sát và phản biện xã hội theo Quyết định số 217/QĐ-TW và 218/QĐ-TW của Bộ Chính trị</t>
  </si>
  <si>
    <t>Bồi dưỡng, tập huấn cán bộ Đoàn</t>
  </si>
  <si>
    <t>Chỉ đạo Đoàn cơ sở</t>
  </si>
  <si>
    <t>Các hoạt động tình nguyện, tháng thanh niên; giao lưu tình nguyện với Lào; Liên hoan thanh niên tiên tiến; tuyên dương cán bộ đoàn cơ sở tiêu biểu; Hội thi Olympic tiếng anh toàn tỉnh</t>
  </si>
  <si>
    <t>Kinh phí tổ chức Hội thi tổng phụ trách đội, bí thư CĐ toàn tỉnh, tin học trẻ không chuyên; Kinh phí tổ chức Hội thảo cán bộ đoàn toàn tỉnh + Tổ chức thắp nến tri ân</t>
  </si>
  <si>
    <t xml:space="preserve">Liên hoan tiếng hát quê hương Thanh Hóa </t>
  </si>
  <si>
    <t>Kinh phí bảo vệ môi trường giai đoạn 2021-2025 theo Quyết định số 4463/QĐ-UBND ngày 20/10/2020</t>
  </si>
  <si>
    <t>Hoạt động chuyên mục "Tuổi trẻ Lam Sơn", tờ tin công tác đoàn…</t>
  </si>
  <si>
    <t>Đề án hỗ trợ thanh niên công nhân giai đoạn 2019-2022 theo Quyết định số 5203/QĐ-UBND ngày 21/12/2018</t>
  </si>
  <si>
    <t>Đề án Thanh niên tham gia bảo vệ môi trường, ứng phó với biến đổi khí hậu giai đoạn 2019-2022 theo Quyết định số 4595/QĐ-UBND ngày 5/11/2019</t>
  </si>
  <si>
    <t>Kinh phí tổ chức kỷ niệm 90 năm ngày thành lập Đoàn TNCSHCM; kỷ niệm 80 năm ngày thành lập Đội TNTPHCM</t>
  </si>
  <si>
    <t>Thực hiện Đề án Đoàn thanh niên cộng sản HCM tham gia phòng, chống tai nạn đuối nước ở trẻ em trên địa bàn tỉnh thanh Hóa, giai đoạn 2021-2025 theo Quyết định số 4102/QĐ-UBND ngày 28/9/2020</t>
  </si>
  <si>
    <t>Sửa chữa khu nhà phía sau Liên cơ quan theo Thông tư số 65/2021/TT-BTC</t>
  </si>
  <si>
    <t>Vốn đối ứng dự án xây dựng cầu nông thôn theo Văn bản số 3588/UBND-VX ngày 25/3/2020</t>
  </si>
  <si>
    <t>Giao ban các cụm Bắc Trung Bộ (theo chương trình luân phiên các tỉnh)</t>
  </si>
  <si>
    <t>Kinh phí thực hiện các hoạt động kỷ niệm 75 năm Bác Hồ lần đầu về thăm Thanh Hóa theo Kế hoạch số 138/KH-TU ngày 08/10/2021 của BTV Tỉnh ủy và Công văn số 17738/UBND-KTTC ngày 09/11/2021</t>
  </si>
  <si>
    <t>Đại hội Đoàn toàn tỉnh lần thứ XIX và dự Đại hội Đoàn toàn quốc theo Kế hoạch số 411-KH/TWĐ-BTC ngày 25/8/2021</t>
  </si>
  <si>
    <t>Đại hội cháu ngoan Bác Hồ toàn tỉnh nhiệm kỳ 2023-2028 theo Công văn số 3155-CV/VPTU ngày 31/10/2022</t>
  </si>
  <si>
    <t>Cuộc thi tìm hiểu về Nghị quyết Đại hội Đoàn toàn tỉnh lần thứ XIX theo Công văn số 3155-CV/VPTU ngày 31/10/2022</t>
  </si>
  <si>
    <t>Chương trình gặp gỡ, đối thoại giữa Chủ tịch UBND tỉnh với đoàn viên, thanh niên theo Công văn số 3155-CV/VPTU ngày 31/10/2022</t>
  </si>
  <si>
    <t>Đại hội Hội sinh viên tỉnh Thanh Hóa theo Công văn số 3155-CV/VPTU ngày 31/10/2022</t>
  </si>
  <si>
    <t>In ấn văn kiện Đại hội đoàn toàn tỉnh lần thứ XIX, nhiệm kỳ 2022-2027 cho các cơ sở Đoàn làm tài liệu sinh hoạt Chi bộ theo Công văn số 3155-CV/VPTU ngày 31/10/2022</t>
  </si>
  <si>
    <t>Tổ chức thực hiện các công trình phần việc trên địa bàn huyện Mường Lát theo Nghị quyết số 11 của Ban Thường vụ Tỉnh ủy</t>
  </si>
  <si>
    <t>Đại hội hội LHTN nhiệm kỳ 2024-2028 theo Kế hoạch số 85-KH/TWH ngày 17/7/2023; Công văn số 1280-CV/TU ngày 28/9/2023 của Ban Thường vụ TU; Công văn số 14832/UBND-VX ngày 4/10/2023</t>
  </si>
  <si>
    <t xml:space="preserve">Đoàn Thanh niên Cộng sản Hồ Chí Minh tham gia bảo vệ môi trường, ứng phó với biến đổi khí hậu, giai đoạn 2023-2025 theo Kế hoạch số 13/KH-UBND ngày 30/01/2023 của UBND tỉnh </t>
  </si>
  <si>
    <t>Kinh phí thực hiện Kế hoạch thực hiện Quyết định số 311/QĐ-TTg ngày 05/3/2022 của Thủ tướng Chính phủ phê duyệt Chương trình “Giáo dục lý tưởng cách mạng, đạo đức, lối sống văn hóa cho thanh niên, thiếu niên, nhi đồng trên không gian mạng giai đoạn 2022-2030"</t>
  </si>
  <si>
    <t>Hội liên hiệp Thanh niên</t>
  </si>
  <si>
    <t>Hội đoàn đội</t>
  </si>
  <si>
    <t>25.2</t>
  </si>
  <si>
    <t>Trung tâm hoạt động và BD cán bộ thanh TN</t>
  </si>
  <si>
    <t>Chi theo định mức và đào tạo bồi dưỡng theo Thông tư số 36/2018/TT-BTC ngày 30/3/2018</t>
  </si>
  <si>
    <t>Kinh phí thực hiện Kế hoạch số 33/KH-TTNTW ngày 02/11/2022 của Trung tâm TTN Trung ương về Tổ chức liên hoan các Cung, Trung tâm TTN khu vực phía Bắc năm 2023</t>
  </si>
  <si>
    <t>25.3</t>
  </si>
  <si>
    <t>Trung tâm Hướng nghiệp và giới thiệu việc làm cho TN</t>
  </si>
  <si>
    <t>Kinh phí thực hiện tư vấn, định hướng nghề nghiệp và việc làm cho TN theo Kế hoạch số 190/KH-UBND ngày 31/8/2020</t>
  </si>
  <si>
    <t>Đoàn khối Cơ quan và Doanh nghiệp tỉnh</t>
  </si>
  <si>
    <t>Kinh phí tổ chức các cuộc hội nghị và biểu dương các hoạt động công tác đoàn</t>
  </si>
  <si>
    <t xml:space="preserve">Kinh phí tổ chức các hội thi: cán bộ đoàn giỏi, rung chuông vàng; Đoàn viên thanh niên với CCHC nhà nước, văn hóa công sở </t>
  </si>
  <si>
    <t>Kinh phí tổ chức các hoạt động chiến dịch hè; gặp mặt tuyên dương cháu ngoan bác Hồ; Liên hoan văn nghệ hát các điệu dân ca và ca khúc cách mạng</t>
  </si>
  <si>
    <t>Trang bị tủ sách Thanh niên cho các tổ chức cơ sở Đoàn</t>
  </si>
  <si>
    <t>Tập huấn nghiệp vụ cán bộ Đoàn</t>
  </si>
  <si>
    <t>Tổ chức Diễn đàn Đoàn viên thanh niên với công tác BVMT và đảm bảo an toàn VSTP trên địa bàn Thanh Hóa</t>
  </si>
  <si>
    <t xml:space="preserve">- </t>
  </si>
  <si>
    <t>Cuộc thi ảnh, chủ đề “Tấm gương đoàn viên tiêu biểu”; Hội thi “Giọng hát hay Tiếng Anh của đoàn viên Khối Cơ quan và Doanh nghiệp tỉnh Thanh Hóa”; Tổ chức chương trình dâng hương, báo công, giáo dục truyền thống cho ĐVTN tại tỉnh Điện Biên nhân kỷ niệm 75 năm chiến thắng Điện Biên Phủ (7/5/1954 - 7/5/2024); Tổ chức Hội thi nghệ thuật “Hát về quê hương Thanh Hóa” kỷ niệm 995 năm Danh Xưng Thanh Hóa  (08/5/1029 - 08/5/2024); Hội nghị tuyên truyền giáo dục tư vấn pháp luật cho ĐVTN nhân ngày Pháp luật Việt Nam 9/11; Tổ chức Diễn đàn “Đoàn tham gia bảo vệ nền tảng tư tưởng của Đảng, đấu tranh phản bác các quan điểm sai trái thù địch”; Tổ chức “Ngày hội giới thiệu và tuyên dương các công trình, sản phẩm ứng dụng công nghệ thông tin, chuyển đổi số do cán bộ, đoàn viên, thanh niên thực hiện tại các cơ quan tỉnh, doanh nghiệp, giai đoạn 2021 - 2023”</t>
  </si>
  <si>
    <t>Kinh phí tổ chức đón nhận Huân chương lao động Hạng Nhì (Quyết định số 1284/QĐ-CTN ngày 03/11/2022 của Chủ tịch nước)</t>
  </si>
  <si>
    <t>Tổ chức hội thi tìm hiểu 75 năm thực hiện lời kêu gọi thi đua ái quốc của Chủ tịch Hồ Chí Minh (11/6/1948-11/6/2023); Học tập triển khai Nghị quyết số 26-NQ/TW ngày 03/11/2022 của Bộ Chính trị</t>
  </si>
  <si>
    <t>Tổ chức hội thao Đoàn khối chào mừng kỷ niệm ngày thành lập đoàn</t>
  </si>
  <si>
    <t>Hội Nông dân</t>
  </si>
  <si>
    <t>Biên soạn, xuất bản bản tin nông dân</t>
  </si>
  <si>
    <t>Bồi dưỡng, tập huấn cán bộ Hội</t>
  </si>
  <si>
    <t>Kinh phí chỉ đạo giám sát phong trào nông dân SXKD giỏi; hỗ trợ hội thi Cúp bóng chuyền Bông lúa vàng và các hội thi thường xuyên khác do tỉnh tổ chức</t>
  </si>
  <si>
    <t>Kinh phí hoạt động môi trường theo Quyết định số 4463/QĐ-UBND ngày 20/10/2020</t>
  </si>
  <si>
    <t>Kinh phí tiếp công dân, thực hiện giải quyết khiếu nại tố cáo của nông dân; kiểm tra, giám sát việc tổ chức thực hiện tại các cơ sở</t>
  </si>
  <si>
    <t>Hội Nông dân Thanh Hóa với Chương trình đưa Doanh nghiệp về Nông dân, nông thôn theo Công văn số 1577-CV/VPTW ngày 20/8/2021 của Văn phòng Trung ương Đảng và Công văn số 16724/UBND-NN ngày 25/10/2021 của UBND tỉnh</t>
  </si>
  <si>
    <t>Đại hội Hội Nông dân tỉnh Thanh Hóa lần thứ XI và tham gia Đại hội Hội nông dân Việt Nam lần thứ VIII, nhiệm kỳ 2023-2028 theo Chỉ thị số 16-CT/TW ngày 10/8/2022 của BCH Trung ương, Thông tri số 05-TTr/TU ngày 22/9/2022 của Tỉnh ủy</t>
  </si>
  <si>
    <t>Tổ chức đối thoại giữa người đứng đầu cấp ủy chính quyền (Chủ tịch UBND tỉnh) với cán bộ, hội viên nông dân tại tỉnh</t>
  </si>
  <si>
    <t>Hội Cựu chiến binh</t>
  </si>
  <si>
    <t xml:space="preserve">Bồi dưỡng cán bộ hội </t>
  </si>
  <si>
    <t xml:space="preserve">Kinh phí chi các hoạt động: Đối ngoại vùng biên giới; thăm hỏi Thượng tá, Đại tá từ trần, ốm đau; Phát hành bản tin Hội CCB; Kinh phí tập hợp hội cựu quân nhân </t>
  </si>
  <si>
    <t>Đề án tăng cường công tác tuyên truyền miệng trong Hội Cựu chiến binh các cấp giai đoạn 2021-2025 theo Văn bản số 6200/UBND-VX ngày 18/5/2020 của UBND tỉnh</t>
  </si>
  <si>
    <t>Kinh phí làm việc với đoàn Hiệp Hội Cựu chiến binh tỉnh Hủa phăn-Lào đến Thanh Hóa</t>
  </si>
  <si>
    <t>Tổ chức cuộc thi cán bộ chi hội Cựu chiến binh giỏi toàn tỉnh và hội nghị biểu dương CCB làm kinh tế giỏi, giúp nhau xóa đói nghèo theo Công văn số 2975-CV/VPTU ngày 08/9/2022 và số 3078-CV/VPTU ngày 04/10/2022 của VP Tỉnh ủy (Bao gồm kinh phí đưa đoàn CCB đi tham gia hội nghị biểu dương CCB làm kinh tế giỏi, giúp nhau xóa đói nghèo)</t>
  </si>
  <si>
    <t>Kinh phí tổ chức hội nghị CCB 6 tỉnh Bắc Trung Bộ trao đổi hoạt động mô hình các HTX, làng nghề do CCB làm chủ theo Công văn số 3078-CV/VPTU ngày 04/10/2022 của VP Tỉnh ủy</t>
  </si>
  <si>
    <t>Kinh phí tổ chức Đại hội thi đua "Cựu chiến binh gương mẫu" tỉnh lần thứ VII, nhiệm kỳ 2024-2029 theo Công văn số 4078-CV/VPTU ngày 01/8/2023 của Thường trực TU</t>
  </si>
  <si>
    <t>Hội Chữ thập đỏ</t>
  </si>
  <si>
    <t>Hoạt động Ban vận động hiến máu; Hoạt động kết nối dòng máu Việt</t>
  </si>
  <si>
    <t>Triển khai các dự án nhận viện trợ</t>
  </si>
  <si>
    <t>Tiếp đón các tổ chức nhân đạo, vận chuyển hàng cứu trợ, viện trợ</t>
  </si>
  <si>
    <t>Bồi dưỡng tập huấn cán bộ hội</t>
  </si>
  <si>
    <t xml:space="preserve">Kinh phí cho họat động hợp tác và cứu trợ giữa Hội CTĐ tỉnh Hủa Phăn-Lào và Hội chữ Thập đỏ tỉnh Thanh Hóa </t>
  </si>
  <si>
    <t>Kinh phí tổ chức các hoạt động liên ngành, chương trình phối hợp (người cao tuổi; Sở GDĐT; Trường học; tỉnh đoàn, Thường trực chỉ huy tìm kiếm cứu nạn...)</t>
  </si>
  <si>
    <t>Sửa chữa trụ sở cơ quan</t>
  </si>
  <si>
    <t>Hội người mù</t>
  </si>
  <si>
    <t>30.1</t>
  </si>
  <si>
    <t>VP hội người mù</t>
  </si>
  <si>
    <t>Bổ sung chi hoạt động, Tập huấn nghiệp vụ cán bộ các cấp hội</t>
  </si>
  <si>
    <t>Quà thăm đối tượng ngày lễ, tết, Cứu tế đột xuất chi hội viên</t>
  </si>
  <si>
    <t>Kinh phí thi ONKYO Châu Á Thái bình dương (tổ chức thường niên hàng năm)</t>
  </si>
  <si>
    <t xml:space="preserve">Kinh phí đi dự Hội thi thể thao cho người khiếm thị lần thứ nhất tại Hà Nội </t>
  </si>
  <si>
    <t>Đại hội đại biểu Hội người mù Thanh Hóa khóa VIII nhiệm kỳ 2024-2029; Dự kỷ niệm 55 ngày thành lập Hội người mù Việt Nam</t>
  </si>
  <si>
    <t>Bổ sung công cụ, dụng cụ phục vụ cho người mù</t>
  </si>
  <si>
    <t xml:space="preserve">Hội thảo và Hội thi tay nghề tẩm quất xoa bóp toàn quốc lần thứ IV </t>
  </si>
  <si>
    <t>Tổng kết 15 năm 02 cuộc vận động ''tăng cường đoàn kết, chủ động vươn lên, bình đẳng hòa nhập cộng đồng'' và Chương trình ''Hành động việc làm, Xóa đói giảm nghèo'' giai đoạn 2008-2023 (theo Kế hoạch số 211/HNM-TCHC của Hội người mù Việt nam)</t>
  </si>
  <si>
    <t>Tham dự các hội nghị, hội thảo theo Kế hoạch của Hội Người mù Việt Nam (Kế hoạch số 211/HNM-TCHC ngày 05/7/2022)</t>
  </si>
  <si>
    <t>30.2</t>
  </si>
  <si>
    <t>TT giáo dục dạy nghề cho người mù</t>
  </si>
  <si>
    <t>Chế độ (Hỗ trợ 05 giáo viên, nhân viên theo Công văn số 7919/UBND-THKH ngày 04/7/2018 của UBND tỉnh; Nghị quyết số 177/2021/NQ-HĐND ngày 10/12/2021 của HĐND tỉnh)</t>
  </si>
  <si>
    <t>Chế độ cho trẻ em mù các lớp tiền hòa nhập và hòa nhập (Nghị định số 20/2021/NĐ-CP ngày 15/3/2021)</t>
  </si>
  <si>
    <t>Chế độ dạy chữ nổi Braille theo Quyết định số 2229/QĐ-UBND ngày 16/6/2020</t>
  </si>
  <si>
    <t>Thay thế dụng cụ học tập và sinh hoạt của học viên</t>
  </si>
  <si>
    <t>Hội nhà báo</t>
  </si>
  <si>
    <t>Kinh phí vận hành trụ sở làm việc</t>
  </si>
  <si>
    <t>Kinh phí thực hiện Kế hoạch Nâng cao chất lượng hoạt động chuyên môn, nghiệp vụ của Hội Nhà báo Thanh Hóa, giai đoạn 2021 - 2025 (Kế hoạch số 205/KH-UBND ngày 16/9/2021 của UBND tỉnh)</t>
  </si>
  <si>
    <t xml:space="preserve">Kinh phí tham gia Hội báo xuân toàn quốc </t>
  </si>
  <si>
    <t>Kinh phí tham gia hội thảo nghiệp vụ báo chí Cụm thi đua Bắc Trung bộ thường niên tại Quảng Trị</t>
  </si>
  <si>
    <t>Kinh phí tổ chức Cuộc thi ảnh "Nét đẹp người làm báo Xứ Thanh"</t>
  </si>
  <si>
    <t>Kinh phí hỗ trợ các Hội Nhà báo địa phương năm 2023 (CTMT TW)</t>
  </si>
  <si>
    <t>Hội văn học nghệ thuật</t>
  </si>
  <si>
    <t>Kinh phí trại sáng tác, hội thảo, tài trợ sáng tác, tổ chức trao giải thưởng VHNT hàng năm</t>
  </si>
  <si>
    <t>Hỗ trợ triển lãm mỹ thuật ảnh</t>
  </si>
  <si>
    <t>Kinh phí hoạt động chuyên môn cho 11 Ban chuyên ngành + 02 Câu lạc bộ trực thuộc Hội văn học</t>
  </si>
  <si>
    <t>Hoạt động sáng tác, quảng bá tác phẩm văn học nghệ thuật đẩy mạnh CNH, HĐND quốc tế (Công văn số 1077-CV/BTGTU ngày 10/10/2022 của Ban tuyên giáo tỉnh ủy giai đoạn 2023-2027)</t>
  </si>
  <si>
    <t>Sưu tầm nghiên cứu, phục dựng các loại hình VHNT</t>
  </si>
  <si>
    <t>Nâng cao chất lượng sáng tạo văn học nghệ thuật tỉnh Thanh Hóa; Nâng cao trình độ kỹ năng quản lý tham mưu, vận động hội viên của cán bộ Hội (Công văn số 1077-CV/BTGTU ngày 10/10/2022 của Ban tuyên giáo tỉnh ủy giai đoạn 2023-2027)</t>
  </si>
  <si>
    <t>Xây dựng đội ngũ sáng tác và phê bình lý luận văn học, nghệ thuật chuyên nghiệp đảm bảo chất lượng (Công văn số 1077-CV/BTGTU ngày 10/10/2022 của Ban tuyên giáo tỉnh ủy giai đoạn 2023-2027)</t>
  </si>
  <si>
    <t xml:space="preserve">Kinh phí xét giải thưởng, trao giải văn học nghệ thuật Lê Thánh Tông năm 2022 theo Nghị quyết số 182/2019/NQ-HDND ngày 10/7/2019 </t>
  </si>
  <si>
    <t>Kinh phí đăng cai tổ chức triển lãm Bắc miền Trung lần thứ 29</t>
  </si>
  <si>
    <t>Kinh phí triển lãm mỹ thuật: Non nước xứ thanh</t>
  </si>
  <si>
    <t>Hỗ trợ các Hội Văn học nghệ thuật địa phương năm 2023 (CTMT TW)</t>
  </si>
  <si>
    <t>Hội Đông y</t>
  </si>
  <si>
    <t xml:space="preserve">Hoạt động chỉ đạo chuyên môn mạng lưới đông y cơ sở </t>
  </si>
  <si>
    <t>Tổ chức hội thảo khoa học (bảo tồn bài thuốc Đông y, chữa bệnh gan, mật; xương,..)</t>
  </si>
  <si>
    <t>Hội làm vườn và trang trại</t>
  </si>
  <si>
    <t>Hỗ trợ phát hành bản tin "Làm vườn và Trang trại"</t>
  </si>
  <si>
    <t>Kinh phí thực hiện chương trình phối hợp hành động BVMT hàng năm, giai đoạn 2021-2025</t>
  </si>
  <si>
    <t>Kinh phí sửa chữa trụ sở cơ quan</t>
  </si>
  <si>
    <t>Tổ chức thi vườn đẹp trang trại kiểu mẫu (Công văn số 17796/UBND-NN ngày 10/11/2021)</t>
  </si>
  <si>
    <t>Tập huấn truyền thông về nông nghiệp nông thôn (Công văn số 16726/UBND-NN ngày 25/10/2021)</t>
  </si>
  <si>
    <t>Hội Luật gia</t>
  </si>
  <si>
    <t>Chi hoạt động nghiệp vụ Hội</t>
  </si>
  <si>
    <t>Kinh phí thực hiện các hoạt động tư vấn phản biện và các hoạt động khác theo Kế hoạch số 160/KH-UBND ngày 27/7/2020 và Công văn số 11405/UBND-KSTTHCNN ngày 03/8/2021</t>
  </si>
  <si>
    <t>Kinh phí thực hiện Chỉ thị số 14-CT/TW ngày 01/7/2022 của BCT về tiếp tục tăng cường sự lãnh đạo của Đảng đối với Hội Luật gia Việt Nam trong tình hình mới</t>
  </si>
  <si>
    <t>Kinh phí cải tạo, sửa chữa chữa nơi làm việc</t>
  </si>
  <si>
    <t>Kinh phí tổ chức Đại hội Luật gia tỉnh Thanh Hóa lần thứ V, nhiệm kỳ 2024-2029</t>
  </si>
  <si>
    <t>Hội Khuyến học</t>
  </si>
  <si>
    <t xml:space="preserve">Phụ cấp người về hưu giữ chức danh lãnh đạo hội; kinh phí cấp ủy đảng cơ sở + Lao động hợp đồng có quỹ lương </t>
  </si>
  <si>
    <t>Hoạt động nghiệp vụ Hội</t>
  </si>
  <si>
    <t>Xuất bản nội san khuyến học</t>
  </si>
  <si>
    <t>Triển khai kế hoạch thực hiện chương trình "Đẩy mạnh phong trào học tập suốt đời trong gia đình, dòng họ, cộng đồng, đơn vị giai đoạn 2021-2030; Mô hình công dân học tập giai đoạn 2021-2030; Triển khai thực hiện Đề án "Xây dựng xã hội học tập giai đoạn 2021-2030"</t>
  </si>
  <si>
    <t xml:space="preserve">Kinh phí tổ chức chung kết Hội thi cán bộ, hội viên làm khuyến học giỏi lần thứ 3 năm 2022-2023; Đăng cai tổ chức giao ban công tác khuyến học, khuyến tài, xây dựng xã hội học tập Cụm thi đua Bắc Trung Bộ </t>
  </si>
  <si>
    <t>Hội bảo trợ Người khuyết tật, trẻ mồ côi và bảo vệ quyền trẻ em</t>
  </si>
  <si>
    <t>Phụ cấp người về hưu giữ chức danh lãnh đạo hội; Kinh phí cấp ủy Đảng cơ sở; LĐHĐ có quỹ lương</t>
  </si>
  <si>
    <t>Khảo sát, sơ tuyển phẫu thuật mắt, phẫu thuật chỉnh hình</t>
  </si>
  <si>
    <t xml:space="preserve">Kinh phí tiếp nhận vận chuyển lắp ráp xe lăn </t>
  </si>
  <si>
    <t>Hội Cựu Thanh niên xung phong</t>
  </si>
  <si>
    <t>Phụ cấp người về hưu giữ chức danh lãnh đạo hội, LĐHĐ có quỹ lương</t>
  </si>
  <si>
    <t>Phát hành thông tin cựu TNXP</t>
  </si>
  <si>
    <t>Chi phí vận hành trụ sở</t>
  </si>
  <si>
    <t>Kinh phí bồi dưỡng cán bộ hội; dâng hương thăm lại chiến trường xưa; rà soát các đội viên TNXP thuộc 18 đội được Chủ tịch UBND tỉnh công nhận phiên hiệu (Quyết định số 1459/QĐ-UBND ngày 06/5/2021)</t>
  </si>
  <si>
    <t>Tổ chức liên hoan Tiếng hát cựu TNXP lần thứ hai</t>
  </si>
  <si>
    <t>Mua máy móc thiết bị phục vụ họp trực tuyến; mua sắm trang thiết bị VP hội</t>
  </si>
  <si>
    <t>Gặp mặt và biểu dương Cựu thanh niên xung phong chống Pháp tiêu biểu nhân kỷ niệm 70 năm chiến thắng Điện Biên phủ</t>
  </si>
  <si>
    <t>Kinh phí tổ chức cuộc vận động sáng tác sưu tầm và viết sách về Ký ức một thời hoa lửa của Thanh niên xung phong trong thời kỳ chống Pháp và các thời kỳ nhân kỷ niệm 70 năm chiến thắng Điện Biên phủ</t>
  </si>
  <si>
    <t>Hội nạn nhân chất độc Màu da cam</t>
  </si>
  <si>
    <t>Kinh phí đưa nạn nhân chất độc da cam đi giải độc, tẩy độc; quà cho nạn nhân có hoàn cảnh đặc biệt khó khăn</t>
  </si>
  <si>
    <t>Kinh phí mua Tạp chí da cam</t>
  </si>
  <si>
    <t>Tổ chức đại hội Hội nạn nhân chất độc màu da cam lần thứ IV nhiệm kỳ 2023-2028 (Công văn số 4035/UBND-VX ngày 28/3/2022 của UBND tỉnh)</t>
  </si>
  <si>
    <t>Hội người cao tuổi</t>
  </si>
  <si>
    <t>Phụ cấp người nghỉ hưu giữ chức danh lãnh đạo hội, LĐHĐ có quỹ lương</t>
  </si>
  <si>
    <t>Phát hành thông tin người cao tuổi (Theo Quyết định số 443/QĐ-UBND ngày 31/1/2013 của UBND tỉnh)</t>
  </si>
  <si>
    <t>Kinh phí bảo vệ môi trường (Quyết định số 4463/QĐ-UBND ngày 20/10/2020)</t>
  </si>
  <si>
    <t>Kinh phí thực hiện “Đề án nhân rộng mô hình Câu lạc bộ Liên thế hệ tự giúp nhau trên địa bàn tỉnh Thanh Hóa giai đoạn đến năm 2025” (Quyết định số 5133/QĐ-UBND ngày 01/12/2020 của UBND tỉnh)</t>
  </si>
  <si>
    <t>Kinh phí thực hiện Tháng hành động vì người cao tuổi Việt Nam (Kế hoạch số 133/KH-UBND ngày 19/5/2023 của UBND tỉnh)</t>
  </si>
  <si>
    <t>Liên hiệp các Hội KHKT</t>
  </si>
  <si>
    <t>Kinh phí tổ chức Hội thảo khoa học và sinh hoạt câu lạc bộ khoa học, Hội thi sáng tạo kỹ thuật; sáng tạo thanh thiếu niên, chuẩn bị dự án khoa học</t>
  </si>
  <si>
    <t>Hỗ trợ xuất bản tập san khoa học</t>
  </si>
  <si>
    <t xml:space="preserve">Kinh phí quản trị mạng </t>
  </si>
  <si>
    <t>Kinh phí giải thưởng KHCN hàng năm</t>
  </si>
  <si>
    <t xml:space="preserve">Kinh phí đào tạo và phổ biến kiến thức </t>
  </si>
  <si>
    <t>Thực hiện nhiệm vụ tư vấn, phản biện và giám định xã hội (theo Kế hoạch số 166-KH/TU ngày 16/8/2019 của TU)</t>
  </si>
  <si>
    <t xml:space="preserve">Hỗ trợ đại hội các hội chuyên ngành </t>
  </si>
  <si>
    <t>Kinh phí tổ chức ngày Khoa học và Công nghệ Việt Nam 18/5, gặp mặt tôn vinh tri thức tiêu biểu theo Kế hoạch số 166-KH/TU ngày 16/8/2019 của TU)</t>
  </si>
  <si>
    <t>Vốn đối ứng Dự án Quản lý rừng ngập mặn dựa vào cộng đồng để tăng cường khả năng chống chịu với rủi ro biến đổi khí hậu ở tỉnh Thanh Hóa, Việt Nam</t>
  </si>
  <si>
    <t>Kinh phí tổ chức đại hội Liên hiệp các hội KHKT lần thứ VII nhiệm kỳ 2021-2029</t>
  </si>
  <si>
    <t xml:space="preserve"> Liên minh các Hợp tác xã</t>
  </si>
  <si>
    <t>42.1</t>
  </si>
  <si>
    <t>VP cơ quan Liên minh các Hợp tác xã</t>
  </si>
  <si>
    <t>Kinh phí xây dựng chuyên mục trên đài, báo; Xây dựng mô hình HTX gắn với chuỗi giá trị</t>
  </si>
  <si>
    <t>Kinh phí kiểm tra, chỉ đạo giám sát hoạt động của các HTX</t>
  </si>
  <si>
    <t>Tổ chức lại và củng cố HTX hoạt động theo Luật HTX; Tuyên truyền, phổ biến pháp luật cho người lao động và người sử dụng lao động trong các Hợp tác xã giai đoạn 2021-2030 (Kế hoạch số 197/KH-UBND ngày 30/8/2021)</t>
  </si>
  <si>
    <t>Tổ chức hội nghị tổng kết thi đua 6 tỉnh Bắc Trung Bộ năm 2023 do LM HTX tỉnh làm trưởng cụm; Tổ chức hội thi văn nghệ thể thao</t>
  </si>
  <si>
    <t>Kinh phí thực hiện Đề án Củng cố, phát triển và nâng cao hiệu quả hoạt động của các Hợp tác xã phi nông nghiệp trên địa bàn tỉnh Thanh Hóa giai đoạn 2021-2025 (Quyết định số 5453/QĐ-UBND ngày 29/12/2021)</t>
  </si>
  <si>
    <t>42.2</t>
  </si>
  <si>
    <t xml:space="preserve">Trường TC nghề kỹ nghệ Thanh Hoá </t>
  </si>
  <si>
    <t>Tạp chí Văn nghệ xứ Thanh</t>
  </si>
  <si>
    <t>Kinh phí xuất bản tạp chí xứ Thanh</t>
  </si>
  <si>
    <t>Tổ chức cuộc thi sáng tác văn học</t>
  </si>
  <si>
    <t xml:space="preserve">Kinh phí vận hành trụ sở làm việc </t>
  </si>
  <si>
    <t xml:space="preserve">Kinh phí thực hiện trang thông tin điện tử Tạp chí Xứ Thanh </t>
  </si>
  <si>
    <t>Chi hội nghị cộng tác viên nâng cao chất lượng Tạp chí</t>
  </si>
  <si>
    <t>Mở trại sáng tác nâng cao chất lượng Tạp chí</t>
  </si>
  <si>
    <t>Liên hiệp các tổ chức Hữu nghị tỉnh Thanh Hóa</t>
  </si>
  <si>
    <t>Chi đón tiếp làm việc với các tổ chức nước ngoài; đối ngoại nhân dân, vận động phi chính phủ nước ngoài</t>
  </si>
  <si>
    <t>Tổ chức Đai hội nhiệm kỳ III (2023-2028)</t>
  </si>
  <si>
    <t>Đài PTTH</t>
  </si>
  <si>
    <t>45.1</t>
  </si>
  <si>
    <t xml:space="preserve">Văn phòng Đài PTTH </t>
  </si>
  <si>
    <t>Đề án nâng cao hiệu quả công tác QLNN trong hoạt động kinh doanh theo phương thức đa cấp giai đoạn 2021-2025 theo Kế hoạch số 41/KH-UBND ngày 03/03/2021</t>
  </si>
  <si>
    <t>Đề án nâng cao hiệu quả công tác phòng ngừa đấu tranh với tội phạm và tệ nạn ma túy giai đoạn 2021-2025 (Quyết định số 272/QĐ-UBND ngày 21/1/2021)</t>
  </si>
  <si>
    <t>Tuyên truyền kỷ niệm 100 năm phát hiện và nghiên cứu Văn hoá Đông Sơn (1924 - 2024) theo Kế hoạch số 256/KH-UBND ngày 20/10/2023</t>
  </si>
  <si>
    <t>45.2</t>
  </si>
  <si>
    <t>Trung tâm Triển lãm - Hội chợ - Quảng cáo</t>
  </si>
  <si>
    <t>Hỗ trợ triển lãm chính trị, triển lãm lưu động, phát hành đặc san trung tâm triển lãm</t>
  </si>
  <si>
    <t>Bộ chỉ huy Quân sự tỉnh</t>
  </si>
  <si>
    <t>QLNS. C Diệu</t>
  </si>
  <si>
    <t>46.1</t>
  </si>
  <si>
    <t>Hỗ trợ chi thường xuyên</t>
  </si>
  <si>
    <t>46.2</t>
  </si>
  <si>
    <t>Chi huấn luyện DBĐV và Dân quân tự vệ</t>
  </si>
  <si>
    <t>46.3</t>
  </si>
  <si>
    <t>Chi thực hiện các Đề án, nhiệm vụ được duyệt</t>
  </si>
  <si>
    <t>Hoạt động kỷ niệm 80 năm thành lập QĐNDVN theo Kế hoạch số 264/KH-UBND ngày 26/10/2023</t>
  </si>
  <si>
    <t>46.4</t>
  </si>
  <si>
    <t>Mua sắm trang phục DQTV và công cụ, dụng cụ</t>
  </si>
  <si>
    <t>46.5</t>
  </si>
  <si>
    <t>Hỗ trợ hoạt động DQTV ở các vùng khó khăn</t>
  </si>
  <si>
    <t>46.6</t>
  </si>
  <si>
    <t>Cải tạo, nâng cấp doanh trại các đơn vị, khắc phục thiên tai 2023</t>
  </si>
  <si>
    <t>Bộ chỉ huy Bộ đội Biên phòng tỉnh</t>
  </si>
  <si>
    <t>47.1</t>
  </si>
  <si>
    <t>47.2</t>
  </si>
  <si>
    <t>Kinh phí tổ chức các hoạt động kỷ niệm 35 năm Ngày Biên phòng toàn dân (03/3/1959-03/3/2024) và 65 năm Ngày truyền thống Bộ đội Biên phòng (03/3/1959-03/3/2024) theo Kế hoạch số 262/KH-UBND ngày 25/10/2023</t>
  </si>
  <si>
    <t>Công an tỉnh</t>
  </si>
  <si>
    <t>QLNS. C Cúc</t>
  </si>
  <si>
    <t>48.1</t>
  </si>
  <si>
    <t>48.2</t>
  </si>
  <si>
    <t>Chi thực hiện các Đề án, dự án, nhiệm vụ được duyệt</t>
  </si>
  <si>
    <t>Tòa án tỉnh</t>
  </si>
  <si>
    <t>Kinh phí tập huấn nghiệp vụ hội thẩm nhân dân</t>
  </si>
  <si>
    <t>Kinh phí hoạt động đoàn hội thẩm</t>
  </si>
  <si>
    <t xml:space="preserve">Đề án "Nâng cao hiệu quả công tác phòng ngừa, đấu tranh với tội phạm và tệ nạn ma túy trên địa bàn tỉnh Thanh Hóa giai đoạn 2021 - 2025" theo Quyết định số 272/QĐ-UBND ngày 21/01/2021 </t>
  </si>
  <si>
    <t>Cục thi hành án dân sự tỉnh</t>
  </si>
  <si>
    <t>Ban chỉ đạo thi hành án (Quyết định số 1375/QĐ-UBND ngày 27/4/2021)</t>
  </si>
  <si>
    <t>HT hoạt động thi hành án dân sự (Công văn số 16214/UBND-KSTTHCNC ngày 27/11/2019; Kế hoạch số 204/KH-UBND ngày 16/9/2021)</t>
  </si>
  <si>
    <t>Liên đoàn lao động tỉnh</t>
  </si>
  <si>
    <t>CT thành lập CĐ ngoài nhà nước và các công đoàn thuộc FDI</t>
  </si>
  <si>
    <t>Kinh phí phối hợp hành động bảo vệ môi trường (Quyết định số 3787/QĐ-UBND ngày 14/9/2020)</t>
  </si>
  <si>
    <t>Tham gia giám sát phản biện xã hội</t>
  </si>
  <si>
    <t>Thực hiện Phong trào "Cơ quan, đơn vị, doanh nghiệp đạt chuẩn văn hóa, tỉnh thanh Hóa, giai đoạn 2023-2025"</t>
  </si>
  <si>
    <t>Đại hội Công đoàn tỉnh Thanh Hóa lần thứ XX</t>
  </si>
  <si>
    <t>Đề án nâng cao bản lĩnh chính trị, ý thức chấp hành pháp luật, kỷ luật lao động, tác phong làm việc công nghiệp cho CNLĐ</t>
  </si>
  <si>
    <t>Đề án đẩy mạnh các hoạt động học tập suốt đời trong công nhân lao động tại các doanh nghiệp đến năm 2030 theo Kế hoạch số 26/KH-UBND ngày 14/02/2023 của UBND tỉnh</t>
  </si>
  <si>
    <t>Kinh phí thực hiện Kế hoạch theo Chương trình phối hợp công tác giữa Đảng Đoàn Tổng Liên đoàn Lao động Việt Nam và Ban Thường vụ Tỉnh Ủy Thanh Hóa, giai đoạn 2022 - 2025 số 01/CTPH-ĐĐTLĐLĐVN-BTVTUTH ngày 29/12/2021</t>
  </si>
  <si>
    <t>CN Phòng TM &amp; CN VN tại Thanh Hóa</t>
  </si>
  <si>
    <t>Chương trình Hỗ trợ chuyển đổi số cho DN trong bối cảnh cách mạng công nghiệp 4.0 (Quyết định số 4216/QĐ-UBND ngày 6/10/2021)</t>
  </si>
  <si>
    <t>Đẩy mạnh thông tin, tuyên truyền, vận động các doanh nghiệp nâng cao tinh thần trách nhiệm, tính chủ động, tích cực nâng cao năng lực sản xuất, kinh doanh và hội nhập theo Kế hoạch số 184/KH-UBND ngày 12/8/2021</t>
  </si>
  <si>
    <t>Chương trình Nghị sự 2030 vì sự phát triển bền vững trên địa bàn tỉnh Thanh Hóa (Quyết định số 3934/QĐ-UBND ngày 17/10/2017)</t>
  </si>
  <si>
    <t>Đề án đánh giá chỉ số năng lực cạnh tranh cấp sở, ngành và UBND cấp huyện (DDCI) (Quyết định số 4511/QĐ-UBND ngày 10/11/2021; số 3770/QĐ-UBND ngày 16/10/2023)</t>
  </si>
  <si>
    <t>Nâng cao nhận thức và năng lực quản trị môi trường trong các doanh nghiệp trên địa bàn tỉnh Thanh Hóa theo Kế hoạch số 176/KH-UBND ngày 01/7/2022 của UBND tỉnh</t>
  </si>
  <si>
    <t>53</t>
  </si>
  <si>
    <t>Câu lạc bộ Hàm Rồng</t>
  </si>
  <si>
    <t>LĐHĐ có quỹ lương + hỗ trợ phụ cấp người nghỉ hưu giữ chức danh lãnh đạo hội (theo Công văn số 4306/UBND-KTTC ngày 3/10/2014)</t>
  </si>
  <si>
    <t>Tham gia ý kiến với Đảng, MTTQ trong việc thực hiện đường lối chính sách xây dựng Đảng, chính quyền, MTTQ và các đoàn thể</t>
  </si>
  <si>
    <t>Thông tin tuyên truyền về chính trị, thời sự, kinh tế, văn hóa, xã hội</t>
  </si>
  <si>
    <t>Triển khai các hoạt động của CLB góp phần đoàn kết và phát triển tỉnh Thanh Hóa</t>
  </si>
  <si>
    <t>Tổ chức kỷ niệm 40 năm hoạt động và phát triển CLB Hàm Rồng</t>
  </si>
  <si>
    <t>54</t>
  </si>
  <si>
    <t>Ban Trị sự Phật giáo tỉnh Thanh Hóa</t>
  </si>
  <si>
    <t>Đại lễ kỷ niệm 40 năm ngày thành lập Giáo hội Phật giáo Việt Nam tỉnh Thanh Hóa (01/11/1984-01/11/2024) theo Công văn số 13409/UBND-KTTC ngày 12/9/2023 của UBND tỉnh</t>
  </si>
  <si>
    <t>55</t>
  </si>
  <si>
    <t>Hiệp hội Doanh nghiệp tỉnh Thanh Hoá</t>
  </si>
  <si>
    <t>56</t>
  </si>
  <si>
    <t>TT xúc tiến tiến đầu tư TM và DL</t>
  </si>
  <si>
    <t>Chi hoạt động xúc tiến đầu tư thương mại</t>
  </si>
  <si>
    <t>Kinh phí quản lý dự án công khai quy hoạch hàng năm (Quyết định số 2668/QĐ-UBND ngày 19/7/2016)</t>
  </si>
  <si>
    <t>Kinh phí duy trì ki ốt thông tin du lịch tại sân bay Thọ Xuân, BQL KDT Lam Kinh, BQL Di sản Thành Nhà Hồ</t>
  </si>
  <si>
    <t>Xây dựng hệ thống cơ sở dữ liệu phục vụ cho hoạt động xúc tiến</t>
  </si>
  <si>
    <t>Xây dựng hệ thống thông tin quảng bá trên các chuyến bay nội địa của các hãng hàng không (Kế hoạch số 233/KH-UBND ngày 03/11/2021 )</t>
  </si>
  <si>
    <t>Chi phí vận hành Japandesk</t>
  </si>
  <si>
    <t>57</t>
  </si>
  <si>
    <t>Chi từ nguồn thu phạt VPHC</t>
  </si>
  <si>
    <t>58</t>
  </si>
  <si>
    <r>
      <t>Cục Thuế Thanh Hóa</t>
    </r>
    <r>
      <rPr>
        <b/>
        <sz val="9"/>
        <rFont val="Times New Roman"/>
        <family val="1"/>
      </rPr>
      <t xml:space="preserve">  </t>
    </r>
  </si>
  <si>
    <t>Hỗ trợ phục vụ công tác thu NSNN theo Nghị quyết số 37/2021/QH15 ngày 13/11/2021 của Quốc hội; Công văn số 4617/UBND-KTTC ngày 06/4/2022 của UBND tỉnh</t>
  </si>
  <si>
    <t>Kinh phí tổ chức hội nghị tập huấn, phổ biến chính sách thuế và kế toán thuế cho doanh nghiệp theo đề án phát triển doanh nghiệp tỉnh Thanh Hóa theo Quyết định số 3437/QĐ-UBND ngày 7/9/2021</t>
  </si>
  <si>
    <t>Kinh phí triển khai Chương trình Etax Mobile</t>
  </si>
  <si>
    <t>Kinh phí triển khai Chương trình Hóa đơn may mắn</t>
  </si>
  <si>
    <t>Kinh phí rà soát, nhập dữ liệu vào phần mềm thu tài nguyên, khoáng sản của UBND tỉnh (Quyết định số 4585/QĐ-UBND ngày 09/11/2015)</t>
  </si>
  <si>
    <t>59</t>
  </si>
  <si>
    <r>
      <t>Cục Thống kê Thanh Hóa</t>
    </r>
    <r>
      <rPr>
        <i/>
        <sz val="9"/>
        <rFont val="Times New Roman"/>
        <family val="1"/>
      </rPr>
      <t xml:space="preserve"> </t>
    </r>
  </si>
  <si>
    <t>Điều tra lao động, việc làm và thu nhập bình quân đầu người cấp huyện trên địa bàn tỉnh theo Quyết định số 5376/QĐ-UBND ngày 18/12/2020; điều tra XNK hàng hóa trên địa bàn tỉnh theo Quyết định số 5375/QĐ-UBND ngày 18/12/2020</t>
  </si>
  <si>
    <t>Kế hoạch thực hiện Chiến lược phát triển Thống kê Việt Nam giai đoạn 2021 - 2030, tầm nhìn đến năm 2045 trên địa bàn tỉnh Thanh Hóa theo Quyết định số 3282/QĐ-UBND ngày 29/9/2022</t>
  </si>
  <si>
    <t>Thu thập, tổng hợp và tính toán tiêu chí về thu nhập thuộc Bộ tiêu chí Quốc gia về nông thôn mới năm 2024 trên địa bàn tỉnh</t>
  </si>
  <si>
    <t>60</t>
  </si>
  <si>
    <t>Viện Kiểm sát nhân dân tỉnh</t>
  </si>
  <si>
    <t>Hỗ trợ kinh phí thực hành quyền công tố, kiểm sát điều tra các vụ án điểm, lớn; kinh phí mua sắm thiết bị làm việc; kinh phí vận hành tòa nhà trụ sở làm việc; kinh phí đào tạo, bồi dưỡng cán bộ, công chức theo Công văn số 15587/CVLT-BTC-VKS ngày 28/11/2012 và thực hiện các nhiệm vụ UBND tỉnh giao tại Kế hoạch số 150/KH-UBND ngày 13/7/2021, Kế hoạch số 204/KH-UBND ngày 16/9/2021, Quyết định số 2022/QĐ-UBND ngày 14/6/2021, Quyết định số 4174/QĐ-UBND ngày 04/11/2020, Kế hoạch số 216/KH-UBND ngày 01/10/2021</t>
  </si>
  <si>
    <t xml:space="preserve">Đề án Nâng cao hiệu quả công tác phòng ngừa, đấu tranh với tội phạm và tệ nạn ma túy trên địa bàn tỉnh Thanh Hóa giai đoạn 2021 - 2025 theo Quyết định số 272/QĐ-UBND ngày 21/01/2021 </t>
  </si>
  <si>
    <t>61</t>
  </si>
  <si>
    <t>Kho bạc Nhà nước tỉnh</t>
  </si>
  <si>
    <t>Hỗ trợ phục vụ công tác thu NSNN theo Chỉ thị số 06/CT-UBND ngày 02/5/2019 của UBND tỉnh; công tác Quyết toán thu, chi NSNN, báo cáo tài chính nhà nước; …</t>
  </si>
  <si>
    <t>Hỗ trợ công tác Quyết toán thu, chi NSNN, báo cáo tài chính nhà nước, tổng kế toán nhà nước</t>
  </si>
  <si>
    <t>62</t>
  </si>
  <si>
    <t>Cục Hải quan Thanh Hóa</t>
  </si>
  <si>
    <t>Hỗ trợ phục vụ công tác thu NSNN theo Nghị quyết số 37/2021/QH15 ngày 13/11/2021 của Quốc hội; Hỗ trợ kinh phí triển khai thực hiện các hiệp định thương mại tự do theo Kế hoạch số 140/KH-UBND ngày 23/6/2020; Kế hoạch số 147/KH-UBND ngày 17/6/2021</t>
  </si>
  <si>
    <t>Đề án Nâng cao hiệu quả công tác phòng ngừa, đấu tranh với tội phạm và tệ nạn ma túy trên địa bàn tỉnh Thanh Hóa” giai đoạn 2021 - 2025 theo Quyết định số 272/QĐ-UBND ngày 21/01/2021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</si>
</sst>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209">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 ###\ ###"/>
    <numFmt numFmtId="165" formatCode="_(* #.##0.00_);_(* \(#.##0.00\);_(* &quot;-&quot;??_);_(@_)"/>
    <numFmt numFmtId="166" formatCode="_(* #,##0_);_(* \(#,##0\);_(* &quot;-&quot;??_);_(@_)"/>
    <numFmt numFmtId="167" formatCode="###.00\ ###\ ###"/>
    <numFmt numFmtId="168" formatCode="###.0\ ###\ ###"/>
    <numFmt numFmtId="169" formatCode="#,##0_ ;\-#,##0\ "/>
    <numFmt numFmtId="170" formatCode="_-&quot;$&quot;* #.##0_-;\-&quot;$&quot;* #.##0_-;_-&quot;$&quot;* &quot;-&quot;_-;_-@_-"/>
    <numFmt numFmtId="171" formatCode="&quot;\&quot;###.0&quot;.&quot;00;[Red]&quot;\&quot;&quot;\&quot;&quot;\&quot;&quot;\&quot;&quot;\&quot;&quot;\&quot;\-###.0&quot;.&quot;00"/>
    <numFmt numFmtId="172" formatCode="_-&quot;$&quot;* #,##0_-;\-&quot;$&quot;* #,##0_-;_-&quot;$&quot;* &quot;-&quot;_-;_-@_-"/>
    <numFmt numFmtId="173" formatCode="##.##%"/>
    <numFmt numFmtId="174" formatCode="_(* #,##0_);_(* \(#,##0\);_(* &quot;-&quot;&quot;?&quot;&quot;?&quot;_);_(@_)"/>
    <numFmt numFmtId="175" formatCode="&quot;\&quot;###,0&quot;.&quot;00;[Red]&quot;\&quot;&quot;\&quot;&quot;\&quot;&quot;\&quot;&quot;\&quot;&quot;\&quot;\-###,0&quot;.&quot;00"/>
    <numFmt numFmtId="176" formatCode="&quot;\&quot;#,##0;[Red]&quot;\&quot;&quot;\&quot;\-#,##0"/>
    <numFmt numFmtId="177" formatCode="&quot;?&quot;#,##0;&quot;?&quot;\-#,##0"/>
    <numFmt numFmtId="178" formatCode="_-* ###&quot;,&quot;0&quot;.&quot;00\ _$_-;\-* ###&quot;,&quot;0&quot;.&quot;00\ _$_-;_-* &quot;-&quot;??\ _$_-;_-@_-"/>
    <numFmt numFmtId="179" formatCode="_-&quot;$&quot;* #,##0.00_-;\-&quot;$&quot;* #,##0.00_-;_-&quot;$&quot;* &quot;-&quot;??_-;_-@_-"/>
    <numFmt numFmtId="180" formatCode="00.000"/>
    <numFmt numFmtId="181" formatCode="&quot;\&quot;#,##0.00;[Red]&quot;\&quot;&quot;\&quot;&quot;\&quot;&quot;\&quot;&quot;\&quot;&quot;\&quot;\-#,##0.00"/>
    <numFmt numFmtId="182" formatCode="&quot;.&quot;###&quot;,&quot;0&quot;.&quot;00_);\(&quot;.&quot;###&quot;,&quot;0&quot;.&quot;00\)"/>
    <numFmt numFmtId="183" formatCode="&quot;¡Ì&quot;#,##0;[Red]&quot;-¡Ì&quot;#,##0"/>
    <numFmt numFmtId="184" formatCode="#.##00"/>
    <numFmt numFmtId="185" formatCode="_-* #,##0_-;\-* #,##0_-;_-* &quot;-&quot;_-;_-@_-"/>
    <numFmt numFmtId="186" formatCode="_-* #,##0.00_-;\-* #,##0.00_-;_-* &quot;-&quot;??_-;_-@_-"/>
    <numFmt numFmtId="187" formatCode="_-* #,##0\ _V_N_D_-;\-* #,##0\ _V_N_D_-;_-* &quot;- &quot;_V_N_D_-;_-@_-"/>
    <numFmt numFmtId="188" formatCode="_-* #,##0.00\ _F_t_-;\-* #,##0.00\ _F_t_-;_-* &quot;-&quot;??\ _F_t_-;_-@_-"/>
    <numFmt numFmtId="189" formatCode="_-\$* #,##0_-;&quot;-$&quot;* #,##0_-;_-\$* \-_-;_-@_-"/>
    <numFmt numFmtId="190" formatCode="\$#,##0\ ;&quot;($&quot;#,##0\)"/>
    <numFmt numFmtId="191" formatCode="_(\$* #,##0_);_(\$* \(#,##0\);_(\$* \-_);_(@_)"/>
    <numFmt numFmtId="192" formatCode="_-* #,##0\ &quot;€&quot;_-;\-* #,##0\ &quot;€&quot;_-;_-* &quot;-&quot;\ &quot;€&quot;_-;_-@_-"/>
    <numFmt numFmtId="193" formatCode="_-* #,##0\ _F_-;\-* #,##0\ _F_-;_-* &quot;-&quot;\ _F_-;_-@_-"/>
    <numFmt numFmtId="194" formatCode="_ * #,##0_)\ &quot;$&quot;_ ;_ * \(#,##0\)\ &quot;$&quot;_ ;_ * &quot;-&quot;_)\ &quot;$&quot;_ ;_ @_ "/>
    <numFmt numFmtId="195" formatCode="_ * #,##0_)&quot;$&quot;_ ;_ * \(#,##0\)&quot;$&quot;_ ;_ * &quot;-&quot;_)&quot;$&quot;_ ;_ @_ "/>
    <numFmt numFmtId="196" formatCode="_-* #,##0\ &quot;$&quot;_-;\-* #,##0\ &quot;$&quot;_-;_-* &quot;-&quot;\ &quot;$&quot;_-;_-@_-"/>
    <numFmt numFmtId="197" formatCode="_-&quot;€&quot;* #,##0_-;\-&quot;€&quot;* #,##0_-;_-&quot;€&quot;* &quot;-&quot;_-;_-@_-"/>
    <numFmt numFmtId="198" formatCode="_-&quot;ñ&quot;* #,##0_-;\-&quot;ñ&quot;* #,##0_-;_-&quot;ñ&quot;* &quot;-&quot;_-;_-@_-"/>
    <numFmt numFmtId="199" formatCode="_-* #,##0.00_-;\-* #,##0.00_-;_-* &quot;-&quot;&quot;?&quot;&quot;?&quot;_-;_-@_-"/>
    <numFmt numFmtId="200" formatCode="_-* #,##0.00_-;\-* #,##0.00_-;_-* \-??_-;_-@_-"/>
    <numFmt numFmtId="201" formatCode="_-* ###,0&quot;.&quot;00_-;\-* ###,0&quot;.&quot;00_-;_-* &quot;-&quot;&quot;?&quot;&quot;?&quot;_-;_-@_-"/>
    <numFmt numFmtId="202" formatCode="_-* #,##0.00\ _V_N_D_-;\-* #,##0.00\ _V_N_D_-;_-* \-??\ _V_N_D_-;_-@_-"/>
    <numFmt numFmtId="203" formatCode="_-* #,##0.00\ _₫_-;\-* #,##0.00\ _₫_-;_-* &quot;-&quot;??\ _₫_-;_-@_-"/>
    <numFmt numFmtId="204" formatCode="_-* #,##0.00\ _₫_-;\-* #,##0.00\ _₫_-;_-* &quot;-&quot;&quot;?&quot;&quot;?&quot;\ _₫_-;_-@_-"/>
    <numFmt numFmtId="205" formatCode="_ * #,##0.00_)_$_ ;_ * \(#,##0.00\)_$_ ;_ * &quot;-&quot;&quot;?&quot;&quot;?&quot;_)_$_ ;_ @_ "/>
    <numFmt numFmtId="206" formatCode="_ * #,##0.00_ ;_ * \-#,##0.00_ ;_ * &quot;-&quot;??_ ;_ @_ "/>
    <numFmt numFmtId="207" formatCode="_-* #,##0.00\ _V_N_D_-;\-* #,##0.00\ _V_N_D_-;_-* &quot;-&quot;??\ _V_N_D_-;_-@_-"/>
    <numFmt numFmtId="208" formatCode="_-* #,##0.00\ _F_-;\-* #,##0.00\ _F_-;_-* &quot;-&quot;??\ _F_-;_-@_-"/>
    <numFmt numFmtId="209" formatCode="_ * #,##0.00_)\ _$_ ;_ * \(#,##0.00\)\ _$_ ;_ * &quot;-&quot;??_)\ _$_ ;_ @_ "/>
    <numFmt numFmtId="210" formatCode="_ * #,##0.00_)_$_ ;_ * \(#,##0.00\)_$_ ;_ * &quot;-&quot;??_)_$_ ;_ @_ "/>
    <numFmt numFmtId="211" formatCode="_(* #,##0.00_);_(* \(#,##0.00\);_(* &quot;-&quot;&quot;?&quot;&quot;?&quot;_);_(@_)"/>
    <numFmt numFmtId="212" formatCode="_-* #,##0.00\ _F_-;\-* #,##0.00\ _F_-;_-* &quot;-&quot;&quot;?&quot;&quot;?&quot;\ _F_-;_-@_-"/>
    <numFmt numFmtId="213" formatCode="_-* #,##0.00\ _k_r_-;\-* #,##0.00\ _k_r_-;_-* &quot;-&quot;??\ _k_r_-;_-@_-"/>
    <numFmt numFmtId="214" formatCode="_(* ###,0&quot;.&quot;00_);_(* \(###,0&quot;.&quot;00\);_(* &quot;-&quot;&quot;?&quot;&quot;?&quot;_);_(@_)"/>
    <numFmt numFmtId="215" formatCode="_-* #,##0.00\ _ñ_-;\-* #,##0.00\ _ñ_-;_-* &quot;-&quot;??\ _ñ_-;_-@_-"/>
    <numFmt numFmtId="216" formatCode="_-* #,##0.00\ _ñ_-;_-* #,##0.00\ _ñ\-;_-* &quot;-&quot;??\ _ñ_-;_-@_-"/>
    <numFmt numFmtId="217" formatCode="_-* #,##0_-;\-* #,##0_-;_-* \-_-;_-@_-"/>
    <numFmt numFmtId="218" formatCode="_-* #,##0\ &quot;F&quot;_-;\-* #,##0\ &quot;F&quot;_-;_-* &quot;-&quot;\ &quot;F&quot;_-;_-@_-"/>
    <numFmt numFmtId="219" formatCode="_(&quot;$&quot;\ * #,##0_);_(&quot;$&quot;\ * \(#,##0\);_(&quot;$&quot;\ * &quot;-&quot;_);_(@_)"/>
    <numFmt numFmtId="220" formatCode="_-* #,##0\ &quot;ñ&quot;_-;\-* #,##0\ &quot;ñ&quot;_-;_-* &quot;-&quot;\ &quot;ñ&quot;_-;_-@_-"/>
    <numFmt numFmtId="221" formatCode="_(&quot;€&quot;* #,##0_);_(&quot;€&quot;* \(#,##0\);_(&quot;€&quot;* &quot;-&quot;_);_(@_)"/>
    <numFmt numFmtId="222" formatCode="_-* #,##0\ _₫_-;\-* #,##0\ _₫_-;_-* &quot;-&quot;\ _₫_-;_-@_-"/>
    <numFmt numFmtId="223" formatCode="_ * #,##0_)_$_ ;_ * \(#,##0\)_$_ ;_ * &quot;-&quot;_)_$_ ;_ @_ "/>
    <numFmt numFmtId="224" formatCode="_ * #,##0_ ;_ * \-#,##0_ ;_ * &quot;-&quot;_ ;_ @_ "/>
    <numFmt numFmtId="225" formatCode="_-* #,##0\ _V_N_D_-;\-* #,##0\ _V_N_D_-;_-* &quot;-&quot;\ _V_N_D_-;_-@_-"/>
    <numFmt numFmtId="226" formatCode="_ * #,##0_)\ _$_ ;_ * \(#,##0\)\ _$_ ;_ * &quot;-&quot;_)\ _$_ ;_ @_ "/>
    <numFmt numFmtId="227" formatCode="_-* #,##0\ _k_r_-;\-* #,##0\ _k_r_-;_-* &quot;-&quot;\ _k_r_-;_-@_-"/>
    <numFmt numFmtId="228" formatCode="_-* #,##0\ _$_-;\-* #,##0\ _$_-;_-* &quot;-&quot;\ _$_-;_-@_-"/>
    <numFmt numFmtId="229" formatCode="_-* #,##0\ _m_k_-;\-* #,##0\ _m_k_-;_-* &quot;-&quot;\ _m_k_-;_-@_-"/>
    <numFmt numFmtId="230" formatCode="_-* #,##0\ _ñ_-;\-* #,##0\ _ñ_-;_-* &quot;-&quot;\ _ñ_-;_-@_-"/>
    <numFmt numFmtId="231" formatCode="_-* #,##0\ _ñ_-;_-* #,##0\ _ñ\-;_-* &quot;-&quot;\ _ñ_-;_-@_-"/>
    <numFmt numFmtId="232" formatCode="_ &quot;\&quot;* #,##0_ ;_ &quot;\&quot;* \-#,##0_ ;_ &quot;\&quot;* &quot;-&quot;_ ;_ @_ "/>
    <numFmt numFmtId="233" formatCode="&quot;£&quot;#,##0;\-&quot;£&quot;#,##0"/>
    <numFmt numFmtId="234" formatCode="\$#,##0_);[Red]&quot;($&quot;#,##0\)"/>
    <numFmt numFmtId="235" formatCode="&quot;\&quot;#,##0.00;[Red]&quot;\&quot;\-#,##0.00"/>
    <numFmt numFmtId="236" formatCode="&quot;\&quot;#,##0;[Red]&quot;\&quot;\-#,##0"/>
    <numFmt numFmtId="237" formatCode="\£###,0\.00;[Red]&quot;-£&quot;###,0\.00"/>
    <numFmt numFmtId="238" formatCode="#,##0.0;[Red]#,##0.0"/>
    <numFmt numFmtId="239" formatCode="_-* #,##0_-;\-* #,##0_-;_-* &quot;-&quot;??_-;_-@_-"/>
    <numFmt numFmtId="240" formatCode="&quot;SFr.&quot;\ #,##0.00;&quot;SFr.&quot;\ \-#,##0.00"/>
    <numFmt numFmtId="241" formatCode="_ &quot;\&quot;* #,##0.00_ ;_ &quot;\&quot;* \-#,##0.00_ ;_ &quot;\&quot;* &quot;-&quot;??_ ;_ @_ "/>
    <numFmt numFmtId="242" formatCode="_ &quot;SFr.&quot;\ * #,##0_ ;_ &quot;SFr.&quot;\ * \-#,##0_ ;_ &quot;SFr.&quot;\ * &quot;-&quot;_ ;_ @_ "/>
    <numFmt numFmtId="243" formatCode="#,##0.000"/>
    <numFmt numFmtId="244" formatCode="_ * #,##0.00_)&quot;$&quot;_ ;_ * \(#,##0.00\)&quot;$&quot;_ ;_ * &quot;-&quot;??_)&quot;$&quot;_ ;_ @_ "/>
    <numFmt numFmtId="245" formatCode="0.000"/>
    <numFmt numFmtId="246" formatCode="#,##0;\-#,##0;&quot;-&quot;"/>
    <numFmt numFmtId="247" formatCode="#,##0.0_);\(#,##0.0\)"/>
    <numFmt numFmtId="248" formatCode="_ &quot;\&quot;* #,##0.00_ ;_ &quot;\&quot;* &quot;\&quot;&quot;\&quot;&quot;\&quot;&quot;\&quot;&quot;\&quot;&quot;\&quot;&quot;\&quot;&quot;\&quot;&quot;\&quot;&quot;\&quot;&quot;\&quot;&quot;\&quot;\-#,##0.00_ ;_ &quot;\&quot;* &quot;-&quot;??_ ;_ @_ "/>
    <numFmt numFmtId="249" formatCode="_ &quot;\&quot;* #,##0.00_ ;_ &quot;\&quot;* &quot;\&quot;&quot;\&quot;&quot;\&quot;&quot;\&quot;&quot;\&quot;&quot;\&quot;&quot;\&quot;&quot;\&quot;&quot;\&quot;&quot;\&quot;&quot;\&quot;&quot;\&quot;\-#,##0.00_ ;_ &quot;\&quot;* &quot;-&quot;&quot;?&quot;&quot;?&quot;_ ;_ @_ "/>
    <numFmt numFmtId="250" formatCode="_(* #,##0.0000_);_(* \(#,##0.0000\);_(* &quot;-&quot;??_);_(@_)"/>
    <numFmt numFmtId="251" formatCode="_ * #,##0.00_ ;_ * &quot;\&quot;&quot;\&quot;&quot;\&quot;&quot;\&quot;&quot;\&quot;&quot;\&quot;&quot;\&quot;&quot;\&quot;&quot;\&quot;&quot;\&quot;&quot;\&quot;&quot;\&quot;\-#,##0.00_ ;_ * &quot;-&quot;??_ ;_ @_ "/>
    <numFmt numFmtId="252" formatCode="0.0%"/>
    <numFmt numFmtId="253" formatCode="0.0%;[Red]\(0.0%\)"/>
    <numFmt numFmtId="254" formatCode="&quot;\&quot;#,##0;&quot;\&quot;&quot;\&quot;&quot;\&quot;&quot;\&quot;&quot;\&quot;&quot;\&quot;&quot;\&quot;&quot;\&quot;&quot;\&quot;&quot;\&quot;&quot;\&quot;&quot;\&quot;&quot;\&quot;&quot;\&quot;\-#,##0"/>
    <numFmt numFmtId="255" formatCode="&quot;$&quot;#,##0.00"/>
    <numFmt numFmtId="256" formatCode="###\ ###\ ###\ ###\ .00"/>
    <numFmt numFmtId="257" formatCode="_ * #,##0.00_)&quot;£&quot;_ ;_ * \(#,##0.00\)&quot;£&quot;_ ;_ * &quot;-&quot;??_)&quot;£&quot;_ ;_ @_ "/>
    <numFmt numFmtId="258" formatCode="&quot;\&quot;#,##0;[Red]&quot;\&quot;&quot;\&quot;&quot;\&quot;&quot;\&quot;&quot;\&quot;&quot;\&quot;&quot;\&quot;&quot;\&quot;&quot;\&quot;&quot;\&quot;&quot;\&quot;&quot;\&quot;&quot;\&quot;&quot;\&quot;\-#,##0"/>
    <numFmt numFmtId="259" formatCode="_ * #,##0_ ;_ * &quot;\&quot;&quot;\&quot;&quot;\&quot;&quot;\&quot;&quot;\&quot;&quot;\&quot;&quot;\&quot;&quot;\&quot;&quot;\&quot;&quot;\&quot;&quot;\&quot;&quot;\&quot;\-#,##0_ ;_ * &quot;-&quot;_ ;_ @_ "/>
    <numFmt numFmtId="260" formatCode="0.0%;\(0.0%\)"/>
    <numFmt numFmtId="261" formatCode="&quot;\&quot;#,##0.00;&quot;\&quot;&quot;\&quot;&quot;\&quot;&quot;\&quot;&quot;\&quot;&quot;\&quot;&quot;\&quot;&quot;\&quot;&quot;\&quot;&quot;\&quot;&quot;\&quot;&quot;\&quot;&quot;\&quot;&quot;\&quot;\-#,##0.00"/>
    <numFmt numFmtId="262" formatCode="dd\-mm\-yy"/>
    <numFmt numFmtId="263" formatCode="##,###.##"/>
    <numFmt numFmtId="264" formatCode="_-* #,##0.00\ &quot;F&quot;_-;\-* #,##0.00\ &quot;F&quot;_-;_-* &quot;-&quot;??\ &quot;F&quot;_-;_-@_-"/>
    <numFmt numFmtId="265" formatCode="#0.##"/>
    <numFmt numFmtId="266" formatCode="0.000_)"/>
    <numFmt numFmtId="267" formatCode="#,##0_)_%;\(#,##0\)_%;"/>
    <numFmt numFmtId="268" formatCode="_-* #,##0\ _€_-;\-* #,##0\ _€_-;_-* &quot;-&quot;\ _€_-;_-@_-"/>
    <numFmt numFmtId="269" formatCode="0.0"/>
    <numFmt numFmtId="270" formatCode="_._.* #,##0.0_)_%;_._.* \(#,##0.0\)_%"/>
    <numFmt numFmtId="271" formatCode="#,##0.0_)_%;\(#,##0.0\)_%;\ \ .0_)_%"/>
    <numFmt numFmtId="272" formatCode="_._.* #,##0.00_)_%;_._.* \(#,##0.00\)_%"/>
    <numFmt numFmtId="273" formatCode="#,##0.00_)_%;\(#,##0.00\)_%;\ \ .00_)_%"/>
    <numFmt numFmtId="274" formatCode="_._.* #,##0.000_)_%;_._.* \(#,##0.000\)_%"/>
    <numFmt numFmtId="275" formatCode="#,##0.000_)_%;\(#,##0.000\)_%;\ \ .000_)_%"/>
    <numFmt numFmtId="276" formatCode="#,##0;[Red]#,##0"/>
    <numFmt numFmtId="277" formatCode="#,##0.0"/>
    <numFmt numFmtId="278" formatCode="[$-42A]dd\ mmmm\ yyyy"/>
    <numFmt numFmtId="279" formatCode="\§\g#,##0_);\(\§\g#,##0\)"/>
    <numFmt numFmtId="280" formatCode="#\ ###"/>
    <numFmt numFmtId="281" formatCode="&quot;Yes&quot;;&quot;Yes&quot;;&quot;No&quot;"/>
    <numFmt numFmtId="282" formatCode="###\ ###\ ###\ ###\ ##0"/>
    <numFmt numFmtId="283" formatCode="_-* #,##0.00_đ_-;\-* #,##0.00_đ_-;_-* &quot;-&quot;??_đ_-;_-@_-"/>
    <numFmt numFmtId="284" formatCode="&quot;True&quot;;&quot;True&quot;;&quot;False&quot;"/>
    <numFmt numFmtId="285" formatCode="_-* #,##0\ &quot;kr&quot;_-;\-* #,##0\ &quot;kr&quot;_-;_-* &quot;-&quot;\ &quot;kr&quot;_-;_-@_-"/>
    <numFmt numFmtId="286" formatCode="&quot;\&quot;#&quot;,&quot;##0&quot;.&quot;00;[Red]&quot;\&quot;\-#&quot;,&quot;##0&quot;.&quot;00"/>
    <numFmt numFmtId="287" formatCode="#,##0.00;[Red]#,##0.00"/>
    <numFmt numFmtId="288" formatCode="#,##0\ &quot;þ&quot;;[Red]\-#,##0\ &quot;þ&quot;"/>
    <numFmt numFmtId="289" formatCode="_(* #,##0.00000_);_(* \(#,##0.00000\);_(* &quot;-&quot;??_);_(@_)"/>
    <numFmt numFmtId="290" formatCode="_-&quot;$&quot;* #,##0.00_-;\-&quot;$&quot;* #,##0.00_-;_-&quot;$&quot;* &quot;-&quot;&quot;?&quot;&quot;?&quot;_-;_-@_-"/>
    <numFmt numFmtId="291" formatCode="&quot;C&quot;#,##0.00_);\(&quot;C&quot;#,##0.00\)"/>
    <numFmt numFmtId="292" formatCode="_-* #,##0.00_$_-;\-* #,##0.00_$_-;_-* &quot;-&quot;??_$_-;_-@_-"/>
    <numFmt numFmtId="293" formatCode="_(* #,##0.00_);_(* \(#,##0.00\);_(* \-??_);_(@_)"/>
    <numFmt numFmtId="294" formatCode="_._.* \(#,##0\)_%;_._.* #,##0_)_%;_._.* 0_)_%;_._.@_)_%"/>
    <numFmt numFmtId="295" formatCode="_._.&quot;€&quot;* \(#,##0\)_%;_._.&quot;€&quot;* #,##0_)_%;_._.&quot;€&quot;* 0_)_%;_._.@_)_%"/>
    <numFmt numFmtId="296" formatCode="* \(#,##0\);* #,##0_);&quot;-&quot;??_);@"/>
    <numFmt numFmtId="297" formatCode="_ &quot;R&quot;\ * #,##0_ ;_ &quot;R&quot;\ * \-#,##0_ ;_ &quot;R&quot;\ * &quot;-&quot;_ ;_ @_ "/>
    <numFmt numFmtId="298" formatCode="&quot;£&quot;#,##0;[Red]\-&quot;£&quot;#,##0"/>
    <numFmt numFmtId="299" formatCode="##,##0%"/>
    <numFmt numFmtId="300" formatCode="#,###%"/>
    <numFmt numFmtId="301" formatCode="##.##"/>
    <numFmt numFmtId="302" formatCode="###,###"/>
    <numFmt numFmtId="303" formatCode="###.###"/>
    <numFmt numFmtId="304" formatCode="##,###.####"/>
    <numFmt numFmtId="305" formatCode="_ * #,##0.00_ ;_ * &quot;\&quot;&quot;\&quot;&quot;\&quot;&quot;\&quot;&quot;\&quot;&quot;\&quot;\-#,##0.00_ ;_ * &quot;-&quot;??_ ;_ @_ "/>
    <numFmt numFmtId="306" formatCode="&quot;€&quot;* #,##0_)_%;&quot;€&quot;* \(#,##0\)_%;&quot;€&quot;* &quot;-&quot;??_)_%;@_)_%"/>
    <numFmt numFmtId="307" formatCode="&quot;$&quot;* #,##0_)_%;&quot;$&quot;* \(#,##0\)_%;&quot;$&quot;* &quot;-&quot;??_)_%;@_)_%"/>
    <numFmt numFmtId="308" formatCode="&quot;\&quot;#,##0.00;&quot;\&quot;&quot;\&quot;&quot;\&quot;&quot;\&quot;&quot;\&quot;&quot;\&quot;&quot;\&quot;&quot;\&quot;\-#,##0.00"/>
    <numFmt numFmtId="309" formatCode="_._.&quot;€&quot;* #,##0.0_)_%;_._.&quot;€&quot;* \(#,##0.0\)_%"/>
    <numFmt numFmtId="310" formatCode="&quot;€&quot;* #,##0.0_)_%;&quot;€&quot;* \(#,##0.0\)_%;&quot;€&quot;* \ .0_)_%"/>
    <numFmt numFmtId="311" formatCode="_ * #,##0_ ;_ * &quot;\&quot;&quot;\&quot;&quot;\&quot;&quot;\&quot;&quot;\&quot;&quot;\&quot;\-#,##0_ ;_ * &quot;-&quot;_ ;_ @_ "/>
    <numFmt numFmtId="312" formatCode="\$#,##0\ ;\(\$#,##0\)"/>
    <numFmt numFmtId="313" formatCode="&quot;$&quot;#,##0\ ;\(&quot;$&quot;#,##0\)"/>
    <numFmt numFmtId="314" formatCode="&quot;C&quot;#,##0_);\(&quot;C&quot;#,##0\)"/>
    <numFmt numFmtId="315" formatCode="##,##0.##"/>
    <numFmt numFmtId="316" formatCode="_-* #,##0\ _D_M_-;\-* #,##0\ _D_M_-;_-* &quot;-&quot;\ _D_M_-;_-@_-"/>
    <numFmt numFmtId="317" formatCode="_-* #,##0.00\ _D_M_-;\-* #,##0.00\ _D_M_-;_-* &quot;-&quot;&quot;?&quot;&quot;?&quot;\ _D_M_-;_-@_-"/>
    <numFmt numFmtId="318" formatCode="_(\§\g\ #,##0_);_(\§\g\ \(#,##0\);_(\§\g\ &quot;-&quot;??_);_(@_)"/>
    <numFmt numFmtId="319" formatCode="_(\§\g\ #,##0_);_(\§\g\ \(#,##0\);_(\§\g\ &quot;-&quot;_);_(@_)"/>
    <numFmt numFmtId="320" formatCode="_ * ###,0&quot;.&quot;00_ ;_ * \-###,0&quot;.&quot;00_ ;_ * &quot;-&quot;??_ ;_ @_ "/>
    <numFmt numFmtId="321" formatCode="\\#,##0;[Red]&quot;\\-&quot;#,##0"/>
    <numFmt numFmtId="322" formatCode="_-&quot;£&quot;* #,##0_-;\-&quot;£&quot;* #,##0_-;_-&quot;£&quot;* &quot;-&quot;_-;_-@_-"/>
    <numFmt numFmtId="323" formatCode="&quot;C&quot;#,##0_);[Red]\(&quot;C&quot;#,##0\)"/>
    <numFmt numFmtId="324" formatCode="_-&quot;VND&quot;* #,##0_-;\-&quot;VND&quot;* #,##0_-;_-&quot;VND&quot;* &quot;-&quot;_-;_-@_-"/>
    <numFmt numFmtId="325" formatCode="_(&quot;Rp&quot;* #,##0.00_);_(&quot;Rp&quot;* \(#,##0.00\);_(&quot;Rp&quot;* &quot;-&quot;??_);_(@_)"/>
    <numFmt numFmtId="326" formatCode="#,##0.00\ &quot;FB&quot;;[Red]\-#,##0.00\ &quot;FB&quot;"/>
    <numFmt numFmtId="327" formatCode="#,##0\ &quot;$&quot;;\-#,##0\ &quot;$&quot;"/>
    <numFmt numFmtId="328" formatCode="_ * ###,0&quot;.&quot;00_)\ _$_ ;_ * \(###,0&quot;.&quot;00\)\ _$_ ;_ * &quot;-&quot;??_)\ _$_ ;_ @_ "/>
    <numFmt numFmtId="329" formatCode="&quot;$&quot;#,##0;\-&quot;$&quot;#,##0"/>
    <numFmt numFmtId="330" formatCode="_-* #,##0\ _F_B_-;\-* #,##0\ _F_B_-;_-* &quot;-&quot;\ _F_B_-;_-@_-"/>
    <numFmt numFmtId="331" formatCode="_-* #,##0.00\ &quot;€&quot;_-;\-* #,##0.00\ &quot;€&quot;_-;_-* &quot;-&quot;??\ &quot;€&quot;_-;_-@_-"/>
    <numFmt numFmtId="332" formatCode="#,##0_);\-#,##0_)"/>
    <numFmt numFmtId="333" formatCode="#,###;\-#,###;&quot;&quot;;_(@_)"/>
    <numFmt numFmtId="334" formatCode="&quot;Fr.&quot;\ #,##0.00;&quot;Fr.&quot;\ \-#,##0.00"/>
    <numFmt numFmtId="335" formatCode="#,##0\ &quot;$&quot;_);\(#,##0\ &quot;$&quot;\)"/>
    <numFmt numFmtId="336" formatCode="#,###"/>
    <numFmt numFmtId="337" formatCode="#,##0\ &quot;$&quot;_);[Red]\(#,##0\ &quot;$&quot;\)"/>
    <numFmt numFmtId="338" formatCode="&quot;$&quot;###,0&quot;.&quot;00_);[Red]\(&quot;$&quot;###,0&quot;.&quot;00\)"/>
    <numFmt numFmtId="339" formatCode="&quot;\&quot;#,##0;[Red]\-&quot;\&quot;#,##0"/>
    <numFmt numFmtId="340" formatCode="&quot;\&quot;#,##0.00;\-&quot;\&quot;#,##0.00"/>
    <numFmt numFmtId="341" formatCode="&quot;VND&quot;#,##0_);[Red]\(&quot;VND&quot;#,##0\)"/>
    <numFmt numFmtId="342" formatCode="#,##0\ &quot;kr&quot;;\-#,##0\ &quot;kr&quot;"/>
    <numFmt numFmtId="343" formatCode="#,##0.00_);\-#,##0.00_)"/>
    <numFmt numFmtId="344" formatCode="#,##0.000_);\(#,##0.000\)"/>
    <numFmt numFmtId="345" formatCode="#"/>
    <numFmt numFmtId="346" formatCode="&quot;¡Ì&quot;#,##0;[Red]\-&quot;¡Ì&quot;#,##0"/>
    <numFmt numFmtId="347" formatCode="#,##0.00\ &quot;F&quot;;[Red]\-#,##0.00\ &quot;F&quot;"/>
    <numFmt numFmtId="348" formatCode="#,##0.00\ \ "/>
    <numFmt numFmtId="349" formatCode="_-* #,##0.0\ _F_-;\-* #,##0.0\ _F_-;_-* &quot;-&quot;??\ _F_-;_-@_-"/>
    <numFmt numFmtId="350" formatCode="0.00000000000E+00;\?"/>
    <numFmt numFmtId="351" formatCode="#,##0.00&quot; F&quot;;[Red]\-#,##0.00&quot; F&quot;"/>
    <numFmt numFmtId="352" formatCode="0.00000"/>
    <numFmt numFmtId="353" formatCode="_-* #,##0.0\ _F_-;\-* #,##0.0\ _F_-;_-* \-??\ _F_-;_-@_-"/>
    <numFmt numFmtId="354" formatCode="#,##0.00\ \ \ \ "/>
    <numFmt numFmtId="355" formatCode="&quot;$&quot;#,##0;[Red]\-&quot;$&quot;#,##0"/>
    <numFmt numFmtId="356" formatCode="_ * #.##._ ;_ * \-#.##._ ;_ * &quot;-&quot;??_ ;_ @_ⴆ"/>
    <numFmt numFmtId="357" formatCode="#,##0\ &quot;F&quot;;\-#,##0\ &quot;F&quot;"/>
    <numFmt numFmtId="358" formatCode="#,##0\ &quot;F&quot;;[Red]\-#,##0\ &quot;F&quot;"/>
    <numFmt numFmtId="359" formatCode="_-* #,##0\ _F_-;\-* #,##0\ _F_-;_-* &quot;-&quot;??\ _F_-;_-@_-"/>
    <numFmt numFmtId="360" formatCode="_-* ###,0&quot;.&quot;00_-;\-* ###,0&quot;.&quot;00_-;_-* &quot;-&quot;??_-;_-@_-"/>
    <numFmt numFmtId="361" formatCode="0.000\ "/>
    <numFmt numFmtId="362" formatCode="#,##0\ &quot;Lt&quot;;[Red]\-#,##0\ &quot;Lt&quot;"/>
    <numFmt numFmtId="363" formatCode="#,##0.00\ &quot;F&quot;;\-#,##0.00\ &quot;F&quot;"/>
    <numFmt numFmtId="364" formatCode="#,##0&quot;$&quot;;\-#,##0&quot;$&quot;"/>
    <numFmt numFmtId="365" formatCode="&quot;\&quot;#,##0;&quot;\&quot;&quot;\&quot;&quot;\&quot;&quot;\&quot;&quot;\&quot;&quot;\&quot;&quot;\&quot;\-#,##0"/>
    <numFmt numFmtId="366" formatCode="_ * ###,0&quot;.&quot;00_)\ &quot;$&quot;_ ;_ * \(###,0&quot;.&quot;00\)\ &quot;$&quot;_ ;_ * &quot;-&quot;??_)\ &quot;$&quot;_ ;_ @_ "/>
  </numFmts>
  <fonts count="296">
    <font>
      <sz val="12"/>
      <color theme="1"/>
      <name val="Times New Roman"/>
      <family val="2"/>
    </font>
    <font>
      <sz val="11"/>
      <color theme="1"/>
      <name val="Calibri"/>
      <family val="2"/>
      <scheme val="minor"/>
    </font>
    <font>
      <sz val="12"/>
      <color rgb="FF000000"/>
      <name val="Times New Roman"/>
      <family val="1"/>
    </font>
    <font>
      <b/>
      <sz val="13"/>
      <name val="Times New Roman"/>
      <family val="1"/>
    </font>
    <font>
      <sz val="12"/>
      <name val="Times New Roman"/>
      <family val="1"/>
    </font>
    <font>
      <sz val="9"/>
      <name val="Times New Roman"/>
      <family val="1"/>
    </font>
    <font>
      <sz val="12"/>
      <color indexed="8"/>
      <name val="Times New Roman"/>
      <family val="2"/>
    </font>
    <font>
      <sz val="8"/>
      <name val="Times New Roman"/>
      <family val="1"/>
    </font>
    <font>
      <b/>
      <sz val="9"/>
      <name val="Times New Roman"/>
      <family val="1"/>
    </font>
    <font>
      <b/>
      <sz val="12"/>
      <name val="Times New Roman"/>
      <family val="1"/>
    </font>
    <font>
      <i/>
      <sz val="12"/>
      <name val="Times New Roman"/>
      <family val="1"/>
    </font>
    <font>
      <sz val="12"/>
      <color theme="1"/>
      <name val="Times New Roman"/>
      <family val="2"/>
    </font>
    <font>
      <sz val="13"/>
      <name val="Times New Roman"/>
      <family val="1"/>
    </font>
    <font>
      <i/>
      <sz val="9"/>
      <name val="Times New Roman"/>
      <family val="1"/>
    </font>
    <font>
      <b/>
      <sz val="8"/>
      <name val="Times New Roman"/>
      <family val="1"/>
    </font>
    <font>
      <i/>
      <sz val="10"/>
      <name val="Times New Roman"/>
      <family val="1"/>
    </font>
    <font>
      <b/>
      <u/>
      <sz val="9"/>
      <name val="Times New Roman"/>
      <family val="1"/>
    </font>
    <font>
      <sz val="9"/>
      <color rgb="FFFF0000"/>
      <name val="Times New Roman"/>
      <family val="1"/>
    </font>
    <font>
      <sz val="10"/>
      <name val="Helv"/>
      <family val="2"/>
    </font>
    <font>
      <b/>
      <i/>
      <u/>
      <sz val="9"/>
      <name val="Times New Roman"/>
      <family val="1"/>
    </font>
    <font>
      <b/>
      <i/>
      <u/>
      <sz val="9"/>
      <color rgb="FFFF0000"/>
      <name val="Times New Roman"/>
      <family val="1"/>
    </font>
    <font>
      <sz val="10"/>
      <color indexed="8"/>
      <name val="Arial"/>
      <family val="2"/>
    </font>
    <font>
      <b/>
      <i/>
      <sz val="9"/>
      <name val="Times New Roman"/>
      <family val="1"/>
    </font>
    <font>
      <u/>
      <sz val="9"/>
      <name val="Times New Roman"/>
      <family val="1"/>
    </font>
    <font>
      <b/>
      <i/>
      <sz val="8"/>
      <name val="Times New Roman"/>
      <family val="1"/>
    </font>
    <font>
      <sz val="12"/>
      <name val=".VnTime"/>
      <family val="2"/>
    </font>
    <font>
      <u/>
      <sz val="9"/>
      <color rgb="FFFF0000"/>
      <name val="Times New Roman"/>
      <family val="1"/>
    </font>
    <font>
      <b/>
      <i/>
      <sz val="9"/>
      <color rgb="FFFF0000"/>
      <name val="Times New Roman"/>
      <family val="1"/>
    </font>
    <font>
      <b/>
      <u/>
      <sz val="9"/>
      <color rgb="FFFF0000"/>
      <name val="Times New Roman"/>
      <family val="1"/>
    </font>
    <font>
      <sz val="10"/>
      <name val=".VnTime"/>
      <family val="2"/>
    </font>
    <font>
      <sz val="12"/>
      <color indexed="8"/>
      <name val="Times New Roman"/>
      <family val="1"/>
    </font>
    <font>
      <i/>
      <u/>
      <sz val="9"/>
      <name val="Times New Roman"/>
      <family val="1"/>
    </font>
    <font>
      <b/>
      <sz val="9"/>
      <color indexed="81"/>
      <name val="Tahoma"/>
      <family val="2"/>
    </font>
    <font>
      <sz val="9"/>
      <color indexed="81"/>
      <name val="Tahoma"/>
      <family val="2"/>
    </font>
    <font>
      <sz val="12"/>
      <name val="VNI-Times"/>
    </font>
    <font>
      <sz val="10"/>
      <name val="Arial MT"/>
      <family val="2"/>
    </font>
    <font>
      <sz val="10"/>
      <color indexed="8"/>
      <name val="MS Sans Serif"/>
      <family val="2"/>
    </font>
    <font>
      <sz val="10"/>
      <name val="Arial"/>
      <family val="2"/>
      <charset val="163"/>
    </font>
    <font>
      <sz val="12"/>
      <name val="돋움체"/>
      <family val="3"/>
      <charset val="129"/>
    </font>
    <font>
      <sz val="12"/>
      <name val="돋움체"/>
      <family val="3"/>
    </font>
    <font>
      <sz val="11"/>
      <name val="VNI-Times"/>
    </font>
    <font>
      <b/>
      <sz val="10"/>
      <name val="SVNtimes new roman"/>
      <family val="2"/>
    </font>
    <font>
      <sz val="9"/>
      <name val="ﾀﾞｯﾁ"/>
      <family val="3"/>
    </font>
    <font>
      <sz val="12"/>
      <name val="VNtimes new roman"/>
      <family val="2"/>
    </font>
    <font>
      <sz val="10"/>
      <name val="MS Sans Serif"/>
      <family val="2"/>
    </font>
    <font>
      <sz val="10"/>
      <name val="Arial"/>
      <family val="2"/>
    </font>
    <font>
      <sz val="11"/>
      <name val="??"/>
      <charset val="134"/>
    </font>
    <font>
      <sz val="12"/>
      <name val="????"/>
      <charset val="136"/>
    </font>
    <font>
      <sz val="14"/>
      <name val="?? ??"/>
      <family val="1"/>
    </font>
    <font>
      <sz val="12"/>
      <name val=".VnArial"/>
      <family val="2"/>
    </font>
    <font>
      <sz val="10"/>
      <name val="??"/>
      <family val="3"/>
      <charset val="129"/>
    </font>
    <font>
      <sz val="10"/>
      <name val="??"/>
      <family val="3"/>
    </font>
    <font>
      <sz val="12"/>
      <name val="????"/>
      <family val="1"/>
      <charset val="136"/>
    </font>
    <font>
      <sz val="13"/>
      <name val=".VnTime"/>
      <family val="2"/>
    </font>
    <font>
      <sz val="10"/>
      <name val="AngsanaUPC"/>
      <family val="1"/>
    </font>
    <font>
      <sz val="10"/>
      <name val="Arial"/>
      <family val="2"/>
      <charset val="1"/>
    </font>
    <font>
      <sz val="12"/>
      <name val="|??¢¥¢¬¨Ï"/>
      <family val="1"/>
      <charset val="129"/>
    </font>
    <font>
      <sz val="14"/>
      <name val="뼻뮝"/>
      <family val="3"/>
      <charset val="129"/>
    </font>
    <font>
      <b/>
      <sz val="12"/>
      <name val="Arial"/>
      <family val="2"/>
    </font>
    <font>
      <sz val="12"/>
      <name val="Arial"/>
      <family val="2"/>
    </font>
    <font>
      <sz val="11"/>
      <name val=".VnTime"/>
      <family val="2"/>
    </font>
    <font>
      <sz val="10"/>
      <name val="???"/>
      <family val="3"/>
      <charset val="129"/>
    </font>
    <font>
      <sz val="10"/>
      <name val="VNI-Times"/>
    </font>
    <font>
      <sz val="10"/>
      <color indexed="8"/>
      <name val="Arial"/>
      <family val="2"/>
      <charset val="163"/>
    </font>
    <font>
      <sz val="11"/>
      <name val="VNI-Aptima"/>
    </font>
    <font>
      <sz val="9"/>
      <name val="Arial"/>
      <family val="2"/>
    </font>
    <font>
      <sz val="12"/>
      <name val="???"/>
    </font>
    <font>
      <sz val="12"/>
      <name val="???"/>
      <family val="3"/>
    </font>
    <font>
      <sz val="12"/>
      <name val="Courier"/>
      <family val="3"/>
    </font>
    <font>
      <sz val="11"/>
      <name val="‚l‚r ‚oƒSƒVƒbƒN"/>
      <family val="3"/>
      <charset val="128"/>
    </font>
    <font>
      <sz val="12"/>
      <name val="바탕체"/>
      <family val="1"/>
      <charset val="129"/>
    </font>
    <font>
      <sz val="11"/>
      <name val="–¾’©"/>
      <family val="1"/>
      <charset val="128"/>
    </font>
    <font>
      <sz val="10"/>
      <name val="lr SVbN"/>
      <family val="1"/>
    </font>
    <font>
      <sz val="14"/>
      <name val="VnTime"/>
    </font>
    <font>
      <b/>
      <sz val="13"/>
      <name val=".VnArial NarrowH"/>
      <family val="2"/>
    </font>
    <font>
      <sz val="10"/>
      <name val=".VnArial NarrowH"/>
      <family val="2"/>
    </font>
    <font>
      <sz val="11"/>
      <color indexed="8"/>
      <name val="Calibri"/>
      <family val="2"/>
    </font>
    <font>
      <sz val="10"/>
      <name val=".VnArial"/>
      <family val="2"/>
    </font>
    <font>
      <b/>
      <u/>
      <sz val="14"/>
      <color indexed="8"/>
      <name val=".VnBook-AntiquaH"/>
      <family val="2"/>
    </font>
    <font>
      <b/>
      <sz val="10"/>
      <name val=".VnTimeH"/>
      <family val="2"/>
    </font>
    <font>
      <b/>
      <u/>
      <sz val="10"/>
      <name val="VNI-Times"/>
    </font>
    <font>
      <b/>
      <sz val="10"/>
      <name val=".VnArial"/>
      <family val="2"/>
    </font>
    <font>
      <sz val="12"/>
      <name val=".VnArial Narrow"/>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
      <name val="Calibri"/>
      <family val="2"/>
    </font>
    <font>
      <sz val="14"/>
      <color indexed="8"/>
      <name val="Times New Roman"/>
      <family val="2"/>
    </font>
    <font>
      <b/>
      <sz val="12"/>
      <color indexed="8"/>
      <name val=".VnBook-Antiqua"/>
      <family val="2"/>
    </font>
    <font>
      <i/>
      <sz val="12"/>
      <color indexed="8"/>
      <name val=".VnBook-Antiqua"/>
      <family val="2"/>
    </font>
    <font>
      <sz val="14"/>
      <name val=".VnTimeH"/>
      <family val="2"/>
    </font>
    <font>
      <sz val="11"/>
      <color indexed="9"/>
      <name val="Calibri"/>
      <family val="2"/>
    </font>
    <font>
      <sz val="12"/>
      <color indexed="9"/>
      <name val="Times New Roman"/>
      <family val="2"/>
    </font>
    <font>
      <b/>
      <sz val="12"/>
      <color indexed="9"/>
      <name val="Times New Roman"/>
      <family val="2"/>
    </font>
    <font>
      <sz val="16"/>
      <color indexed="9"/>
      <name val="Times New Roman"/>
      <family val="1"/>
    </font>
    <font>
      <sz val="14"/>
      <color indexed="9"/>
      <name val="Times New Roman"/>
      <family val="2"/>
    </font>
    <font>
      <sz val="14"/>
      <name val=".VnTime"/>
      <family val="2"/>
    </font>
    <font>
      <sz val="11"/>
      <name val="VNtimes new roman"/>
      <family val="2"/>
    </font>
    <font>
      <sz val="11"/>
      <name val="±¼¸²Ã¼"/>
      <family val="3"/>
      <charset val="129"/>
    </font>
    <font>
      <sz val="12"/>
      <name val="¹UAAA¼"/>
      <family val="3"/>
      <charset val="129"/>
    </font>
    <font>
      <sz val="9"/>
      <name val="Arial Narrow"/>
      <family val="2"/>
    </font>
    <font>
      <sz val="9"/>
      <name val="ＭＳ ゴシック"/>
      <family val="3"/>
      <charset val="128"/>
    </font>
    <font>
      <b/>
      <sz val="12"/>
      <color indexed="63"/>
      <name val="VNI-Times"/>
    </font>
    <font>
      <sz val="12"/>
      <name val="¹ÙÅÁÃ¼"/>
      <charset val="129"/>
    </font>
    <font>
      <b/>
      <sz val="11"/>
      <color indexed="63"/>
      <name val="Calibri"/>
      <family val="2"/>
    </font>
    <font>
      <sz val="12"/>
      <color indexed="8"/>
      <name val=".VnTime"/>
      <family val="2"/>
    </font>
    <font>
      <sz val="12"/>
      <color indexed="20"/>
      <name val="Times New Roman"/>
      <family val="2"/>
    </font>
    <font>
      <sz val="11"/>
      <color indexed="20"/>
      <name val="Calibri"/>
      <family val="2"/>
    </font>
    <font>
      <sz val="11"/>
      <color indexed="14"/>
      <name val="Calibri"/>
      <family val="2"/>
    </font>
    <font>
      <sz val="14"/>
      <color indexed="14"/>
      <name val="Times New Roman"/>
      <family val="2"/>
    </font>
    <font>
      <b/>
      <i/>
      <sz val="14"/>
      <name val="VNTime"/>
      <family val="2"/>
    </font>
    <font>
      <b/>
      <sz val="11"/>
      <color indexed="52"/>
      <name val="Calibri"/>
      <family val="2"/>
    </font>
    <font>
      <sz val="12"/>
      <name val="Tms Rmn"/>
    </font>
    <font>
      <sz val="12"/>
      <name val="Times"/>
    </font>
    <font>
      <sz val="11"/>
      <name val="µ¸¿ò"/>
      <charset val="129"/>
    </font>
    <font>
      <sz val="12"/>
      <name val="System"/>
      <family val="1"/>
      <charset val="129"/>
    </font>
    <font>
      <sz val="11"/>
      <name val="µ¸¿ò"/>
    </font>
    <font>
      <sz val="10"/>
      <name val="±¼¸²A¼"/>
      <family val="3"/>
      <charset val="129"/>
    </font>
    <font>
      <sz val="12"/>
      <name val="¹ÙÅÁÃ¼"/>
      <family val="1"/>
      <charset val="129"/>
    </font>
    <font>
      <sz val="10"/>
      <name val="Helv"/>
    </font>
    <font>
      <b/>
      <sz val="12"/>
      <color indexed="52"/>
      <name val="Times New Roman"/>
      <family val="2"/>
    </font>
    <font>
      <b/>
      <sz val="14"/>
      <color indexed="52"/>
      <name val="Times New Roman"/>
      <family val="2"/>
    </font>
    <font>
      <b/>
      <sz val="10"/>
      <name val="Helv"/>
    </font>
    <font>
      <b/>
      <sz val="8"/>
      <color indexed="12"/>
      <name val="Arial"/>
      <family val="2"/>
    </font>
    <font>
      <sz val="8"/>
      <color indexed="8"/>
      <name val="Arial"/>
      <family val="2"/>
    </font>
    <font>
      <b/>
      <sz val="11"/>
      <name val="Arial"/>
      <family val="2"/>
    </font>
    <font>
      <sz val="8"/>
      <name val="SVNtimes new roman"/>
      <family val="2"/>
    </font>
    <font>
      <b/>
      <sz val="11"/>
      <color indexed="9"/>
      <name val="Calibri"/>
      <family val="2"/>
    </font>
    <font>
      <b/>
      <sz val="14"/>
      <color indexed="9"/>
      <name val="Times New Roman"/>
      <family val="2"/>
    </font>
    <font>
      <sz val="11"/>
      <name val="VNbook-Antiqua"/>
      <family val="2"/>
    </font>
    <font>
      <sz val="12"/>
      <color indexed="8"/>
      <name val=".VnArial Narrow"/>
      <family val="2"/>
    </font>
    <font>
      <sz val="10"/>
      <name val="VNI-Aptima"/>
    </font>
    <font>
      <b/>
      <sz val="10"/>
      <name val="VNI-Helve-Condense"/>
    </font>
    <font>
      <b/>
      <sz val="8"/>
      <name val="Arial"/>
      <family val="2"/>
    </font>
    <font>
      <sz val="11"/>
      <name val="Tms Rmn"/>
    </font>
    <font>
      <sz val="11"/>
      <name val="Times"/>
    </font>
    <font>
      <b/>
      <sz val="10"/>
      <name val="Times New Roman"/>
      <family val="1"/>
    </font>
    <font>
      <b/>
      <sz val="13"/>
      <name val=".VnArial Narrow"/>
      <family val="2"/>
    </font>
    <font>
      <sz val="11"/>
      <name val="Times New Roman"/>
      <family val="1"/>
    </font>
    <font>
      <u val="singleAccounting"/>
      <sz val="11"/>
      <name val="Times New Roman"/>
      <family val="1"/>
    </font>
    <font>
      <b/>
      <sz val="14"/>
      <name val="Times New Roman"/>
      <family val="1"/>
    </font>
    <font>
      <sz val="11"/>
      <color indexed="8"/>
      <name val="Arial"/>
      <family val="2"/>
    </font>
    <font>
      <sz val="14"/>
      <name val="Times New Roman"/>
      <family val="1"/>
    </font>
    <font>
      <sz val="11"/>
      <color theme="1"/>
      <name val="Calibri"/>
      <family val="2"/>
    </font>
    <font>
      <sz val="11"/>
      <color indexed="8"/>
      <name val="Arial"/>
      <family val="2"/>
      <charset val="163"/>
    </font>
    <font>
      <sz val="14"/>
      <color indexed="8"/>
      <name val=".VnTime"/>
      <family val="2"/>
    </font>
    <font>
      <sz val="10"/>
      <color indexed="8"/>
      <name val="Times New Roman"/>
      <family val="2"/>
    </font>
    <font>
      <b/>
      <sz val="11"/>
      <color indexed="10"/>
      <name val="Times New Roman"/>
      <family val="1"/>
    </font>
    <font>
      <i/>
      <sz val="12"/>
      <color indexed="23"/>
      <name val="Times New Roman"/>
      <family val="2"/>
    </font>
    <font>
      <sz val="13"/>
      <color indexed="8"/>
      <name val="Times New Roman"/>
      <family val="2"/>
    </font>
    <font>
      <sz val="12"/>
      <color indexed="8"/>
      <name val="Times New Roman"/>
      <family val="2"/>
      <charset val="163"/>
    </font>
    <font>
      <b/>
      <sz val="13"/>
      <color indexed="10"/>
      <name val="Times New Roman"/>
      <family val="1"/>
    </font>
    <font>
      <sz val="10"/>
      <name val="Times New Roman"/>
      <family val="1"/>
    </font>
    <font>
      <sz val="11"/>
      <name val="UVnTime"/>
      <family val="2"/>
    </font>
    <font>
      <sz val="9"/>
      <name val="Arial"/>
      <family val="2"/>
      <charset val="163"/>
    </font>
    <font>
      <sz val="12"/>
      <name val="Times New Roman"/>
      <family val="1"/>
      <charset val="163"/>
    </font>
    <font>
      <sz val="14"/>
      <color theme="1"/>
      <name val=".VnTime"/>
      <family val="2"/>
    </font>
    <font>
      <sz val="11"/>
      <color theme="1"/>
      <name val="Calibri"/>
      <family val="2"/>
      <charset val="163"/>
      <scheme val="minor"/>
    </font>
    <font>
      <sz val="10"/>
      <name val="BERNHARD"/>
    </font>
    <font>
      <b/>
      <sz val="16"/>
      <name val="Times New Roman"/>
      <family val="1"/>
    </font>
    <font>
      <b/>
      <sz val="12"/>
      <name val="VNTime"/>
      <family val="2"/>
    </font>
    <font>
      <sz val="10"/>
      <name val="MS Serif"/>
      <family val="1"/>
    </font>
    <font>
      <sz val="11"/>
      <color indexed="12"/>
      <name val="Times New Roman"/>
      <family val="1"/>
    </font>
    <font>
      <sz val="11"/>
      <name val="VNcentury Gothic"/>
      <family val="2"/>
    </font>
    <font>
      <b/>
      <sz val="15"/>
      <name val="VNcentury Gothic"/>
      <family val="2"/>
    </font>
    <font>
      <sz val="12"/>
      <name val="SVNtimes new roman"/>
      <family val="2"/>
    </font>
    <font>
      <sz val="12"/>
      <name val="???"/>
      <family val="3"/>
      <charset val="129"/>
    </font>
    <font>
      <sz val="10"/>
      <name val="SVNtimes new roman"/>
      <family val="2"/>
    </font>
    <font>
      <b/>
      <sz val="10"/>
      <color indexed="63"/>
      <name val="Times New Roman"/>
      <family val="2"/>
    </font>
    <font>
      <sz val="10"/>
      <color indexed="62"/>
      <name val="Times New Roman"/>
      <family val="2"/>
    </font>
    <font>
      <b/>
      <sz val="12"/>
      <name val="VNTimeH"/>
      <family val="2"/>
    </font>
    <font>
      <b/>
      <sz val="15"/>
      <color indexed="56"/>
      <name val="Times New Roman"/>
      <family val="2"/>
    </font>
    <font>
      <b/>
      <sz val="13"/>
      <color indexed="56"/>
      <name val="Times New Roman"/>
      <family val="2"/>
    </font>
    <font>
      <b/>
      <sz val="11"/>
      <color indexed="56"/>
      <name val="Times New Roman"/>
      <family val="2"/>
    </font>
    <font>
      <sz val="10"/>
      <name val="Arial CE"/>
      <charset val="238"/>
    </font>
    <font>
      <sz val="11"/>
      <color indexed="62"/>
      <name val="Calibri"/>
      <family val="2"/>
    </font>
    <font>
      <sz val="10"/>
      <color indexed="16"/>
      <name val="MS Serif"/>
      <family val="1"/>
    </font>
    <font>
      <b/>
      <sz val="11"/>
      <color indexed="8"/>
      <name val="Calibri"/>
      <family val="2"/>
    </font>
    <font>
      <i/>
      <sz val="11"/>
      <color indexed="23"/>
      <name val="Calibri"/>
      <family val="2"/>
    </font>
    <font>
      <sz val="11"/>
      <color indexed="8"/>
      <name val="Calibri"/>
      <family val="2"/>
      <charset val="1"/>
    </font>
    <font>
      <b/>
      <sz val="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6"/>
      <name val="VNottawa"/>
      <family val="2"/>
    </font>
    <font>
      <sz val="12"/>
      <name val="VNTime"/>
      <family val="2"/>
    </font>
    <font>
      <sz val="12"/>
      <color indexed="17"/>
      <name val="Times New Roman"/>
      <family val="2"/>
    </font>
    <font>
      <sz val="11"/>
      <color indexed="17"/>
      <name val="Calibri"/>
      <family val="2"/>
    </font>
    <font>
      <sz val="8"/>
      <name val="Arial"/>
      <family val="2"/>
    </font>
    <font>
      <b/>
      <sz val="11"/>
      <name val="Times New Roman"/>
      <family val="1"/>
    </font>
    <font>
      <sz val="10"/>
      <name val=".VnArialH"/>
      <family val="2"/>
    </font>
    <font>
      <b/>
      <sz val="12"/>
      <name val=".VnBook-AntiquaH"/>
      <family val="2"/>
    </font>
    <font>
      <b/>
      <sz val="12"/>
      <color indexed="9"/>
      <name val="Tms Rmn"/>
    </font>
    <font>
      <b/>
      <sz val="12"/>
      <name val="Helv"/>
    </font>
    <font>
      <b/>
      <sz val="18"/>
      <name val="Arial"/>
      <family val="2"/>
    </font>
    <font>
      <b/>
      <sz val="12"/>
      <name val=".VnTime"/>
      <family val="2"/>
    </font>
    <font>
      <b/>
      <sz val="8"/>
      <name val="MS Sans Serif"/>
      <family val="2"/>
    </font>
    <font>
      <b/>
      <sz val="10"/>
      <name val=".VnTime"/>
      <family val="2"/>
    </font>
    <font>
      <b/>
      <sz val="14"/>
      <name val=".VnTimeH"/>
      <family val="2"/>
    </font>
    <font>
      <u/>
      <sz val="10.199999999999999"/>
      <color indexed="12"/>
      <name val="Times New Roman"/>
      <family val="1"/>
    </font>
    <font>
      <u/>
      <sz val="10"/>
      <color indexed="12"/>
      <name val="Arial"/>
      <family val="2"/>
    </font>
    <font>
      <sz val="12"/>
      <name val="??"/>
      <family val="1"/>
      <charset val="129"/>
    </font>
    <font>
      <sz val="12"/>
      <name val="뼻뮝"/>
      <family val="1"/>
      <charset val="129"/>
    </font>
    <font>
      <sz val="12"/>
      <name val="±¼¸²Ã¼"/>
      <family val="3"/>
      <charset val="129"/>
    </font>
    <font>
      <sz val="10"/>
      <name val=" "/>
      <family val="1"/>
      <charset val="136"/>
    </font>
    <font>
      <sz val="12"/>
      <color indexed="62"/>
      <name val="Times New Roman"/>
      <family val="2"/>
    </font>
    <font>
      <sz val="8"/>
      <color indexed="12"/>
      <name val="Helv"/>
    </font>
    <font>
      <u/>
      <sz val="10"/>
      <color indexed="12"/>
      <name val=".VnTime"/>
      <family val="2"/>
    </font>
    <font>
      <u/>
      <sz val="12"/>
      <color indexed="12"/>
      <name val=".VnTime"/>
      <family val="2"/>
    </font>
    <font>
      <u/>
      <sz val="12"/>
      <color indexed="12"/>
      <name val="Arial"/>
      <family val="2"/>
    </font>
    <font>
      <sz val="14"/>
      <name val=".VnAvant"/>
      <family val="2"/>
    </font>
    <font>
      <sz val="12"/>
      <color indexed="52"/>
      <name val="Times New Roman"/>
      <family val="2"/>
    </font>
    <font>
      <i/>
      <sz val="10"/>
      <name val=".VnTime"/>
      <family val="2"/>
    </font>
    <font>
      <sz val="8"/>
      <name val="VNarial"/>
      <family val="2"/>
    </font>
    <font>
      <b/>
      <sz val="11"/>
      <name val="Helv"/>
    </font>
    <font>
      <sz val="10"/>
      <name val=".VnAvant"/>
      <family val="2"/>
    </font>
    <font>
      <sz val="12"/>
      <color indexed="60"/>
      <name val="Times New Roman"/>
      <family val="2"/>
    </font>
    <font>
      <sz val="11"/>
      <color indexed="60"/>
      <name val="Calibri"/>
      <family val="2"/>
    </font>
    <font>
      <sz val="7"/>
      <name val="Small Fonts"/>
      <family val="2"/>
    </font>
    <font>
      <b/>
      <sz val="12"/>
      <name val="VN-NTime"/>
    </font>
    <font>
      <sz val="10"/>
      <name val="VNtimes new roman"/>
      <family val="2"/>
    </font>
    <font>
      <b/>
      <i/>
      <sz val="16"/>
      <name val="Helv"/>
    </font>
    <font>
      <sz val="12"/>
      <color theme="1"/>
      <name val="Times New Roman"/>
      <family val="1"/>
    </font>
    <font>
      <sz val="14"/>
      <color indexed="8"/>
      <name val="Times New Roman"/>
      <family val="1"/>
    </font>
    <font>
      <sz val="14"/>
      <color theme="1"/>
      <name val="Times New Roman"/>
      <family val="2"/>
    </font>
    <font>
      <sz val="14"/>
      <color theme="1"/>
      <name val="Times New Roman"/>
      <family val="1"/>
    </font>
    <font>
      <sz val="11"/>
      <color theme="1"/>
      <name val="Times New Roman"/>
      <family val="2"/>
    </font>
    <font>
      <sz val="12"/>
      <color theme="1"/>
      <name val="Times New Roman"/>
      <family val="2"/>
      <charset val="163"/>
    </font>
    <font>
      <sz val="11"/>
      <color theme="1"/>
      <name val="Arial"/>
      <family val="2"/>
    </font>
    <font>
      <sz val="10"/>
      <color indexed="8"/>
      <name val="Times New Roman"/>
      <family val="1"/>
    </font>
    <font>
      <sz val="10"/>
      <name val=".VnHelvetIns"/>
      <family val="2"/>
    </font>
    <font>
      <sz val="8"/>
      <name val=".VnHelvetIns"/>
      <family val="2"/>
    </font>
    <font>
      <b/>
      <sz val="12"/>
      <color indexed="63"/>
      <name val="Times New Roman"/>
      <family val="2"/>
    </font>
    <font>
      <sz val="14"/>
      <name val=".VnArial Narrow"/>
      <family val="2"/>
    </font>
    <font>
      <b/>
      <sz val="10"/>
      <name val=".VnArial Narrow"/>
      <family val="2"/>
    </font>
    <font>
      <sz val="12"/>
      <name val="Helv"/>
      <family val="2"/>
    </font>
    <font>
      <sz val="12"/>
      <name val="Helv"/>
    </font>
    <font>
      <b/>
      <sz val="10"/>
      <name val="MS Sans Serif"/>
      <family val="2"/>
    </font>
    <font>
      <sz val="8"/>
      <name val="Wingdings"/>
      <charset val="2"/>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name val="3C_Times_T"/>
    </font>
    <font>
      <u/>
      <sz val="12"/>
      <color indexed="12"/>
      <name val="Times New Roman"/>
      <family val="1"/>
    </font>
    <font>
      <sz val="8"/>
      <name val="MS Sans Serif"/>
      <family val="2"/>
    </font>
    <font>
      <sz val="8"/>
      <name val="Tms Rmn"/>
    </font>
    <font>
      <b/>
      <sz val="10.5"/>
      <name val=".VnAvantH"/>
      <family val="2"/>
    </font>
    <font>
      <sz val="10"/>
      <name val="VNbook-Antiqua"/>
      <family val="2"/>
    </font>
    <font>
      <sz val="11"/>
      <color indexed="32"/>
      <name val="VNI-Times"/>
    </font>
    <font>
      <b/>
      <sz val="8"/>
      <color indexed="8"/>
      <name val="Helv"/>
    </font>
    <font>
      <sz val="13"/>
      <name val=".VnArial"/>
      <family val="2"/>
    </font>
    <font>
      <b/>
      <sz val="10"/>
      <name val="VNI-Univer"/>
    </font>
    <font>
      <sz val="10"/>
      <name val=".VnBook-Antiqua"/>
      <family val="2"/>
    </font>
    <font>
      <b/>
      <sz val="12"/>
      <name val="VNI-Times"/>
    </font>
    <font>
      <sz val="12"/>
      <name val="VNTime"/>
    </font>
    <font>
      <sz val="11"/>
      <name val=".VnAvant"/>
      <family val="2"/>
    </font>
    <font>
      <b/>
      <sz val="13"/>
      <color indexed="8"/>
      <name val=".VnTimeH"/>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font>
    <font>
      <b/>
      <sz val="18"/>
      <color indexed="56"/>
      <name val="Cambria"/>
      <family val="1"/>
    </font>
    <font>
      <b/>
      <sz val="16"/>
      <name val=".VnUniverseH"/>
      <family val="2"/>
    </font>
    <font>
      <b/>
      <sz val="11"/>
      <name val=".VnTimeH"/>
      <family val="2"/>
    </font>
    <font>
      <b/>
      <sz val="10"/>
      <name val=".VnArialH"/>
      <family val="2"/>
    </font>
    <font>
      <b/>
      <sz val="12"/>
      <color indexed="8"/>
      <name val="Times New Roman"/>
      <family val="2"/>
    </font>
    <font>
      <sz val="10"/>
      <name val=".VnArial Narrow"/>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4"/>
      <name val="VnTime"/>
      <family val="2"/>
    </font>
    <font>
      <sz val="8"/>
      <name val=".VnTime"/>
      <family val="2"/>
    </font>
    <font>
      <b/>
      <sz val="8"/>
      <name val="VN Helvetica"/>
    </font>
    <font>
      <b/>
      <sz val="10"/>
      <name val="VN AvantGBook"/>
    </font>
    <font>
      <b/>
      <sz val="10"/>
      <name val="VN Helvetica"/>
    </font>
    <font>
      <b/>
      <sz val="16"/>
      <name val=".VnTime"/>
      <family val="2"/>
    </font>
    <font>
      <sz val="10"/>
      <name val="VNI-Centur"/>
    </font>
    <font>
      <sz val="10"/>
      <name val="VN Helvetica"/>
    </font>
    <font>
      <sz val="9"/>
      <name val=".VnTime"/>
      <family val="2"/>
    </font>
    <font>
      <sz val="11"/>
      <color indexed="10"/>
      <name val="Calibri"/>
      <family val="2"/>
    </font>
    <font>
      <sz val="12"/>
      <color indexed="10"/>
      <name val="Times New Roman"/>
      <family val="2"/>
    </font>
    <font>
      <sz val="10"/>
      <name val="Geneva"/>
      <family val="2"/>
    </font>
    <font>
      <sz val="14"/>
      <name val=".VnArial"/>
      <family val="2"/>
    </font>
    <font>
      <sz val="12"/>
      <color indexed="8"/>
      <name val="바탕체"/>
      <family val="3"/>
    </font>
    <font>
      <sz val="10"/>
      <name val="명조"/>
      <family val="3"/>
      <charset val="129"/>
    </font>
    <font>
      <sz val="10"/>
      <name val="돋움체"/>
      <family val="3"/>
      <charset val="129"/>
    </font>
    <font>
      <sz val="12"/>
      <name val="宋体"/>
      <charset val="134"/>
    </font>
  </fonts>
  <fills count="6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22"/>
        <bgColor indexed="4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9"/>
      </patternFill>
    </fill>
    <fill>
      <patternFill patternType="solid">
        <fgColor indexed="45"/>
        <bgColor indexed="64"/>
      </patternFill>
    </fill>
    <fill>
      <patternFill patternType="solid">
        <fgColor indexed="42"/>
        <bgColor indexed="64"/>
      </patternFill>
    </fill>
    <fill>
      <patternFill patternType="solid">
        <fgColor indexed="26"/>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2"/>
      </patternFill>
    </fill>
    <fill>
      <patternFill patternType="solid">
        <fgColor indexed="29"/>
        <bgColor indexed="64"/>
      </patternFill>
    </fill>
    <fill>
      <patternFill patternType="solid">
        <fgColor indexed="11"/>
        <bgColor indexed="64"/>
      </patternFill>
    </fill>
    <fill>
      <patternFill patternType="solid">
        <fgColor indexed="43"/>
      </patternFill>
    </fill>
    <fill>
      <patternFill patternType="solid">
        <fgColor indexed="51"/>
        <bgColor indexed="6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19"/>
      </patternFill>
    </fill>
    <fill>
      <patternFill patternType="solid">
        <fgColor indexed="57"/>
      </patternFill>
    </fill>
    <fill>
      <patternFill patternType="solid">
        <fgColor indexed="57"/>
        <bgColor indexed="64"/>
      </patternFill>
    </fill>
    <fill>
      <patternFill patternType="solid">
        <fgColor indexed="54"/>
      </patternFill>
    </fill>
    <fill>
      <patternFill patternType="solid">
        <fgColor indexed="53"/>
      </patternFill>
    </fill>
    <fill>
      <patternFill patternType="solid">
        <fgColor indexed="53"/>
        <bgColor indexed="64"/>
      </patternFill>
    </fill>
    <fill>
      <patternFill patternType="solid">
        <fgColor indexed="55"/>
      </patternFill>
    </fill>
    <fill>
      <patternFill patternType="solid">
        <fgColor indexed="55"/>
        <bgColor indexed="64"/>
      </patternFill>
    </fill>
    <fill>
      <patternFill patternType="solid">
        <fgColor indexed="23"/>
        <bgColor indexed="64"/>
      </patternFill>
    </fill>
    <fill>
      <patternFill patternType="solid">
        <fgColor indexed="65"/>
        <bgColor indexed="64"/>
      </patternFill>
    </fill>
    <fill>
      <patternFill patternType="solid">
        <fgColor indexed="40"/>
        <bgColor indexed="64"/>
      </patternFill>
    </fill>
    <fill>
      <patternFill patternType="solid">
        <fgColor indexed="26"/>
        <bgColor indexed="64"/>
      </patternFill>
    </fill>
    <fill>
      <patternFill patternType="solid">
        <fgColor indexed="15"/>
        <bgColor indexed="64"/>
      </patternFill>
    </fill>
    <fill>
      <patternFill patternType="solid">
        <fgColor indexed="43"/>
        <bgColor indexed="64"/>
      </patternFill>
    </fill>
    <fill>
      <patternFill patternType="solid">
        <fgColor indexed="9"/>
        <bgColor indexed="64"/>
      </patternFill>
    </fill>
    <fill>
      <patternFill patternType="darkVertical"/>
    </fill>
    <fill>
      <patternFill patternType="solid">
        <fgColor indexed="54"/>
        <bgColor indexed="64"/>
      </patternFill>
    </fill>
    <fill>
      <patternFill patternType="solid">
        <fgColor indexed="50"/>
        <bgColor indexed="64"/>
      </patternFill>
    </fill>
    <fill>
      <patternFill patternType="solid">
        <fgColor indexed="21"/>
        <bgColor indexed="64"/>
      </patternFill>
    </fill>
    <fill>
      <patternFill patternType="lightUp">
        <fgColor indexed="48"/>
        <bgColor indexed="4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121">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bottom style="hair">
        <color indexed="64"/>
      </bottom>
      <diagonal/>
    </border>
    <border>
      <left style="thin">
        <color indexed="8"/>
      </left>
      <right/>
      <top/>
      <bottom style="hair">
        <color indexed="64"/>
      </bottom>
      <diagonal/>
    </border>
    <border>
      <left style="thin">
        <color indexed="64"/>
      </left>
      <right/>
      <top style="thin">
        <color indexed="64"/>
      </top>
      <bottom/>
      <diagonal/>
    </border>
    <border>
      <left style="thin">
        <color indexed="8"/>
      </left>
      <right/>
      <top style="thin">
        <color indexed="64"/>
      </top>
      <bottom/>
      <diagonal/>
    </border>
    <border>
      <left style="thin">
        <color indexed="8"/>
      </left>
      <right style="thin">
        <color indexed="64"/>
      </right>
      <top style="thin">
        <color indexed="64"/>
      </top>
      <bottom/>
      <diagonal/>
    </border>
    <border>
      <left/>
      <right/>
      <top/>
      <bottom style="hair">
        <color indexed="64"/>
      </bottom>
      <diagonal/>
    </border>
    <border>
      <left style="thin">
        <color indexed="64"/>
      </left>
      <right style="thin">
        <color indexed="64"/>
      </right>
      <top/>
      <bottom style="hair">
        <color indexed="64"/>
      </bottom>
      <diagonal/>
    </border>
    <border>
      <left style="thin">
        <color indexed="8"/>
      </left>
      <right style="thin">
        <color indexed="8"/>
      </right>
      <top style="hair">
        <color indexed="64"/>
      </top>
      <bottom style="hair">
        <color indexed="64"/>
      </bottom>
      <diagonal/>
    </border>
    <border>
      <left style="thin">
        <color indexed="8"/>
      </left>
      <right/>
      <top style="hair">
        <color auto="1"/>
      </top>
      <bottom style="hair">
        <color auto="1"/>
      </bottom>
      <diagonal/>
    </border>
    <border>
      <left style="thin">
        <color indexed="64"/>
      </left>
      <right style="thin">
        <color indexed="64"/>
      </right>
      <top style="thin">
        <color indexed="64"/>
      </top>
      <bottom style="hair">
        <color indexed="64"/>
      </bottom>
      <diagonal/>
    </border>
    <border>
      <left/>
      <right style="thin">
        <color indexed="8"/>
      </right>
      <top style="hair">
        <color indexed="64"/>
      </top>
      <bottom style="hair">
        <color indexed="64"/>
      </bottom>
      <diagonal/>
    </border>
    <border>
      <left/>
      <right/>
      <top style="hair">
        <color auto="1"/>
      </top>
      <bottom style="hair">
        <color auto="1"/>
      </bottom>
      <diagonal/>
    </border>
    <border>
      <left style="thin">
        <color indexed="64"/>
      </left>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auto="1"/>
      </left>
      <right style="thin">
        <color auto="1"/>
      </right>
      <top style="hair">
        <color indexed="64"/>
      </top>
      <bottom style="hair">
        <color indexed="64"/>
      </bottom>
      <diagonal/>
    </border>
    <border>
      <left style="thin">
        <color auto="1"/>
      </left>
      <right/>
      <top style="hair">
        <color auto="1"/>
      </top>
      <bottom style="hair">
        <color auto="1"/>
      </bottom>
      <diagonal/>
    </border>
    <border>
      <left style="thin">
        <color indexed="64"/>
      </left>
      <right style="thin">
        <color indexed="8"/>
      </right>
      <top style="hair">
        <color indexed="64"/>
      </top>
      <bottom style="hair">
        <color indexed="64"/>
      </bottom>
      <diagonal/>
    </border>
    <border>
      <left style="thin">
        <color rgb="FFFF0000"/>
      </left>
      <right/>
      <top style="hair">
        <color indexed="64"/>
      </top>
      <bottom style="hair">
        <color indexed="64"/>
      </bottom>
      <diagonal/>
    </border>
    <border>
      <left/>
      <right style="thin">
        <color auto="1"/>
      </right>
      <top style="hair">
        <color auto="1"/>
      </top>
      <bottom style="hair">
        <color auto="1"/>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style="thin">
        <color auto="1"/>
      </left>
      <right style="thin">
        <color auto="1"/>
      </right>
      <top style="hair">
        <color indexed="64"/>
      </top>
      <bottom style="hair">
        <color indexed="64"/>
      </bottom>
      <diagonal/>
    </border>
    <border>
      <left/>
      <right style="thin">
        <color rgb="FFFF0000"/>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style="thin">
        <color auto="1"/>
      </left>
      <right style="thin">
        <color auto="1"/>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rgb="FFFF0000"/>
      </right>
      <top style="hair">
        <color indexed="64"/>
      </top>
      <bottom style="hair">
        <color indexed="64"/>
      </bottom>
      <diagonal/>
    </border>
    <border>
      <left style="thin">
        <color auto="1"/>
      </left>
      <right style="thin">
        <color auto="1"/>
      </right>
      <top style="hair">
        <color indexed="64"/>
      </top>
      <bottom style="hair">
        <color indexed="64"/>
      </bottom>
      <diagonal/>
    </border>
    <border>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style="thin">
        <color auto="1"/>
      </left>
      <right style="thin">
        <color auto="1"/>
      </right>
      <top style="hair">
        <color indexed="64"/>
      </top>
      <bottom style="hair">
        <color indexed="64"/>
      </bottom>
      <diagonal/>
    </border>
    <border>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8"/>
      </right>
      <top style="hair">
        <color indexed="64"/>
      </top>
      <bottom style="hair">
        <color indexed="64"/>
      </bottom>
      <diagonal/>
    </border>
    <border>
      <left/>
      <right style="hair">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top style="hair">
        <color auto="1"/>
      </top>
      <bottom style="hair">
        <color auto="1"/>
      </bottom>
      <diagonal/>
    </border>
    <border>
      <left/>
      <right style="thin">
        <color indexed="64"/>
      </right>
      <top style="hair">
        <color auto="1"/>
      </top>
      <bottom style="hair">
        <color auto="1"/>
      </bottom>
      <diagonal/>
    </border>
    <border>
      <left style="thin">
        <color auto="1"/>
      </left>
      <right style="thin">
        <color auto="1"/>
      </right>
      <top style="hair">
        <color indexed="64"/>
      </top>
      <bottom style="hair">
        <color indexed="64"/>
      </bottom>
      <diagonal/>
    </border>
    <border>
      <left style="thin">
        <color indexed="8"/>
      </left>
      <right style="thin">
        <color indexed="8"/>
      </right>
      <top style="hair">
        <color indexed="64"/>
      </top>
      <bottom style="thin">
        <color indexed="64"/>
      </bottom>
      <diagonal/>
    </border>
    <border>
      <left style="thin">
        <color indexed="8"/>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8"/>
      </right>
      <top style="hair">
        <color indexed="64"/>
      </top>
      <bottom style="thin">
        <color indexed="64"/>
      </bottom>
      <diagonal/>
    </border>
    <border>
      <left/>
      <right/>
      <top style="hair">
        <color indexed="64"/>
      </top>
      <bottom style="thin">
        <color indexed="64"/>
      </bottom>
      <diagonal/>
    </border>
    <border>
      <left style="thin">
        <color rgb="FFFF0000"/>
      </left>
      <right style="thin">
        <color rgb="FFFF0000"/>
      </right>
      <top style="hair">
        <color indexed="64"/>
      </top>
      <bottom style="thin">
        <color indexed="64"/>
      </bottom>
      <diagonal/>
    </border>
    <border>
      <left style="thin">
        <color indexed="8"/>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uble">
        <color indexed="64"/>
      </top>
      <bottom style="hair">
        <color indexed="64"/>
      </bottom>
      <diagonal/>
    </border>
    <border>
      <left/>
      <right/>
      <top style="thin">
        <color indexed="8"/>
      </top>
      <bottom style="thin">
        <color indexed="8"/>
      </bottom>
      <diagonal/>
    </border>
    <border>
      <left/>
      <right/>
      <top style="double">
        <color indexed="8"/>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dashed">
        <color indexed="64"/>
      </top>
      <bottom style="dashed">
        <color indexed="64"/>
      </bottom>
      <diagonal/>
    </border>
    <border>
      <left/>
      <right/>
      <top style="double">
        <color indexed="64"/>
      </top>
      <bottom/>
      <diagonal/>
    </border>
    <border>
      <left style="hair">
        <color indexed="64"/>
      </left>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8"/>
      </left>
      <right style="thin">
        <color indexed="8"/>
      </right>
      <top/>
      <bottom style="hair">
        <color indexed="8"/>
      </bottom>
      <diagonal/>
    </border>
    <border>
      <left/>
      <right/>
      <top style="thin">
        <color indexed="64"/>
      </top>
      <bottom/>
      <diagonal/>
    </border>
    <border>
      <left/>
      <right/>
      <top style="thin">
        <color indexed="64"/>
      </top>
      <bottom style="double">
        <color indexed="64"/>
      </bottom>
      <diagonal/>
    </border>
    <border>
      <left/>
      <right style="double">
        <color indexed="64"/>
      </right>
      <top/>
      <bottom/>
      <diagonal/>
    </border>
    <border>
      <left style="thin">
        <color indexed="64"/>
      </left>
      <right style="thin">
        <color indexed="64"/>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thin">
        <color indexed="62"/>
      </top>
      <bottom style="double">
        <color indexed="62"/>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double">
        <color indexed="64"/>
      </left>
      <right style="thin">
        <color indexed="64"/>
      </right>
      <top style="hair">
        <color indexed="64"/>
      </top>
      <bottom style="hair">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style="medium">
        <color indexed="64"/>
      </right>
      <top style="medium">
        <color indexed="64"/>
      </top>
      <bottom style="thin">
        <color indexed="64"/>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s>
  <cellStyleXfs count="17319">
    <xf numFmtId="0" fontId="0" fillId="0" borderId="0"/>
    <xf numFmtId="0" fontId="2" fillId="0" borderId="0">
      <alignment vertical="top"/>
    </xf>
    <xf numFmtId="165" fontId="6" fillId="0" borderId="0" applyFont="0" applyFill="0" applyBorder="0" applyAlignment="0" applyProtection="0"/>
    <xf numFmtId="0" fontId="18" fillId="0" borderId="0"/>
    <xf numFmtId="0" fontId="4" fillId="0" borderId="0">
      <alignment vertical="top"/>
    </xf>
    <xf numFmtId="0" fontId="21" fillId="0" borderId="0">
      <alignment vertical="top"/>
    </xf>
    <xf numFmtId="0" fontId="4" fillId="0" borderId="0"/>
    <xf numFmtId="165" fontId="4" fillId="0" borderId="0" applyFont="0" applyFill="0" applyBorder="0" applyAlignment="0" applyProtection="0"/>
    <xf numFmtId="0" fontId="25" fillId="0" borderId="0"/>
    <xf numFmtId="0" fontId="4" fillId="0" borderId="0">
      <alignment vertical="top"/>
    </xf>
    <xf numFmtId="0" fontId="4" fillId="0" borderId="0"/>
    <xf numFmtId="0" fontId="29" fillId="0" borderId="0" applyNumberFormat="0" applyFill="0" applyBorder="0" applyAlignment="0" applyProtection="0"/>
    <xf numFmtId="9" fontId="4" fillId="0" borderId="0" applyFont="0" applyFill="0" applyBorder="0" applyAlignment="0" applyProtection="0"/>
    <xf numFmtId="170" fontId="30" fillId="0" borderId="0" applyFont="0" applyFill="0" applyBorder="0" applyAlignment="0" applyProtection="0"/>
    <xf numFmtId="171" fontId="30" fillId="0" borderId="0" applyFont="0" applyFill="0" applyBorder="0" applyAlignment="0" applyProtection="0"/>
    <xf numFmtId="165" fontId="6" fillId="0" borderId="0" applyFont="0" applyFill="0" applyBorder="0" applyAlignment="0" applyProtection="0"/>
    <xf numFmtId="172" fontId="34"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Protection="0"/>
    <xf numFmtId="0" fontId="35" fillId="0" borderId="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0" fontId="36" fillId="0" borderId="0"/>
    <xf numFmtId="0" fontId="36" fillId="0" borderId="0"/>
    <xf numFmtId="0" fontId="37" fillId="0" borderId="0"/>
    <xf numFmtId="3" fontId="38" fillId="0" borderId="2"/>
    <xf numFmtId="3" fontId="38" fillId="0" borderId="2"/>
    <xf numFmtId="3" fontId="39" fillId="0" borderId="2"/>
    <xf numFmtId="3" fontId="38" fillId="0" borderId="74"/>
    <xf numFmtId="0" fontId="40" fillId="0" borderId="0"/>
    <xf numFmtId="173" fontId="41" fillId="0" borderId="75">
      <alignment horizontal="center"/>
      <protection hidden="1"/>
    </xf>
    <xf numFmtId="38" fontId="42" fillId="0" borderId="0" applyFont="0" applyFill="0" applyBorder="0" applyAlignment="0" applyProtection="0"/>
    <xf numFmtId="166" fontId="43" fillId="0" borderId="76" applyFont="0" applyBorder="0"/>
    <xf numFmtId="174" fontId="43" fillId="0" borderId="76" applyFont="0" applyBorder="0"/>
    <xf numFmtId="166" fontId="43" fillId="0" borderId="76" applyFont="0" applyBorder="0"/>
    <xf numFmtId="166" fontId="43" fillId="0" borderId="76" applyFont="0" applyBorder="0"/>
    <xf numFmtId="0" fontId="29" fillId="0" borderId="0"/>
    <xf numFmtId="0" fontId="29" fillId="0" borderId="0"/>
    <xf numFmtId="0" fontId="29" fillId="0" borderId="0"/>
    <xf numFmtId="0" fontId="44" fillId="0" borderId="0" applyNumberFormat="0" applyFill="0" applyAlignment="0"/>
    <xf numFmtId="175" fontId="45"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applyFill="0" applyBorder="0" applyAlignment="0" applyProtection="0"/>
    <xf numFmtId="176" fontId="45" fillId="0" borderId="0" applyFont="0" applyFill="0" applyBorder="0" applyAlignment="0" applyProtection="0"/>
    <xf numFmtId="177" fontId="46" fillId="0" borderId="0" applyFont="0" applyFill="0" applyBorder="0" applyAlignment="0" applyProtection="0"/>
    <xf numFmtId="178" fontId="2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80" fontId="46"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81" fontId="4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79" fontId="47"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0" fontId="48" fillId="0" borderId="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9" fillId="0" borderId="0" applyFont="0" applyFill="0" applyBorder="0" applyAlignment="0" applyProtection="0"/>
    <xf numFmtId="0" fontId="50" fillId="0" borderId="8"/>
    <xf numFmtId="0" fontId="51" fillId="0" borderId="8"/>
    <xf numFmtId="0" fontId="51" fillId="0" borderId="8"/>
    <xf numFmtId="0" fontId="50" fillId="0" borderId="8"/>
    <xf numFmtId="183" fontId="25" fillId="0" borderId="0" applyFill="0" applyBorder="0" applyAlignment="0" applyProtection="0"/>
    <xf numFmtId="0" fontId="25" fillId="0" borderId="0"/>
    <xf numFmtId="184" fontId="29" fillId="0" borderId="0" applyFont="0" applyFill="0" applyBorder="0" applyAlignment="0" applyProtection="0"/>
    <xf numFmtId="185" fontId="52" fillId="0" borderId="0" applyFont="0" applyFill="0" applyBorder="0" applyAlignment="0" applyProtection="0"/>
    <xf numFmtId="186" fontId="52" fillId="0" borderId="0" applyFont="0" applyFill="0" applyBorder="0" applyAlignment="0" applyProtection="0"/>
    <xf numFmtId="187" fontId="25" fillId="0" borderId="0" applyFill="0" applyBorder="0" applyAlignment="0" applyProtection="0"/>
    <xf numFmtId="188" fontId="53" fillId="0" borderId="0" applyFont="0" applyFill="0" applyBorder="0" applyAlignment="0" applyProtection="0"/>
    <xf numFmtId="0" fontId="54" fillId="0" borderId="0" applyFont="0" applyFill="0" applyBorder="0" applyAlignment="0" applyProtection="0"/>
    <xf numFmtId="187" fontId="25" fillId="0" borderId="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189" fontId="25" fillId="0" borderId="0" applyFill="0" applyBorder="0" applyAlignment="0" applyProtection="0"/>
    <xf numFmtId="0" fontId="45" fillId="0" borderId="0" applyProtection="0"/>
    <xf numFmtId="0" fontId="55" fillId="0" borderId="0"/>
    <xf numFmtId="0" fontId="45" fillId="0" borderId="0" applyProtection="0"/>
    <xf numFmtId="0" fontId="56" fillId="0" borderId="0"/>
    <xf numFmtId="40" fontId="57" fillId="0" borderId="0" applyFont="0" applyFill="0" applyBorder="0" applyAlignment="0" applyProtection="0"/>
    <xf numFmtId="40" fontId="44" fillId="0" borderId="0" applyFill="0" applyBorder="0" applyAlignment="0" applyProtection="0"/>
    <xf numFmtId="38" fontId="57" fillId="0" borderId="0" applyFont="0" applyFill="0" applyBorder="0" applyAlignment="0" applyProtection="0"/>
    <xf numFmtId="3" fontId="44" fillId="0" borderId="0" applyFill="0" applyBorder="0" applyAlignment="0" applyProtection="0"/>
    <xf numFmtId="190" fontId="44" fillId="0" borderId="0" applyFill="0" applyBorder="0" applyAlignment="0" applyProtection="0"/>
    <xf numFmtId="0" fontId="44" fillId="0" borderId="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Protection="0"/>
    <xf numFmtId="2" fontId="44" fillId="0" borderId="0" applyFill="0" applyBorder="0" applyAlignment="0" applyProtection="0"/>
    <xf numFmtId="0" fontId="58" fillId="0" borderId="77">
      <alignment horizontal="left" vertical="center"/>
    </xf>
    <xf numFmtId="0" fontId="58" fillId="0" borderId="0" applyNumberFormat="0" applyFill="0" applyBorder="0" applyAlignment="0" applyProtection="0"/>
    <xf numFmtId="0" fontId="59" fillId="0" borderId="0"/>
    <xf numFmtId="0" fontId="59" fillId="0" borderId="0"/>
    <xf numFmtId="0" fontId="60" fillId="0" borderId="0"/>
    <xf numFmtId="191" fontId="25" fillId="0" borderId="0" applyFill="0" applyBorder="0" applyAlignment="0" applyProtection="0"/>
    <xf numFmtId="0" fontId="44" fillId="0" borderId="78" applyNumberFormat="0" applyFill="0" applyAlignment="0" applyProtection="0"/>
    <xf numFmtId="0" fontId="29" fillId="0" borderId="0"/>
    <xf numFmtId="0" fontId="58" fillId="0" borderId="0" applyNumberFormat="0" applyFill="0" applyBorder="0" applyProtection="0">
      <alignment vertical="center"/>
    </xf>
    <xf numFmtId="185" fontId="25" fillId="0" borderId="0" applyFont="0" applyFill="0" applyBorder="0" applyAlignment="0" applyProtection="0"/>
    <xf numFmtId="0" fontId="45" fillId="0" borderId="0"/>
    <xf numFmtId="0" fontId="61" fillId="0" borderId="0"/>
    <xf numFmtId="172" fontId="34" fillId="0" borderId="0" applyFont="0" applyFill="0" applyBorder="0" applyAlignment="0" applyProtection="0"/>
    <xf numFmtId="172" fontId="34" fillId="0" borderId="0" applyFont="0" applyFill="0" applyBorder="0" applyAlignment="0" applyProtection="0"/>
    <xf numFmtId="42"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92" fontId="62" fillId="0" borderId="0" applyFont="0" applyFill="0" applyBorder="0" applyAlignment="0" applyProtection="0"/>
    <xf numFmtId="192" fontId="62" fillId="0" borderId="0" applyFont="0" applyFill="0" applyBorder="0" applyAlignment="0" applyProtection="0"/>
    <xf numFmtId="0" fontId="44" fillId="0" borderId="0"/>
    <xf numFmtId="0" fontId="44" fillId="0" borderId="0"/>
    <xf numFmtId="0" fontId="44" fillId="0" borderId="0"/>
    <xf numFmtId="42" fontId="62" fillId="0" borderId="0" applyFont="0" applyFill="0" applyBorder="0" applyAlignment="0" applyProtection="0"/>
    <xf numFmtId="193" fontId="25" fillId="0" borderId="0" applyFont="0" applyFill="0" applyBorder="0" applyAlignment="0" applyProtection="0"/>
    <xf numFmtId="0" fontId="18" fillId="0" borderId="0"/>
    <xf numFmtId="172" fontId="34" fillId="0" borderId="0" applyFont="0" applyFill="0" applyBorder="0" applyAlignment="0" applyProtection="0"/>
    <xf numFmtId="42" fontId="62" fillId="0" borderId="0" applyFont="0" applyFill="0" applyBorder="0" applyAlignment="0" applyProtection="0"/>
    <xf numFmtId="194" fontId="62" fillId="0" borderId="0" applyFont="0" applyFill="0" applyBorder="0" applyAlignment="0" applyProtection="0"/>
    <xf numFmtId="42"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0" fontId="18" fillId="0" borderId="0"/>
    <xf numFmtId="0" fontId="18" fillId="0" borderId="0"/>
    <xf numFmtId="42" fontId="62" fillId="0" borderId="0" applyFont="0" applyFill="0" applyBorder="0" applyAlignment="0" applyProtection="0"/>
    <xf numFmtId="0" fontId="44" fillId="0" borderId="0"/>
    <xf numFmtId="194" fontId="62" fillId="0" borderId="0" applyFont="0" applyFill="0" applyBorder="0" applyAlignment="0" applyProtection="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18" fillId="0" borderId="0"/>
    <xf numFmtId="42" fontId="62" fillId="0" borderId="0" applyFont="0" applyFill="0" applyBorder="0" applyAlignment="0" applyProtection="0"/>
    <xf numFmtId="0" fontId="21" fillId="0" borderId="0">
      <alignment vertical="top"/>
    </xf>
    <xf numFmtId="0" fontId="63" fillId="0" borderId="0">
      <alignment vertical="top"/>
    </xf>
    <xf numFmtId="0" fontId="63" fillId="0" borderId="0">
      <alignment vertical="top"/>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0" fontId="29" fillId="0" borderId="0" applyNumberFormat="0" applyFill="0" applyBorder="0" applyAlignment="0" applyProtection="0"/>
    <xf numFmtId="191" fontId="25" fillId="0" borderId="0" applyFill="0" applyBorder="0" applyAlignment="0" applyProtection="0"/>
    <xf numFmtId="42" fontId="62" fillId="0" borderId="0" applyFont="0" applyFill="0" applyBorder="0" applyAlignment="0" applyProtection="0"/>
    <xf numFmtId="0" fontId="29" fillId="0" borderId="0" applyNumberFormat="0" applyFill="0" applyBorder="0" applyAlignment="0" applyProtection="0"/>
    <xf numFmtId="0" fontId="18" fillId="0" borderId="0"/>
    <xf numFmtId="195" fontId="62"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5"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5" fillId="0" borderId="0" applyFill="0" applyBorder="0" applyAlignment="0" applyProtection="0"/>
    <xf numFmtId="0" fontId="44"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0" fontId="18" fillId="0" borderId="0"/>
    <xf numFmtId="194" fontId="62" fillId="0" borderId="0" applyFont="0" applyFill="0" applyBorder="0" applyAlignment="0" applyProtection="0"/>
    <xf numFmtId="0" fontId="18" fillId="0" borderId="0"/>
    <xf numFmtId="0" fontId="29" fillId="0" borderId="0" applyNumberForma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4" fillId="0" borderId="0" applyFont="0" applyFill="0" applyBorder="0" applyAlignment="0" applyProtection="0"/>
    <xf numFmtId="0" fontId="29" fillId="0" borderId="0" applyNumberFormat="0" applyFill="0" applyBorder="0" applyAlignment="0" applyProtection="0"/>
    <xf numFmtId="0" fontId="18" fillId="0" borderId="0"/>
    <xf numFmtId="0" fontId="25" fillId="0" borderId="0" applyFill="0" applyBorder="0" applyAlignment="0" applyProtection="0"/>
    <xf numFmtId="0" fontId="44" fillId="0" borderId="0" applyFont="0" applyFill="0" applyBorder="0" applyAlignment="0" applyProtection="0"/>
    <xf numFmtId="0" fontId="21" fillId="0" borderId="0">
      <alignment vertical="top"/>
    </xf>
    <xf numFmtId="0" fontId="21" fillId="0" borderId="0">
      <alignment vertical="top"/>
    </xf>
    <xf numFmtId="0" fontId="18" fillId="0" borderId="0"/>
    <xf numFmtId="42" fontId="62" fillId="0" borderId="0" applyFont="0" applyFill="0" applyBorder="0" applyAlignment="0" applyProtection="0"/>
    <xf numFmtId="0" fontId="25" fillId="0" borderId="0" applyFill="0" applyBorder="0" applyAlignment="0" applyProtection="0"/>
    <xf numFmtId="0" fontId="44" fillId="0" borderId="0" applyFont="0" applyFill="0" applyBorder="0" applyAlignment="0" applyProtection="0"/>
    <xf numFmtId="0" fontId="18" fillId="0" borderId="0"/>
    <xf numFmtId="0" fontId="29" fillId="0" borderId="0" applyNumberFormat="0" applyFill="0" applyBorder="0" applyAlignment="0" applyProtection="0"/>
    <xf numFmtId="0" fontId="21" fillId="0" borderId="0">
      <alignment vertical="top"/>
    </xf>
    <xf numFmtId="0" fontId="21" fillId="0" borderId="0">
      <alignment vertical="top"/>
    </xf>
    <xf numFmtId="42"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42" fontId="62" fillId="0" borderId="0" applyFont="0" applyFill="0" applyBorder="0" applyAlignment="0" applyProtection="0"/>
    <xf numFmtId="0" fontId="18"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44" fillId="0" borderId="0"/>
    <xf numFmtId="0" fontId="44"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5" fillId="0" borderId="0" applyFill="0" applyBorder="0" applyAlignment="0" applyProtection="0"/>
    <xf numFmtId="0" fontId="44"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3" fillId="0" borderId="0" applyNumberFormat="0" applyFill="0" applyBorder="0" applyAlignment="0" applyProtection="0"/>
    <xf numFmtId="0" fontId="18" fillId="0" borderId="0"/>
    <xf numFmtId="0" fontId="18" fillId="0" borderId="0"/>
    <xf numFmtId="0" fontId="18" fillId="0" borderId="0"/>
    <xf numFmtId="195"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9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29" fillId="0" borderId="0" applyNumberFormat="0" applyFill="0" applyBorder="0" applyAlignment="0" applyProtection="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4" fillId="0" borderId="0"/>
    <xf numFmtId="0" fontId="44" fillId="0" borderId="0"/>
    <xf numFmtId="42" fontId="62" fillId="0" borderId="0" applyFont="0" applyFill="0" applyBorder="0" applyAlignment="0" applyProtection="0"/>
    <xf numFmtId="195"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0" fontId="18" fillId="0" borderId="0"/>
    <xf numFmtId="0" fontId="18" fillId="0" borderId="0"/>
    <xf numFmtId="194" fontId="62" fillId="0" borderId="0" applyFont="0" applyFill="0" applyBorder="0" applyAlignment="0" applyProtection="0"/>
    <xf numFmtId="0" fontId="18" fillId="0" borderId="0"/>
    <xf numFmtId="0" fontId="44" fillId="0" borderId="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0" fontId="18" fillId="0" borderId="0"/>
    <xf numFmtId="172" fontId="34" fillId="0" borderId="0" applyFon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191" fontId="25" fillId="0" borderId="0" applyFill="0" applyBorder="0" applyAlignment="0" applyProtection="0"/>
    <xf numFmtId="42" fontId="62" fillId="0" borderId="0" applyFont="0" applyFill="0" applyBorder="0" applyAlignment="0" applyProtection="0"/>
    <xf numFmtId="172" fontId="34" fillId="0" borderId="0" applyFont="0" applyFill="0" applyBorder="0" applyAlignment="0" applyProtection="0"/>
    <xf numFmtId="189" fontId="25" fillId="0" borderId="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97"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98" fontId="34" fillId="0" borderId="0" applyFont="0" applyFill="0" applyBorder="0" applyAlignment="0" applyProtection="0"/>
    <xf numFmtId="197" fontId="34" fillId="0" borderId="0" applyFont="0" applyFill="0" applyBorder="0" applyAlignment="0" applyProtection="0"/>
    <xf numFmtId="186" fontId="34" fillId="0" borderId="0" applyFont="0" applyFill="0" applyBorder="0" applyAlignment="0" applyProtection="0"/>
    <xf numFmtId="199" fontId="34" fillId="0" borderId="0" applyFont="0" applyFill="0" applyBorder="0" applyAlignment="0" applyProtection="0"/>
    <xf numFmtId="200" fontId="25" fillId="0" borderId="0" applyFill="0" applyBorder="0" applyAlignment="0" applyProtection="0"/>
    <xf numFmtId="199" fontId="34" fillId="0" borderId="0" applyFont="0" applyFill="0" applyBorder="0" applyAlignment="0" applyProtection="0"/>
    <xf numFmtId="186" fontId="34" fillId="0" borderId="0" applyFont="0" applyFill="0" applyBorder="0" applyAlignment="0" applyProtection="0"/>
    <xf numFmtId="201" fontId="34" fillId="0" borderId="0" applyFont="0" applyFill="0" applyBorder="0" applyAlignment="0" applyProtection="0"/>
    <xf numFmtId="201" fontId="34"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2" fontId="25" fillId="0" borderId="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5" fontId="62" fillId="0" borderId="0" applyFont="0" applyFill="0" applyBorder="0" applyAlignment="0" applyProtection="0"/>
    <xf numFmtId="206"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1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8"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186" fontId="62" fillId="0" borderId="0" applyFont="0" applyFill="0" applyBorder="0" applyAlignment="0" applyProtection="0"/>
    <xf numFmtId="203" fontId="62" fillId="0" borderId="0" applyFont="0" applyFill="0" applyBorder="0" applyAlignment="0" applyProtection="0"/>
    <xf numFmtId="206" fontId="62" fillId="0" borderId="0" applyFont="0" applyFill="0" applyBorder="0" applyAlignment="0" applyProtection="0"/>
    <xf numFmtId="199" fontId="62" fillId="0" borderId="0" applyFont="0" applyFill="0" applyBorder="0" applyAlignment="0" applyProtection="0"/>
    <xf numFmtId="207"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0" fontId="62" fillId="0" borderId="0" applyFont="0" applyFill="0" applyBorder="0" applyAlignment="0" applyProtection="0"/>
    <xf numFmtId="205"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1"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09"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7"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15" fontId="62" fillId="0" borderId="0" applyFont="0" applyFill="0" applyBorder="0" applyAlignment="0" applyProtection="0"/>
    <xf numFmtId="214" fontId="62" fillId="0" borderId="0" applyFont="0" applyFill="0" applyBorder="0" applyAlignment="0" applyProtection="0"/>
    <xf numFmtId="216" fontId="62" fillId="0" borderId="0" applyFont="0" applyFill="0" applyBorder="0" applyAlignment="0" applyProtection="0"/>
    <xf numFmtId="199" fontId="62" fillId="0" borderId="0" applyFont="0" applyFill="0" applyBorder="0" applyAlignment="0" applyProtection="0"/>
    <xf numFmtId="207"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9" fontId="62" fillId="0" borderId="0" applyFont="0" applyFill="0" applyBorder="0" applyAlignment="0" applyProtection="0"/>
    <xf numFmtId="208" fontId="62" fillId="0" borderId="0" applyFont="0" applyFill="0" applyBorder="0" applyAlignment="0" applyProtection="0"/>
    <xf numFmtId="185" fontId="34" fillId="0" borderId="0" applyFont="0" applyFill="0" applyBorder="0" applyAlignment="0" applyProtection="0"/>
    <xf numFmtId="217" fontId="25" fillId="0" borderId="0" applyFill="0" applyBorder="0" applyAlignment="0" applyProtection="0"/>
    <xf numFmtId="185" fontId="34" fillId="0" borderId="0" applyFont="0" applyFill="0" applyBorder="0" applyAlignment="0" applyProtection="0"/>
    <xf numFmtId="42" fontId="62" fillId="0" borderId="0" applyFont="0" applyFill="0" applyBorder="0" applyAlignment="0" applyProtection="0"/>
    <xf numFmtId="191" fontId="25" fillId="0" borderId="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194"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218" fontId="34" fillId="0" borderId="0" applyFont="0" applyFill="0" applyBorder="0" applyAlignment="0" applyProtection="0"/>
    <xf numFmtId="42" fontId="62" fillId="0" borderId="0" applyFont="0" applyFill="0" applyBorder="0" applyAlignment="0" applyProtection="0"/>
    <xf numFmtId="218" fontId="34"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4"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4" fontId="62" fillId="0" borderId="0" applyFont="0" applyFill="0" applyBorder="0" applyAlignment="0" applyProtection="0"/>
    <xf numFmtId="42" fontId="62" fillId="0" borderId="0" applyFont="0" applyFill="0" applyBorder="0" applyAlignment="0" applyProtection="0"/>
    <xf numFmtId="19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34" fillId="0" borderId="0" applyFont="0" applyFill="0" applyBorder="0" applyAlignment="0" applyProtection="0"/>
    <xf numFmtId="218" fontId="34"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62" fillId="0" borderId="0" applyFont="0" applyFill="0" applyBorder="0" applyAlignment="0" applyProtection="0"/>
    <xf numFmtId="220" fontId="62" fillId="0" borderId="0" applyFont="0" applyFill="0" applyBorder="0" applyAlignment="0" applyProtection="0"/>
    <xf numFmtId="221"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194" fontId="62" fillId="0" borderId="0" applyFont="0" applyFill="0" applyBorder="0" applyAlignment="0" applyProtection="0"/>
    <xf numFmtId="42"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2" fontId="25" fillId="0" borderId="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5" fontId="62" fillId="0" borderId="0" applyFont="0" applyFill="0" applyBorder="0" applyAlignment="0" applyProtection="0"/>
    <xf numFmtId="206"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1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8"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186" fontId="62" fillId="0" borderId="0" applyFont="0" applyFill="0" applyBorder="0" applyAlignment="0" applyProtection="0"/>
    <xf numFmtId="203" fontId="62" fillId="0" borderId="0" applyFont="0" applyFill="0" applyBorder="0" applyAlignment="0" applyProtection="0"/>
    <xf numFmtId="206" fontId="62" fillId="0" borderId="0" applyFont="0" applyFill="0" applyBorder="0" applyAlignment="0" applyProtection="0"/>
    <xf numFmtId="199" fontId="62" fillId="0" borderId="0" applyFont="0" applyFill="0" applyBorder="0" applyAlignment="0" applyProtection="0"/>
    <xf numFmtId="207"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0" fontId="62" fillId="0" borderId="0" applyFont="0" applyFill="0" applyBorder="0" applyAlignment="0" applyProtection="0"/>
    <xf numFmtId="205"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1"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09"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7"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15" fontId="62" fillId="0" borderId="0" applyFont="0" applyFill="0" applyBorder="0" applyAlignment="0" applyProtection="0"/>
    <xf numFmtId="214" fontId="62" fillId="0" borderId="0" applyFont="0" applyFill="0" applyBorder="0" applyAlignment="0" applyProtection="0"/>
    <xf numFmtId="216" fontId="62" fillId="0" borderId="0" applyFont="0" applyFill="0" applyBorder="0" applyAlignment="0" applyProtection="0"/>
    <xf numFmtId="199" fontId="62" fillId="0" borderId="0" applyFont="0" applyFill="0" applyBorder="0" applyAlignment="0" applyProtection="0"/>
    <xf numFmtId="186" fontId="34" fillId="0" borderId="0" applyFont="0" applyFill="0" applyBorder="0" applyAlignment="0" applyProtection="0"/>
    <xf numFmtId="199" fontId="34" fillId="0" borderId="0" applyFont="0" applyFill="0" applyBorder="0" applyAlignment="0" applyProtection="0"/>
    <xf numFmtId="200" fontId="25" fillId="0" borderId="0" applyFill="0" applyBorder="0" applyAlignment="0" applyProtection="0"/>
    <xf numFmtId="199" fontId="34" fillId="0" borderId="0" applyFont="0" applyFill="0" applyBorder="0" applyAlignment="0" applyProtection="0"/>
    <xf numFmtId="186" fontId="34" fillId="0" borderId="0" applyFont="0" applyFill="0" applyBorder="0" applyAlignment="0" applyProtection="0"/>
    <xf numFmtId="201" fontId="34" fillId="0" borderId="0" applyFont="0" applyFill="0" applyBorder="0" applyAlignment="0" applyProtection="0"/>
    <xf numFmtId="201" fontId="34" fillId="0" borderId="0" applyFont="0" applyFill="0" applyBorder="0" applyAlignment="0" applyProtection="0"/>
    <xf numFmtId="207"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9" fontId="62" fillId="0" borderId="0" applyFont="0" applyFill="0" applyBorder="0" applyAlignment="0" applyProtection="0"/>
    <xf numFmtId="208"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187" fontId="25" fillId="0" borderId="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2" fontId="62" fillId="0" borderId="0" applyFont="0" applyFill="0" applyBorder="0" applyAlignment="0" applyProtection="0"/>
    <xf numFmtId="223" fontId="62" fillId="0" borderId="0" applyFont="0" applyFill="0" applyBorder="0" applyAlignment="0" applyProtection="0"/>
    <xf numFmtId="224"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25" fontId="62" fillId="0" borderId="0" applyFont="0" applyFill="0" applyBorder="0" applyAlignment="0" applyProtection="0"/>
    <xf numFmtId="222" fontId="62" fillId="0" borderId="0" applyFont="0" applyFill="0" applyBorder="0" applyAlignment="0" applyProtection="0"/>
    <xf numFmtId="226"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3"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227"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193"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185" fontId="62" fillId="0" borderId="0" applyFont="0" applyFill="0" applyBorder="0" applyAlignment="0" applyProtection="0"/>
    <xf numFmtId="222" fontId="62" fillId="0" borderId="0" applyFont="0" applyFill="0" applyBorder="0" applyAlignment="0" applyProtection="0"/>
    <xf numFmtId="224" fontId="62" fillId="0" borderId="0" applyFont="0" applyFill="0" applyBorder="0" applyAlignment="0" applyProtection="0"/>
    <xf numFmtId="185" fontId="62" fillId="0" borderId="0" applyFont="0" applyFill="0" applyBorder="0" applyAlignment="0" applyProtection="0"/>
    <xf numFmtId="22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226" fontId="62" fillId="0" borderId="0" applyFont="0" applyFill="0" applyBorder="0" applyAlignment="0" applyProtection="0"/>
    <xf numFmtId="193" fontId="34" fillId="0" borderId="0" applyFont="0" applyFill="0" applyBorder="0" applyAlignment="0" applyProtection="0"/>
    <xf numFmtId="223" fontId="62" fillId="0" borderId="0" applyFont="0" applyFill="0" applyBorder="0" applyAlignment="0" applyProtection="0"/>
    <xf numFmtId="193" fontId="62" fillId="0" borderId="0" applyFont="0" applyFill="0" applyBorder="0" applyAlignment="0" applyProtection="0"/>
    <xf numFmtId="228" fontId="62" fillId="0" borderId="0" applyFont="0" applyFill="0" applyBorder="0" applyAlignment="0" applyProtection="0"/>
    <xf numFmtId="193" fontId="62" fillId="0" borderId="0" applyFont="0" applyFill="0" applyBorder="0" applyAlignment="0" applyProtection="0"/>
    <xf numFmtId="22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41" fontId="62" fillId="0" borderId="0" applyFont="0" applyFill="0" applyBorder="0" applyAlignment="0" applyProtection="0"/>
    <xf numFmtId="222"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9"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3" fontId="62" fillId="0" borderId="0" applyFont="0" applyFill="0" applyBorder="0" applyAlignment="0" applyProtection="0"/>
    <xf numFmtId="222" fontId="62" fillId="0" borderId="0" applyFont="0" applyFill="0" applyBorder="0" applyAlignment="0" applyProtection="0"/>
    <xf numFmtId="223"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6" fontId="62" fillId="0" borderId="0" applyFont="0" applyFill="0" applyBorder="0" applyAlignment="0" applyProtection="0"/>
    <xf numFmtId="225" fontId="62" fillId="0" borderId="0" applyFont="0" applyFill="0" applyBorder="0" applyAlignment="0" applyProtection="0"/>
    <xf numFmtId="225"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3" fontId="62" fillId="0" borderId="0" applyFont="0" applyFill="0" applyBorder="0" applyAlignment="0" applyProtection="0"/>
    <xf numFmtId="225" fontId="62" fillId="0" borderId="0" applyFont="0" applyFill="0" applyBorder="0" applyAlignment="0" applyProtection="0"/>
    <xf numFmtId="41"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30" fontId="62" fillId="0" borderId="0" applyFont="0" applyFill="0" applyBorder="0" applyAlignment="0" applyProtection="0"/>
    <xf numFmtId="231" fontId="62" fillId="0" borderId="0" applyFont="0" applyFill="0" applyBorder="0" applyAlignment="0" applyProtection="0"/>
    <xf numFmtId="185" fontId="62" fillId="0" borderId="0" applyFont="0" applyFill="0" applyBorder="0" applyAlignment="0" applyProtection="0"/>
    <xf numFmtId="225" fontId="62" fillId="0" borderId="0" applyFont="0" applyFill="0" applyBorder="0" applyAlignment="0" applyProtection="0"/>
    <xf numFmtId="223"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226" fontId="62" fillId="0" borderId="0" applyFont="0" applyFill="0" applyBorder="0" applyAlignment="0" applyProtection="0"/>
    <xf numFmtId="193" fontId="62" fillId="0" borderId="0" applyFont="0" applyFill="0" applyBorder="0" applyAlignment="0" applyProtection="0"/>
    <xf numFmtId="195" fontId="62" fillId="0" borderId="0" applyFont="0" applyFill="0" applyBorder="0" applyAlignment="0" applyProtection="0"/>
    <xf numFmtId="194"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218" fontId="34" fillId="0" borderId="0" applyFont="0" applyFill="0" applyBorder="0" applyAlignment="0" applyProtection="0"/>
    <xf numFmtId="42" fontId="62" fillId="0" borderId="0" applyFont="0" applyFill="0" applyBorder="0" applyAlignment="0" applyProtection="0"/>
    <xf numFmtId="218" fontId="34"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6" fontId="62" fillId="0" borderId="0" applyFont="0" applyFill="0" applyBorder="0" applyAlignment="0" applyProtection="0"/>
    <xf numFmtId="194"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4" fontId="62" fillId="0" borderId="0" applyFont="0" applyFill="0" applyBorder="0" applyAlignment="0" applyProtection="0"/>
    <xf numFmtId="42" fontId="62" fillId="0" borderId="0" applyFont="0" applyFill="0" applyBorder="0" applyAlignment="0" applyProtection="0"/>
    <xf numFmtId="19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195"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34" fillId="0" borderId="0" applyFont="0" applyFill="0" applyBorder="0" applyAlignment="0" applyProtection="0"/>
    <xf numFmtId="218" fontId="34"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62" fillId="0" borderId="0" applyFont="0" applyFill="0" applyBorder="0" applyAlignment="0" applyProtection="0"/>
    <xf numFmtId="220" fontId="62" fillId="0" borderId="0" applyFont="0" applyFill="0" applyBorder="0" applyAlignment="0" applyProtection="0"/>
    <xf numFmtId="221" fontId="62" fillId="0" borderId="0" applyFont="0" applyFill="0" applyBorder="0" applyAlignment="0" applyProtection="0"/>
    <xf numFmtId="185" fontId="34" fillId="0" borderId="0" applyFont="0" applyFill="0" applyBorder="0" applyAlignment="0" applyProtection="0"/>
    <xf numFmtId="217" fontId="25" fillId="0" borderId="0" applyFill="0" applyBorder="0" applyAlignment="0" applyProtection="0"/>
    <xf numFmtId="185" fontId="34" fillId="0" borderId="0" applyFont="0" applyFill="0" applyBorder="0" applyAlignment="0" applyProtection="0"/>
    <xf numFmtId="195" fontId="62" fillId="0" borderId="0" applyFont="0" applyFill="0" applyBorder="0" applyAlignment="0" applyProtection="0"/>
    <xf numFmtId="42" fontId="62" fillId="0" borderId="0" applyFont="0" applyFill="0" applyBorder="0" applyAlignment="0" applyProtection="0"/>
    <xf numFmtId="194" fontId="62" fillId="0" borderId="0" applyFont="0" applyFill="0" applyBorder="0" applyAlignment="0" applyProtection="0"/>
    <xf numFmtId="42" fontId="62" fillId="0" borderId="0" applyFont="0" applyFill="0" applyBorder="0" applyAlignment="0" applyProtection="0"/>
    <xf numFmtId="186" fontId="34" fillId="0" borderId="0" applyFont="0" applyFill="0" applyBorder="0" applyAlignment="0" applyProtection="0"/>
    <xf numFmtId="199" fontId="34" fillId="0" borderId="0" applyFont="0" applyFill="0" applyBorder="0" applyAlignment="0" applyProtection="0"/>
    <xf numFmtId="200" fontId="25" fillId="0" borderId="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187" fontId="25" fillId="0" borderId="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2" fontId="62" fillId="0" borderId="0" applyFont="0" applyFill="0" applyBorder="0" applyAlignment="0" applyProtection="0"/>
    <xf numFmtId="223" fontId="62" fillId="0" borderId="0" applyFont="0" applyFill="0" applyBorder="0" applyAlignment="0" applyProtection="0"/>
    <xf numFmtId="224"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25" fontId="62" fillId="0" borderId="0" applyFont="0" applyFill="0" applyBorder="0" applyAlignment="0" applyProtection="0"/>
    <xf numFmtId="222" fontId="62" fillId="0" borderId="0" applyFont="0" applyFill="0" applyBorder="0" applyAlignment="0" applyProtection="0"/>
    <xf numFmtId="226"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3"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227"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193"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185" fontId="62" fillId="0" borderId="0" applyFont="0" applyFill="0" applyBorder="0" applyAlignment="0" applyProtection="0"/>
    <xf numFmtId="222" fontId="62" fillId="0" borderId="0" applyFont="0" applyFill="0" applyBorder="0" applyAlignment="0" applyProtection="0"/>
    <xf numFmtId="224" fontId="62" fillId="0" borderId="0" applyFont="0" applyFill="0" applyBorder="0" applyAlignment="0" applyProtection="0"/>
    <xf numFmtId="185" fontId="62" fillId="0" borderId="0" applyFont="0" applyFill="0" applyBorder="0" applyAlignment="0" applyProtection="0"/>
    <xf numFmtId="22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226" fontId="62" fillId="0" borderId="0" applyFont="0" applyFill="0" applyBorder="0" applyAlignment="0" applyProtection="0"/>
    <xf numFmtId="193" fontId="34" fillId="0" borderId="0" applyFont="0" applyFill="0" applyBorder="0" applyAlignment="0" applyProtection="0"/>
    <xf numFmtId="223" fontId="62" fillId="0" borderId="0" applyFont="0" applyFill="0" applyBorder="0" applyAlignment="0" applyProtection="0"/>
    <xf numFmtId="193" fontId="62" fillId="0" borderId="0" applyFont="0" applyFill="0" applyBorder="0" applyAlignment="0" applyProtection="0"/>
    <xf numFmtId="228" fontId="62" fillId="0" borderId="0" applyFont="0" applyFill="0" applyBorder="0" applyAlignment="0" applyProtection="0"/>
    <xf numFmtId="193" fontId="62" fillId="0" borderId="0" applyFont="0" applyFill="0" applyBorder="0" applyAlignment="0" applyProtection="0"/>
    <xf numFmtId="22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41" fontId="62" fillId="0" borderId="0" applyFont="0" applyFill="0" applyBorder="0" applyAlignment="0" applyProtection="0"/>
    <xf numFmtId="222"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9"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3" fontId="62" fillId="0" borderId="0" applyFont="0" applyFill="0" applyBorder="0" applyAlignment="0" applyProtection="0"/>
    <xf numFmtId="222" fontId="62" fillId="0" borderId="0" applyFont="0" applyFill="0" applyBorder="0" applyAlignment="0" applyProtection="0"/>
    <xf numFmtId="223"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6" fontId="62" fillId="0" borderId="0" applyFont="0" applyFill="0" applyBorder="0" applyAlignment="0" applyProtection="0"/>
    <xf numFmtId="225" fontId="62" fillId="0" borderId="0" applyFont="0" applyFill="0" applyBorder="0" applyAlignment="0" applyProtection="0"/>
    <xf numFmtId="225"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3" fontId="62" fillId="0" borderId="0" applyFont="0" applyFill="0" applyBorder="0" applyAlignment="0" applyProtection="0"/>
    <xf numFmtId="225" fontId="62" fillId="0" borderId="0" applyFont="0" applyFill="0" applyBorder="0" applyAlignment="0" applyProtection="0"/>
    <xf numFmtId="41"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30" fontId="62" fillId="0" borderId="0" applyFont="0" applyFill="0" applyBorder="0" applyAlignment="0" applyProtection="0"/>
    <xf numFmtId="231" fontId="62" fillId="0" borderId="0" applyFont="0" applyFill="0" applyBorder="0" applyAlignment="0" applyProtection="0"/>
    <xf numFmtId="185" fontId="62" fillId="0" borderId="0" applyFont="0" applyFill="0" applyBorder="0" applyAlignment="0" applyProtection="0"/>
    <xf numFmtId="225" fontId="62" fillId="0" borderId="0" applyFont="0" applyFill="0" applyBorder="0" applyAlignment="0" applyProtection="0"/>
    <xf numFmtId="223"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226" fontId="62" fillId="0" borderId="0" applyFont="0" applyFill="0" applyBorder="0" applyAlignment="0" applyProtection="0"/>
    <xf numFmtId="19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2" fontId="25" fillId="0" borderId="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5" fontId="62" fillId="0" borderId="0" applyFont="0" applyFill="0" applyBorder="0" applyAlignment="0" applyProtection="0"/>
    <xf numFmtId="206"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1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8"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186" fontId="62" fillId="0" borderId="0" applyFont="0" applyFill="0" applyBorder="0" applyAlignment="0" applyProtection="0"/>
    <xf numFmtId="203" fontId="62" fillId="0" borderId="0" applyFont="0" applyFill="0" applyBorder="0" applyAlignment="0" applyProtection="0"/>
    <xf numFmtId="206" fontId="62" fillId="0" borderId="0" applyFont="0" applyFill="0" applyBorder="0" applyAlignment="0" applyProtection="0"/>
    <xf numFmtId="199" fontId="62" fillId="0" borderId="0" applyFont="0" applyFill="0" applyBorder="0" applyAlignment="0" applyProtection="0"/>
    <xf numFmtId="207"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0" fontId="62" fillId="0" borderId="0" applyFont="0" applyFill="0" applyBorder="0" applyAlignment="0" applyProtection="0"/>
    <xf numFmtId="205"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1"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09"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7"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15" fontId="62" fillId="0" borderId="0" applyFont="0" applyFill="0" applyBorder="0" applyAlignment="0" applyProtection="0"/>
    <xf numFmtId="214" fontId="62" fillId="0" borderId="0" applyFont="0" applyFill="0" applyBorder="0" applyAlignment="0" applyProtection="0"/>
    <xf numFmtId="216" fontId="62" fillId="0" borderId="0" applyFont="0" applyFill="0" applyBorder="0" applyAlignment="0" applyProtection="0"/>
    <xf numFmtId="199" fontId="62" fillId="0" borderId="0" applyFont="0" applyFill="0" applyBorder="0" applyAlignment="0" applyProtection="0"/>
    <xf numFmtId="207"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9" fontId="62" fillId="0" borderId="0" applyFont="0" applyFill="0" applyBorder="0" applyAlignment="0" applyProtection="0"/>
    <xf numFmtId="208" fontId="62" fillId="0" borderId="0" applyFont="0" applyFill="0" applyBorder="0" applyAlignment="0" applyProtection="0"/>
    <xf numFmtId="185" fontId="34" fillId="0" borderId="0" applyFont="0" applyFill="0" applyBorder="0" applyAlignment="0" applyProtection="0"/>
    <xf numFmtId="217" fontId="25" fillId="0" borderId="0" applyFill="0" applyBorder="0" applyAlignment="0" applyProtection="0"/>
    <xf numFmtId="185" fontId="34" fillId="0" borderId="0" applyFont="0" applyFill="0" applyBorder="0" applyAlignment="0" applyProtection="0"/>
    <xf numFmtId="172" fontId="34" fillId="0" borderId="0" applyFont="0" applyFill="0" applyBorder="0" applyAlignment="0" applyProtection="0"/>
    <xf numFmtId="189" fontId="25" fillId="0" borderId="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97"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98" fontId="34" fillId="0" borderId="0" applyFont="0" applyFill="0" applyBorder="0" applyAlignment="0" applyProtection="0"/>
    <xf numFmtId="197" fontId="34" fillId="0" borderId="0" applyFont="0" applyFill="0" applyBorder="0" applyAlignment="0" applyProtection="0"/>
    <xf numFmtId="199" fontId="34" fillId="0" borderId="0" applyFont="0" applyFill="0" applyBorder="0" applyAlignment="0" applyProtection="0"/>
    <xf numFmtId="186" fontId="34" fillId="0" borderId="0" applyFont="0" applyFill="0" applyBorder="0" applyAlignment="0" applyProtection="0"/>
    <xf numFmtId="201" fontId="34" fillId="0" borderId="0" applyFont="0" applyFill="0" applyBorder="0" applyAlignment="0" applyProtection="0"/>
    <xf numFmtId="201" fontId="34" fillId="0" borderId="0" applyFon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19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42" fontId="62" fillId="0" borderId="0" applyFont="0" applyFill="0" applyBorder="0" applyAlignment="0" applyProtection="0"/>
    <xf numFmtId="42"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195"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0" fontId="18" fillId="0" borderId="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34" fillId="0" borderId="0" applyFont="0" applyFill="0" applyBorder="0" applyAlignment="0" applyProtection="0"/>
    <xf numFmtId="218" fontId="34"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62" fillId="0" borderId="0" applyFont="0" applyFill="0" applyBorder="0" applyAlignment="0" applyProtection="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0" fontId="44" fillId="0" borderId="0"/>
    <xf numFmtId="0" fontId="64" fillId="0" borderId="0"/>
    <xf numFmtId="0" fontId="44" fillId="0" borderId="0"/>
    <xf numFmtId="0" fontId="44" fillId="0" borderId="0"/>
    <xf numFmtId="0" fontId="18" fillId="0" borderId="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192" fontId="62" fillId="0" borderId="0" applyFont="0" applyFill="0" applyBorder="0" applyAlignment="0" applyProtection="0"/>
    <xf numFmtId="0" fontId="18" fillId="0" borderId="0"/>
    <xf numFmtId="0" fontId="29" fillId="0" borderId="0" applyNumberFormat="0" applyFill="0" applyBorder="0" applyAlignment="0" applyProtection="0"/>
    <xf numFmtId="0" fontId="18" fillId="0" borderId="0"/>
    <xf numFmtId="42" fontId="62" fillId="0" borderId="0" applyFont="0" applyFill="0" applyBorder="0" applyAlignment="0" applyProtection="0"/>
    <xf numFmtId="42" fontId="62" fillId="0" borderId="0" applyFont="0" applyFill="0" applyBorder="0" applyAlignment="0" applyProtection="0"/>
    <xf numFmtId="0" fontId="18" fillId="0" borderId="0"/>
    <xf numFmtId="220" fontId="62" fillId="0" borderId="0" applyFont="0" applyFill="0" applyBorder="0" applyAlignment="0" applyProtection="0"/>
    <xf numFmtId="0" fontId="44" fillId="0" borderId="0"/>
    <xf numFmtId="221"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0" fontId="18" fillId="0" borderId="0"/>
    <xf numFmtId="185" fontId="34" fillId="0" borderId="0" applyFont="0" applyFill="0" applyBorder="0" applyAlignment="0" applyProtection="0"/>
    <xf numFmtId="217" fontId="25" fillId="0" borderId="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187" fontId="25" fillId="0" borderId="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2" fontId="62" fillId="0" borderId="0" applyFont="0" applyFill="0" applyBorder="0" applyAlignment="0" applyProtection="0"/>
    <xf numFmtId="223" fontId="62" fillId="0" borderId="0" applyFont="0" applyFill="0" applyBorder="0" applyAlignment="0" applyProtection="0"/>
    <xf numFmtId="224"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25" fontId="62" fillId="0" borderId="0" applyFont="0" applyFill="0" applyBorder="0" applyAlignment="0" applyProtection="0"/>
    <xf numFmtId="222" fontId="62" fillId="0" borderId="0" applyFont="0" applyFill="0" applyBorder="0" applyAlignment="0" applyProtection="0"/>
    <xf numFmtId="226"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3"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227"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193"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185" fontId="62" fillId="0" borderId="0" applyFont="0" applyFill="0" applyBorder="0" applyAlignment="0" applyProtection="0"/>
    <xf numFmtId="222" fontId="62" fillId="0" borderId="0" applyFont="0" applyFill="0" applyBorder="0" applyAlignment="0" applyProtection="0"/>
    <xf numFmtId="224" fontId="62" fillId="0" borderId="0" applyFont="0" applyFill="0" applyBorder="0" applyAlignment="0" applyProtection="0"/>
    <xf numFmtId="185" fontId="62" fillId="0" borderId="0" applyFont="0" applyFill="0" applyBorder="0" applyAlignment="0" applyProtection="0"/>
    <xf numFmtId="22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226" fontId="62" fillId="0" borderId="0" applyFont="0" applyFill="0" applyBorder="0" applyAlignment="0" applyProtection="0"/>
    <xf numFmtId="193" fontId="34" fillId="0" borderId="0" applyFont="0" applyFill="0" applyBorder="0" applyAlignment="0" applyProtection="0"/>
    <xf numFmtId="223" fontId="62" fillId="0" borderId="0" applyFont="0" applyFill="0" applyBorder="0" applyAlignment="0" applyProtection="0"/>
    <xf numFmtId="193" fontId="62" fillId="0" borderId="0" applyFont="0" applyFill="0" applyBorder="0" applyAlignment="0" applyProtection="0"/>
    <xf numFmtId="228" fontId="62" fillId="0" borderId="0" applyFont="0" applyFill="0" applyBorder="0" applyAlignment="0" applyProtection="0"/>
    <xf numFmtId="193" fontId="62" fillId="0" borderId="0" applyFont="0" applyFill="0" applyBorder="0" applyAlignment="0" applyProtection="0"/>
    <xf numFmtId="22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41" fontId="62" fillId="0" borderId="0" applyFont="0" applyFill="0" applyBorder="0" applyAlignment="0" applyProtection="0"/>
    <xf numFmtId="222"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9"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3" fontId="62" fillId="0" borderId="0" applyFont="0" applyFill="0" applyBorder="0" applyAlignment="0" applyProtection="0"/>
    <xf numFmtId="222" fontId="62" fillId="0" borderId="0" applyFont="0" applyFill="0" applyBorder="0" applyAlignment="0" applyProtection="0"/>
    <xf numFmtId="223" fontId="62" fillId="0" borderId="0" applyFont="0" applyFill="0" applyBorder="0" applyAlignment="0" applyProtection="0"/>
    <xf numFmtId="41" fontId="62" fillId="0" borderId="0" applyFont="0" applyFill="0" applyBorder="0" applyAlignment="0" applyProtection="0"/>
    <xf numFmtId="193" fontId="62" fillId="0" borderId="0" applyFont="0" applyFill="0" applyBorder="0" applyAlignment="0" applyProtection="0"/>
    <xf numFmtId="226" fontId="62" fillId="0" borderId="0" applyFont="0" applyFill="0" applyBorder="0" applyAlignment="0" applyProtection="0"/>
    <xf numFmtId="225" fontId="62" fillId="0" borderId="0" applyFont="0" applyFill="0" applyBorder="0" applyAlignment="0" applyProtection="0"/>
    <xf numFmtId="225"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41" fontId="62" fillId="0" borderId="0" applyFont="0" applyFill="0" applyBorder="0" applyAlignment="0" applyProtection="0"/>
    <xf numFmtId="185" fontId="62" fillId="0" borderId="0" applyFont="0" applyFill="0" applyBorder="0" applyAlignment="0" applyProtection="0"/>
    <xf numFmtId="223" fontId="62" fillId="0" borderId="0" applyFont="0" applyFill="0" applyBorder="0" applyAlignment="0" applyProtection="0"/>
    <xf numFmtId="225" fontId="62" fillId="0" borderId="0" applyFont="0" applyFill="0" applyBorder="0" applyAlignment="0" applyProtection="0"/>
    <xf numFmtId="41"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25" fontId="62" fillId="0" borderId="0" applyFont="0" applyFill="0" applyBorder="0" applyAlignment="0" applyProtection="0"/>
    <xf numFmtId="193" fontId="62" fillId="0" borderId="0" applyFont="0" applyFill="0" applyBorder="0" applyAlignment="0" applyProtection="0"/>
    <xf numFmtId="230" fontId="62" fillId="0" borderId="0" applyFont="0" applyFill="0" applyBorder="0" applyAlignment="0" applyProtection="0"/>
    <xf numFmtId="231" fontId="62" fillId="0" borderId="0" applyFont="0" applyFill="0" applyBorder="0" applyAlignment="0" applyProtection="0"/>
    <xf numFmtId="185" fontId="62" fillId="0" borderId="0" applyFont="0" applyFill="0" applyBorder="0" applyAlignment="0" applyProtection="0"/>
    <xf numFmtId="225" fontId="62" fillId="0" borderId="0" applyFont="0" applyFill="0" applyBorder="0" applyAlignment="0" applyProtection="0"/>
    <xf numFmtId="223" fontId="62" fillId="0" borderId="0" applyFont="0" applyFill="0" applyBorder="0" applyAlignment="0" applyProtection="0"/>
    <xf numFmtId="185"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226" fontId="62" fillId="0" borderId="0" applyFont="0" applyFill="0" applyBorder="0" applyAlignment="0" applyProtection="0"/>
    <xf numFmtId="19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2" fontId="25" fillId="0" borderId="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5" fontId="62" fillId="0" borderId="0" applyFont="0" applyFill="0" applyBorder="0" applyAlignment="0" applyProtection="0"/>
    <xf numFmtId="206"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0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1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8"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203" fontId="62" fillId="0" borderId="0" applyFont="0" applyFill="0" applyBorder="0" applyAlignment="0" applyProtection="0"/>
    <xf numFmtId="186" fontId="62" fillId="0" borderId="0" applyFont="0" applyFill="0" applyBorder="0" applyAlignment="0" applyProtection="0"/>
    <xf numFmtId="203" fontId="62" fillId="0" borderId="0" applyFont="0" applyFill="0" applyBorder="0" applyAlignment="0" applyProtection="0"/>
    <xf numFmtId="206" fontId="62" fillId="0" borderId="0" applyFont="0" applyFill="0" applyBorder="0" applyAlignment="0" applyProtection="0"/>
    <xf numFmtId="199" fontId="62" fillId="0" borderId="0" applyFont="0" applyFill="0" applyBorder="0" applyAlignment="0" applyProtection="0"/>
    <xf numFmtId="207"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0" fontId="62" fillId="0" borderId="0" applyFont="0" applyFill="0" applyBorder="0" applyAlignment="0" applyProtection="0"/>
    <xf numFmtId="205"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0"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2" fontId="62" fillId="0" borderId="0" applyFont="0" applyFill="0" applyBorder="0" applyAlignment="0" applyProtection="0"/>
    <xf numFmtId="208" fontId="62" fillId="0" borderId="0" applyFont="0" applyFill="0" applyBorder="0" applyAlignment="0" applyProtection="0"/>
    <xf numFmtId="211"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8" fontId="62" fillId="0" borderId="0" applyFont="0" applyFill="0" applyBorder="0" applyAlignment="0" applyProtection="0"/>
    <xf numFmtId="214"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3" fontId="62" fillId="0" borderId="0" applyFont="0" applyFill="0" applyBorder="0" applyAlignment="0" applyProtection="0"/>
    <xf numFmtId="204"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43" fontId="62" fillId="0" borderId="0" applyFont="0" applyFill="0" applyBorder="0" applyAlignment="0" applyProtection="0"/>
    <xf numFmtId="208" fontId="62" fillId="0" borderId="0" applyFont="0" applyFill="0" applyBorder="0" applyAlignment="0" applyProtection="0"/>
    <xf numFmtId="209"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43" fontId="62" fillId="0" borderId="0" applyFont="0" applyFill="0" applyBorder="0" applyAlignment="0" applyProtection="0"/>
    <xf numFmtId="186" fontId="62" fillId="0" borderId="0" applyFont="0" applyFill="0" applyBorder="0" applyAlignment="0" applyProtection="0"/>
    <xf numFmtId="199"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207"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07" fontId="62" fillId="0" borderId="0" applyFont="0" applyFill="0" applyBorder="0" applyAlignment="0" applyProtection="0"/>
    <xf numFmtId="208" fontId="62" fillId="0" borderId="0" applyFont="0" applyFill="0" applyBorder="0" applyAlignment="0" applyProtection="0"/>
    <xf numFmtId="215" fontId="62" fillId="0" borderId="0" applyFont="0" applyFill="0" applyBorder="0" applyAlignment="0" applyProtection="0"/>
    <xf numFmtId="214" fontId="62" fillId="0" borderId="0" applyFont="0" applyFill="0" applyBorder="0" applyAlignment="0" applyProtection="0"/>
    <xf numFmtId="216" fontId="62" fillId="0" borderId="0" applyFont="0" applyFill="0" applyBorder="0" applyAlignment="0" applyProtection="0"/>
    <xf numFmtId="199" fontId="62" fillId="0" borderId="0" applyFont="0" applyFill="0" applyBorder="0" applyAlignment="0" applyProtection="0"/>
    <xf numFmtId="207" fontId="62" fillId="0" borderId="0" applyFont="0" applyFill="0" applyBorder="0" applyAlignment="0" applyProtection="0"/>
    <xf numFmtId="210" fontId="62" fillId="0" borderId="0" applyFont="0" applyFill="0" applyBorder="0" applyAlignment="0" applyProtection="0"/>
    <xf numFmtId="205" fontId="62" fillId="0" borderId="0" applyFont="0" applyFill="0" applyBorder="0" applyAlignment="0" applyProtection="0"/>
    <xf numFmtId="199" fontId="62" fillId="0" borderId="0" applyFont="0" applyFill="0" applyBorder="0" applyAlignment="0" applyProtection="0"/>
    <xf numFmtId="43" fontId="62" fillId="0" borderId="0" applyFont="0" applyFill="0" applyBorder="0" applyAlignment="0" applyProtection="0"/>
    <xf numFmtId="211"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209" fontId="62" fillId="0" borderId="0" applyFont="0" applyFill="0" applyBorder="0" applyAlignment="0" applyProtection="0"/>
    <xf numFmtId="208" fontId="62" fillId="0" borderId="0" applyFont="0" applyFill="0" applyBorder="0" applyAlignment="0" applyProtection="0"/>
    <xf numFmtId="172" fontId="34" fillId="0" borderId="0" applyFont="0" applyFill="0" applyBorder="0" applyAlignment="0" applyProtection="0"/>
    <xf numFmtId="189" fontId="25" fillId="0" borderId="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97"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98" fontId="34" fillId="0" borderId="0" applyFont="0" applyFill="0" applyBorder="0" applyAlignment="0" applyProtection="0"/>
    <xf numFmtId="197" fontId="34" fillId="0" borderId="0" applyFont="0" applyFill="0" applyBorder="0" applyAlignment="0" applyProtection="0"/>
    <xf numFmtId="186" fontId="34" fillId="0" borderId="0" applyFont="0" applyFill="0" applyBorder="0" applyAlignment="0" applyProtection="0"/>
    <xf numFmtId="199" fontId="34" fillId="0" borderId="0" applyFont="0" applyFill="0" applyBorder="0" applyAlignment="0" applyProtection="0"/>
    <xf numFmtId="200" fontId="25" fillId="0" borderId="0" applyFill="0" applyBorder="0" applyAlignment="0" applyProtection="0"/>
    <xf numFmtId="199" fontId="34" fillId="0" borderId="0" applyFont="0" applyFill="0" applyBorder="0" applyAlignment="0" applyProtection="0"/>
    <xf numFmtId="186" fontId="34" fillId="0" borderId="0" applyFont="0" applyFill="0" applyBorder="0" applyAlignment="0" applyProtection="0"/>
    <xf numFmtId="201" fontId="34" fillId="0" borderId="0" applyFont="0" applyFill="0" applyBorder="0" applyAlignment="0" applyProtection="0"/>
    <xf numFmtId="201" fontId="34" fillId="0" borderId="0" applyFont="0" applyFill="0" applyBorder="0" applyAlignment="0" applyProtection="0"/>
    <xf numFmtId="185" fontId="34" fillId="0" borderId="0" applyFont="0" applyFill="0" applyBorder="0" applyAlignment="0" applyProtection="0"/>
    <xf numFmtId="0" fontId="18"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95"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2" fontId="62" fillId="0" borderId="0" applyFont="0" applyFill="0" applyBorder="0" applyAlignment="0" applyProtection="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63"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45" fillId="0" borderId="0"/>
    <xf numFmtId="0" fontId="45" fillId="0" borderId="0"/>
    <xf numFmtId="0" fontId="21" fillId="0" borderId="0">
      <alignment vertical="top"/>
    </xf>
    <xf numFmtId="0" fontId="63" fillId="0" borderId="0">
      <alignment vertical="top"/>
    </xf>
    <xf numFmtId="0" fontId="21" fillId="0" borderId="0">
      <alignment vertical="top"/>
    </xf>
    <xf numFmtId="0" fontId="21" fillId="0" borderId="0">
      <alignment vertical="top"/>
    </xf>
    <xf numFmtId="0" fontId="21" fillId="0" borderId="0">
      <alignment vertical="top"/>
    </xf>
    <xf numFmtId="0" fontId="63"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63"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63" fillId="0" borderId="0">
      <alignment vertical="top"/>
    </xf>
    <xf numFmtId="0" fontId="21" fillId="0" borderId="0">
      <alignment vertical="top"/>
    </xf>
    <xf numFmtId="0" fontId="21" fillId="0" borderId="0">
      <alignment vertical="top"/>
    </xf>
    <xf numFmtId="0" fontId="21" fillId="0" borderId="0">
      <alignment vertical="top"/>
    </xf>
    <xf numFmtId="0" fontId="63"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98" fontId="65" fillId="0" borderId="0" applyProtection="0"/>
    <xf numFmtId="172" fontId="65" fillId="0" borderId="0" applyProtection="0"/>
    <xf numFmtId="172" fontId="65" fillId="0" borderId="0" applyProtection="0"/>
    <xf numFmtId="0" fontId="36" fillId="0" borderId="0" applyProtection="0"/>
    <xf numFmtId="198" fontId="65" fillId="0" borderId="0" applyProtection="0"/>
    <xf numFmtId="172" fontId="65" fillId="0" borderId="0" applyProtection="0"/>
    <xf numFmtId="172" fontId="65" fillId="0" borderId="0" applyProtection="0"/>
    <xf numFmtId="0" fontId="36" fillId="0" borderId="0" applyProtection="0"/>
    <xf numFmtId="195"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194" fontId="62" fillId="0" borderId="0" applyFont="0" applyFill="0" applyBorder="0" applyAlignment="0" applyProtection="0"/>
    <xf numFmtId="0" fontId="18" fillId="0" borderId="0"/>
    <xf numFmtId="42" fontId="6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32" fontId="66" fillId="0" borderId="0" applyFont="0" applyFill="0" applyBorder="0" applyAlignment="0" applyProtection="0"/>
    <xf numFmtId="0" fontId="25" fillId="0" borderId="0"/>
    <xf numFmtId="232" fontId="67" fillId="0" borderId="0" applyFont="0" applyFill="0" applyBorder="0" applyAlignment="0" applyProtection="0"/>
    <xf numFmtId="172" fontId="66" fillId="0" borderId="0" applyFont="0" applyFill="0" applyBorder="0" applyAlignment="0" applyProtection="0"/>
    <xf numFmtId="0" fontId="45" fillId="0" borderId="0"/>
    <xf numFmtId="233" fontId="53" fillId="0" borderId="0" applyFont="0" applyFill="0" applyBorder="0" applyAlignment="0" applyProtection="0"/>
    <xf numFmtId="189" fontId="44" fillId="0" borderId="0" applyFill="0" applyBorder="0" applyAlignment="0" applyProtection="0"/>
    <xf numFmtId="6" fontId="68" fillId="0" borderId="0" applyFont="0" applyFill="0" applyBorder="0" applyAlignment="0" applyProtection="0"/>
    <xf numFmtId="234" fontId="44" fillId="0" borderId="0" applyFill="0" applyBorder="0" applyAlignment="0" applyProtection="0"/>
    <xf numFmtId="179" fontId="65" fillId="0" borderId="0" applyFont="0" applyFill="0" applyBorder="0" applyAlignment="0" applyProtection="0"/>
    <xf numFmtId="172" fontId="65" fillId="0" borderId="0" applyFont="0" applyFill="0" applyBorder="0" applyAlignment="0" applyProtection="0"/>
    <xf numFmtId="189" fontId="44" fillId="0" borderId="0" applyFill="0" applyBorder="0" applyAlignment="0" applyProtection="0"/>
    <xf numFmtId="6" fontId="68" fillId="0" borderId="0" applyFont="0" applyFill="0" applyBorder="0" applyAlignment="0" applyProtection="0"/>
    <xf numFmtId="234" fontId="44" fillId="0" borderId="0" applyFill="0" applyBorder="0" applyAlignment="0" applyProtection="0"/>
    <xf numFmtId="179" fontId="65" fillId="0" borderId="0" applyFont="0" applyFill="0" applyBorder="0" applyAlignment="0" applyProtection="0"/>
    <xf numFmtId="235" fontId="69" fillId="0" borderId="0" applyFont="0" applyFill="0" applyBorder="0" applyAlignment="0" applyProtection="0"/>
    <xf numFmtId="236" fontId="69" fillId="0" borderId="0" applyFont="0" applyFill="0" applyBorder="0" applyAlignment="0" applyProtection="0"/>
    <xf numFmtId="0" fontId="59" fillId="0" borderId="0"/>
    <xf numFmtId="224" fontId="53" fillId="0" borderId="0" applyFont="0" applyFill="0" applyBorder="0" applyAlignment="0" applyProtection="0"/>
    <xf numFmtId="237" fontId="44" fillId="0" borderId="0" applyFill="0" applyBorder="0" applyAlignment="0" applyProtection="0"/>
    <xf numFmtId="236" fontId="70" fillId="0" borderId="0" applyFont="0" applyFill="0" applyBorder="0" applyAlignment="0" applyProtection="0"/>
    <xf numFmtId="0" fontId="71" fillId="0" borderId="0"/>
    <xf numFmtId="0" fontId="71" fillId="0" borderId="0"/>
    <xf numFmtId="0" fontId="71" fillId="0" borderId="0"/>
    <xf numFmtId="0" fontId="72" fillId="0" borderId="0"/>
    <xf numFmtId="1" fontId="73" fillId="0" borderId="79" applyBorder="0" applyAlignment="0">
      <alignment horizontal="center"/>
    </xf>
    <xf numFmtId="1" fontId="73" fillId="0" borderId="79" applyBorder="0" applyAlignment="0">
      <alignment horizontal="center"/>
    </xf>
    <xf numFmtId="1" fontId="74" fillId="0" borderId="80" applyNumberFormat="0" applyFont="0" applyBorder="0" applyAlignment="0">
      <alignment horizontal="center" vertical="center"/>
    </xf>
    <xf numFmtId="43" fontId="74" fillId="0" borderId="80" applyNumberFormat="0" applyFont="0" applyBorder="0" applyAlignment="0">
      <alignment horizontal="center" vertical="center"/>
    </xf>
    <xf numFmtId="0" fontId="75" fillId="0" borderId="0"/>
    <xf numFmtId="0" fontId="44" fillId="0" borderId="0"/>
    <xf numFmtId="0" fontId="75" fillId="0" borderId="0"/>
    <xf numFmtId="0" fontId="75" fillId="0" borderId="0"/>
    <xf numFmtId="0" fontId="44" fillId="0" borderId="0"/>
    <xf numFmtId="0" fontId="45" fillId="0" borderId="0"/>
    <xf numFmtId="0" fontId="76" fillId="0" borderId="0"/>
    <xf numFmtId="0" fontId="77" fillId="0" borderId="0" applyProtection="0"/>
    <xf numFmtId="3" fontId="38" fillId="0" borderId="79"/>
    <xf numFmtId="3" fontId="38" fillId="0" borderId="79"/>
    <xf numFmtId="3" fontId="39" fillId="0" borderId="79"/>
    <xf numFmtId="43" fontId="74" fillId="0" borderId="80" applyNumberFormat="0" applyFont="0" applyBorder="0" applyAlignment="0">
      <alignment horizontal="center" vertical="center"/>
    </xf>
    <xf numFmtId="3" fontId="38" fillId="0" borderId="79"/>
    <xf numFmtId="3" fontId="38" fillId="0" borderId="79"/>
    <xf numFmtId="3" fontId="39" fillId="0" borderId="79"/>
    <xf numFmtId="3" fontId="38" fillId="0" borderId="74"/>
    <xf numFmtId="1" fontId="73" fillId="0" borderId="79" applyBorder="0" applyAlignment="0">
      <alignment horizontal="center"/>
    </xf>
    <xf numFmtId="0" fontId="78" fillId="3" borderId="0"/>
    <xf numFmtId="0" fontId="78" fillId="3" borderId="0"/>
    <xf numFmtId="0" fontId="78" fillId="3" borderId="0"/>
    <xf numFmtId="0" fontId="78" fillId="3" borderId="0"/>
    <xf numFmtId="232" fontId="66" fillId="0" borderId="0" applyFont="0" applyFill="0" applyBorder="0" applyAlignment="0" applyProtection="0"/>
    <xf numFmtId="232" fontId="66" fillId="0" borderId="0" applyFont="0" applyFill="0" applyBorder="0" applyAlignment="0" applyProtection="0"/>
    <xf numFmtId="232" fontId="66" fillId="0" borderId="0" applyFont="0" applyFill="0" applyBorder="0" applyAlignment="0" applyProtection="0"/>
    <xf numFmtId="0" fontId="60" fillId="3" borderId="0"/>
    <xf numFmtId="0" fontId="60" fillId="3" borderId="0"/>
    <xf numFmtId="0" fontId="78" fillId="3" borderId="0"/>
    <xf numFmtId="0" fontId="78" fillId="3" borderId="0"/>
    <xf numFmtId="0" fontId="78" fillId="3" borderId="0"/>
    <xf numFmtId="0" fontId="78" fillId="3" borderId="0"/>
    <xf numFmtId="0" fontId="78" fillId="3" borderId="0"/>
    <xf numFmtId="0" fontId="78" fillId="3" borderId="0"/>
    <xf numFmtId="232" fontId="66" fillId="0" borderId="0" applyFont="0" applyFill="0" applyBorder="0" applyAlignment="0" applyProtection="0"/>
    <xf numFmtId="0" fontId="78" fillId="3" borderId="0"/>
    <xf numFmtId="0" fontId="78"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78" fillId="4" borderId="0"/>
    <xf numFmtId="0" fontId="78" fillId="4" borderId="0"/>
    <xf numFmtId="0" fontId="78"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78" fillId="3" borderId="0"/>
    <xf numFmtId="232" fontId="66" fillId="0" borderId="0" applyFont="0" applyFill="0" applyBorder="0" applyAlignment="0" applyProtection="0"/>
    <xf numFmtId="232" fontId="67" fillId="0" borderId="0" applyFont="0" applyFill="0" applyBorder="0" applyAlignment="0" applyProtection="0"/>
    <xf numFmtId="232" fontId="66" fillId="0" borderId="0" applyFont="0" applyFill="0" applyBorder="0" applyAlignment="0" applyProtection="0"/>
    <xf numFmtId="0" fontId="78" fillId="3" borderId="0"/>
    <xf numFmtId="232" fontId="67" fillId="0" borderId="0" applyFont="0" applyFill="0" applyBorder="0" applyAlignment="0" applyProtection="0"/>
    <xf numFmtId="232" fontId="67" fillId="0" borderId="0" applyFont="0" applyFill="0" applyBorder="0" applyAlignment="0" applyProtection="0"/>
    <xf numFmtId="0" fontId="25" fillId="3" borderId="0"/>
    <xf numFmtId="0" fontId="25" fillId="3" borderId="0"/>
    <xf numFmtId="0" fontId="78" fillId="3" borderId="0"/>
    <xf numFmtId="0" fontId="78" fillId="3" borderId="0"/>
    <xf numFmtId="0" fontId="78" fillId="3" borderId="0"/>
    <xf numFmtId="0" fontId="78" fillId="3" borderId="0"/>
    <xf numFmtId="232" fontId="66" fillId="0" borderId="0" applyFont="0" applyFill="0" applyBorder="0" applyAlignment="0" applyProtection="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232" fontId="66" fillId="0" borderId="0" applyFont="0" applyFill="0" applyBorder="0" applyAlignment="0" applyProtection="0"/>
    <xf numFmtId="0" fontId="60" fillId="4" borderId="0"/>
    <xf numFmtId="0" fontId="60" fillId="3" borderId="0"/>
    <xf numFmtId="0" fontId="60" fillId="4" borderId="0"/>
    <xf numFmtId="0" fontId="60" fillId="3" borderId="0"/>
    <xf numFmtId="232" fontId="66" fillId="0" borderId="0" applyFont="0" applyFill="0" applyBorder="0" applyAlignment="0" applyProtection="0"/>
    <xf numFmtId="0" fontId="60" fillId="4" borderId="0"/>
    <xf numFmtId="0" fontId="60" fillId="3" borderId="0"/>
    <xf numFmtId="232" fontId="66" fillId="0" borderId="0" applyFont="0" applyFill="0" applyBorder="0" applyAlignment="0" applyProtection="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8" fillId="3" borderId="0"/>
    <xf numFmtId="0" fontId="78" fillId="3" borderId="0"/>
    <xf numFmtId="0" fontId="78" fillId="4" borderId="0"/>
    <xf numFmtId="0" fontId="80" fillId="0" borderId="0" applyFont="0" applyFill="0" applyBorder="0" applyAlignment="0">
      <alignment horizontal="left"/>
    </xf>
    <xf numFmtId="0" fontId="78" fillId="3" borderId="0"/>
    <xf numFmtId="0" fontId="80" fillId="0" borderId="0" applyFont="0" applyFill="0" applyBorder="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0" fontId="79" fillId="0" borderId="17" applyFont="0" applyAlignment="0">
      <alignment horizontal="left"/>
    </xf>
    <xf numFmtId="238" fontId="62" fillId="0" borderId="81" applyNumberFormat="0" applyFont="0" applyAlignment="0"/>
    <xf numFmtId="0" fontId="78"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78" fillId="3" borderId="0"/>
    <xf numFmtId="0" fontId="60" fillId="3" borderId="0"/>
    <xf numFmtId="0" fontId="60" fillId="3" borderId="0"/>
    <xf numFmtId="0" fontId="60" fillId="3" borderId="0"/>
    <xf numFmtId="0" fontId="60" fillId="3" borderId="0"/>
    <xf numFmtId="232" fontId="66" fillId="0" borderId="0" applyFont="0" applyFill="0" applyBorder="0" applyAlignment="0" applyProtection="0"/>
    <xf numFmtId="0" fontId="78" fillId="3" borderId="0"/>
    <xf numFmtId="0" fontId="78" fillId="3" borderId="0"/>
    <xf numFmtId="0" fontId="78" fillId="4" borderId="0"/>
    <xf numFmtId="0" fontId="78" fillId="3" borderId="0"/>
    <xf numFmtId="0" fontId="60" fillId="3" borderId="0"/>
    <xf numFmtId="0" fontId="78" fillId="3" borderId="0"/>
    <xf numFmtId="0" fontId="78" fillId="3" borderId="0"/>
    <xf numFmtId="0" fontId="78" fillId="3" borderId="0"/>
    <xf numFmtId="0" fontId="81" fillId="0" borderId="79" applyNumberFormat="0" applyFont="0" applyBorder="0">
      <alignment horizontal="left" indent="2"/>
    </xf>
    <xf numFmtId="0" fontId="81" fillId="0" borderId="79" applyNumberFormat="0" applyFont="0" applyBorder="0">
      <alignment horizontal="left" indent="2"/>
    </xf>
    <xf numFmtId="0" fontId="78" fillId="4" borderId="0"/>
    <xf numFmtId="0" fontId="25" fillId="0" borderId="0" applyNumberFormat="0" applyBorder="0">
      <alignment horizontal="left" indent="2"/>
    </xf>
    <xf numFmtId="0" fontId="81" fillId="0" borderId="79" applyNumberFormat="0" applyFont="0" applyBorder="0">
      <alignment horizontal="left" indent="2"/>
    </xf>
    <xf numFmtId="0" fontId="80" fillId="0" borderId="0" applyFont="0" applyFill="0" applyBorder="0" applyAlignment="0">
      <alignment horizontal="left"/>
    </xf>
    <xf numFmtId="0" fontId="80" fillId="0" borderId="0" applyFont="0" applyFill="0" applyBorder="0" applyAlignment="0">
      <alignment horizontal="left"/>
    </xf>
    <xf numFmtId="0" fontId="81" fillId="0" borderId="79" applyNumberFormat="0" applyFont="0" applyBorder="0">
      <alignment horizontal="left" indent="2"/>
    </xf>
    <xf numFmtId="0" fontId="81" fillId="0" borderId="79" applyNumberFormat="0" applyFont="0" applyBorder="0">
      <alignment horizontal="left" indent="2"/>
    </xf>
    <xf numFmtId="9" fontId="44" fillId="0" borderId="0" applyFill="0" applyBorder="0" applyAlignment="0" applyProtection="0"/>
    <xf numFmtId="9" fontId="44" fillId="0" borderId="0" applyFill="0" applyBorder="0" applyAlignment="0" applyProtection="0"/>
    <xf numFmtId="239" fontId="62" fillId="0" borderId="0" applyNumberFormat="0" applyFont="0" applyBorder="0" applyAlignment="0">
      <protection hidden="1"/>
    </xf>
    <xf numFmtId="0" fontId="82" fillId="0" borderId="9" applyNumberFormat="0" applyFont="0" applyFill="0" applyBorder="0" applyAlignment="0">
      <alignment horizontal="center"/>
    </xf>
    <xf numFmtId="0" fontId="82" fillId="0" borderId="9" applyNumberFormat="0" applyFont="0" applyFill="0" applyBorder="0" applyAlignment="0">
      <alignment horizontal="center"/>
    </xf>
    <xf numFmtId="0" fontId="83" fillId="0" borderId="0"/>
    <xf numFmtId="0" fontId="84" fillId="5" borderId="82" applyFont="0" applyFill="0" applyAlignment="0">
      <alignment vertical="center" wrapText="1"/>
    </xf>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84" fillId="5" borderId="82" applyFont="0" applyFill="0" applyAlignment="0">
      <alignment vertical="center" wrapText="1"/>
    </xf>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0" fontId="25" fillId="0" borderId="17" applyFont="0" applyFill="0" applyAlignment="0"/>
    <xf numFmtId="9" fontId="85" fillId="0" borderId="0" applyBorder="0" applyAlignment="0" applyProtection="0"/>
    <xf numFmtId="0" fontId="86" fillId="3" borderId="0"/>
    <xf numFmtId="0" fontId="86" fillId="3" borderId="0"/>
    <xf numFmtId="0" fontId="86" fillId="3" borderId="0"/>
    <xf numFmtId="0" fontId="60" fillId="3" borderId="0"/>
    <xf numFmtId="0" fontId="60" fillId="3" borderId="0"/>
    <xf numFmtId="0" fontId="86" fillId="3" borderId="0"/>
    <xf numFmtId="0" fontId="86"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86" fillId="4" borderId="0"/>
    <xf numFmtId="0" fontId="86"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86" fillId="3" borderId="0"/>
    <xf numFmtId="0" fontId="25" fillId="3" borderId="0"/>
    <xf numFmtId="0" fontId="25" fillId="3" borderId="0"/>
    <xf numFmtId="0" fontId="86"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4"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86" fillId="3" borderId="0"/>
    <xf numFmtId="0" fontId="86" fillId="3" borderId="0"/>
    <xf numFmtId="0" fontId="86" fillId="4" borderId="0"/>
    <xf numFmtId="0" fontId="86"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86" fillId="3" borderId="0"/>
    <xf numFmtId="0" fontId="86" fillId="4" borderId="0"/>
    <xf numFmtId="0" fontId="86" fillId="3" borderId="0"/>
    <xf numFmtId="0" fontId="60" fillId="3" borderId="0"/>
    <xf numFmtId="0" fontId="86" fillId="3" borderId="0"/>
    <xf numFmtId="0" fontId="86" fillId="3" borderId="0"/>
    <xf numFmtId="0" fontId="86" fillId="3" borderId="0"/>
    <xf numFmtId="0" fontId="81" fillId="0" borderId="79" applyNumberFormat="0" applyFont="0" applyBorder="0" applyAlignment="0">
      <alignment horizontal="center"/>
    </xf>
    <xf numFmtId="0" fontId="81" fillId="0" borderId="79" applyNumberFormat="0" applyFont="0" applyBorder="0" applyAlignment="0">
      <alignment horizontal="center"/>
    </xf>
    <xf numFmtId="0" fontId="86" fillId="4" borderId="0"/>
    <xf numFmtId="0" fontId="25" fillId="0" borderId="0" applyNumberFormat="0" applyBorder="0" applyAlignment="0"/>
    <xf numFmtId="0" fontId="81" fillId="0" borderId="79" applyNumberFormat="0" applyFont="0" applyBorder="0" applyAlignment="0">
      <alignment horizontal="center"/>
    </xf>
    <xf numFmtId="0" fontId="81" fillId="0" borderId="79" applyNumberFormat="0" applyFont="0" applyBorder="0" applyAlignment="0">
      <alignment horizontal="center"/>
    </xf>
    <xf numFmtId="0" fontId="81" fillId="0" borderId="79" applyNumberFormat="0" applyFont="0" applyBorder="0" applyAlignment="0">
      <alignment horizontal="center"/>
    </xf>
    <xf numFmtId="0" fontId="25" fillId="0" borderId="0"/>
    <xf numFmtId="0" fontId="76" fillId="6" borderId="0" applyNumberFormat="0" applyBorder="0" applyAlignment="0" applyProtection="0"/>
    <xf numFmtId="0" fontId="76" fillId="7" borderId="0" applyNumberFormat="0" applyBorder="0" applyAlignment="0" applyProtection="0"/>
    <xf numFmtId="0" fontId="76" fillId="8" borderId="0" applyNumberFormat="0" applyBorder="0" applyAlignment="0" applyProtection="0"/>
    <xf numFmtId="0" fontId="76" fillId="9" borderId="0" applyNumberFormat="0" applyBorder="0" applyAlignment="0" applyProtection="0"/>
    <xf numFmtId="0" fontId="76" fillId="10" borderId="0" applyNumberFormat="0" applyBorder="0" applyAlignment="0" applyProtection="0"/>
    <xf numFmtId="0" fontId="76" fillId="11" borderId="0" applyNumberFormat="0" applyBorder="0" applyAlignment="0" applyProtection="0"/>
    <xf numFmtId="0" fontId="6"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6" fillId="12" borderId="0" applyNumberFormat="0" applyBorder="0" applyAlignment="0" applyProtection="0"/>
    <xf numFmtId="0" fontId="1" fillId="6" borderId="0" applyNumberFormat="0" applyBorder="0" applyAlignment="0" applyProtection="0"/>
    <xf numFmtId="0" fontId="76"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6"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6"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7" fillId="6" borderId="0" applyNumberFormat="0" applyBorder="0" applyAlignment="0" applyProtection="0"/>
    <xf numFmtId="0" fontId="76" fillId="6" borderId="0" applyNumberFormat="0" applyBorder="0" applyAlignment="0" applyProtection="0"/>
    <xf numFmtId="0" fontId="76" fillId="13" borderId="0" applyNumberFormat="0" applyBorder="0" applyAlignment="0" applyProtection="0"/>
    <xf numFmtId="0" fontId="6" fillId="6" borderId="0" applyNumberFormat="0" applyBorder="0" applyAlignment="0" applyProtection="0"/>
    <xf numFmtId="0" fontId="1" fillId="6" borderId="0" applyNumberFormat="0" applyBorder="0" applyAlignment="0" applyProtection="0"/>
    <xf numFmtId="0" fontId="88" fillId="13" borderId="0" applyNumberFormat="0" applyBorder="0" applyAlignment="0" applyProtection="0"/>
    <xf numFmtId="0" fontId="6"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6" fillId="14" borderId="0" applyNumberFormat="0" applyBorder="0" applyAlignment="0" applyProtection="0"/>
    <xf numFmtId="0" fontId="1" fillId="7" borderId="0" applyNumberFormat="0" applyBorder="0" applyAlignment="0" applyProtection="0"/>
    <xf numFmtId="0" fontId="76"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6" fillId="1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6" fillId="1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87" fillId="7" borderId="0" applyNumberFormat="0" applyBorder="0" applyAlignment="0" applyProtection="0"/>
    <xf numFmtId="0" fontId="76" fillId="7" borderId="0" applyNumberFormat="0" applyBorder="0" applyAlignment="0" applyProtection="0"/>
    <xf numFmtId="0" fontId="76" fillId="11" borderId="0" applyNumberFormat="0" applyBorder="0" applyAlignment="0" applyProtection="0"/>
    <xf numFmtId="0" fontId="6" fillId="7" borderId="0" applyNumberFormat="0" applyBorder="0" applyAlignment="0" applyProtection="0"/>
    <xf numFmtId="0" fontId="1" fillId="7" borderId="0" applyNumberFormat="0" applyBorder="0" applyAlignment="0" applyProtection="0"/>
    <xf numFmtId="0" fontId="88" fillId="11" borderId="0" applyNumberFormat="0" applyBorder="0" applyAlignment="0" applyProtection="0"/>
    <xf numFmtId="0" fontId="6"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6" fillId="15" borderId="0" applyNumberFormat="0" applyBorder="0" applyAlignment="0" applyProtection="0"/>
    <xf numFmtId="0" fontId="1" fillId="8" borderId="0" applyNumberFormat="0" applyBorder="0" applyAlignment="0" applyProtection="0"/>
    <xf numFmtId="0" fontId="76"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 fillId="1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 fillId="1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7" fillId="8" borderId="0" applyNumberFormat="0" applyBorder="0" applyAlignment="0" applyProtection="0"/>
    <xf numFmtId="0" fontId="76" fillId="8" borderId="0" applyNumberFormat="0" applyBorder="0" applyAlignment="0" applyProtection="0"/>
    <xf numFmtId="0" fontId="76" fillId="16" borderId="0" applyNumberFormat="0" applyBorder="0" applyAlignment="0" applyProtection="0"/>
    <xf numFmtId="0" fontId="6" fillId="8" borderId="0" applyNumberFormat="0" applyBorder="0" applyAlignment="0" applyProtection="0"/>
    <xf numFmtId="0" fontId="1" fillId="8" borderId="0" applyNumberFormat="0" applyBorder="0" applyAlignment="0" applyProtection="0"/>
    <xf numFmtId="0" fontId="88" fillId="16" borderId="0" applyNumberFormat="0" applyBorder="0" applyAlignment="0" applyProtection="0"/>
    <xf numFmtId="0" fontId="6"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6" fillId="17" borderId="0" applyNumberFormat="0" applyBorder="0" applyAlignment="0" applyProtection="0"/>
    <xf numFmtId="0" fontId="1" fillId="9" borderId="0" applyNumberFormat="0" applyBorder="0" applyAlignment="0" applyProtection="0"/>
    <xf numFmtId="0" fontId="76"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 fillId="1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 fillId="1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7" fillId="9" borderId="0" applyNumberFormat="0" applyBorder="0" applyAlignment="0" applyProtection="0"/>
    <xf numFmtId="0" fontId="76" fillId="9" borderId="0" applyNumberFormat="0" applyBorder="0" applyAlignment="0" applyProtection="0"/>
    <xf numFmtId="0" fontId="76" fillId="13" borderId="0" applyNumberFormat="0" applyBorder="0" applyAlignment="0" applyProtection="0"/>
    <xf numFmtId="0" fontId="6" fillId="9" borderId="0" applyNumberFormat="0" applyBorder="0" applyAlignment="0" applyProtection="0"/>
    <xf numFmtId="0" fontId="1" fillId="9" borderId="0" applyNumberFormat="0" applyBorder="0" applyAlignment="0" applyProtection="0"/>
    <xf numFmtId="0" fontId="88" fillId="13" borderId="0" applyNumberFormat="0" applyBorder="0" applyAlignment="0" applyProtection="0"/>
    <xf numFmtId="0" fontId="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6" fillId="18" borderId="0" applyNumberFormat="0" applyBorder="0" applyAlignment="0" applyProtection="0"/>
    <xf numFmtId="0" fontId="6" fillId="10" borderId="0" applyNumberFormat="0" applyBorder="0" applyAlignment="0" applyProtection="0"/>
    <xf numFmtId="0" fontId="7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7" fillId="10" borderId="0" applyNumberFormat="0" applyBorder="0" applyAlignment="0" applyProtection="0"/>
    <xf numFmtId="0" fontId="76" fillId="10" borderId="0" applyNumberFormat="0" applyBorder="0" applyAlignment="0" applyProtection="0"/>
    <xf numFmtId="0" fontId="6" fillId="10" borderId="0" applyNumberFormat="0" applyBorder="0" applyAlignment="0" applyProtection="0"/>
    <xf numFmtId="0" fontId="1" fillId="10" borderId="0" applyNumberFormat="0" applyBorder="0" applyAlignment="0" applyProtection="0"/>
    <xf numFmtId="0" fontId="88" fillId="10" borderId="0" applyNumberFormat="0" applyBorder="0" applyAlignment="0" applyProtection="0"/>
    <xf numFmtId="0" fontId="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6" fillId="19" borderId="0" applyNumberFormat="0" applyBorder="0" applyAlignment="0" applyProtection="0"/>
    <xf numFmtId="0" fontId="6" fillId="11" borderId="0" applyNumberFormat="0" applyBorder="0" applyAlignment="0" applyProtection="0"/>
    <xf numFmtId="0" fontId="7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7" fillId="11" borderId="0" applyNumberFormat="0" applyBorder="0" applyAlignment="0" applyProtection="0"/>
    <xf numFmtId="0" fontId="76" fillId="11" borderId="0" applyNumberFormat="0" applyBorder="0" applyAlignment="0" applyProtection="0"/>
    <xf numFmtId="0" fontId="6" fillId="11" borderId="0" applyNumberFormat="0" applyBorder="0" applyAlignment="0" applyProtection="0"/>
    <xf numFmtId="0" fontId="1" fillId="11" borderId="0" applyNumberFormat="0" applyBorder="0" applyAlignment="0" applyProtection="0"/>
    <xf numFmtId="0" fontId="88" fillId="11" borderId="0" applyNumberFormat="0" applyBorder="0" applyAlignment="0" applyProtection="0"/>
    <xf numFmtId="0" fontId="45" fillId="0" borderId="0"/>
    <xf numFmtId="0" fontId="45" fillId="0" borderId="0"/>
    <xf numFmtId="0" fontId="45" fillId="0" borderId="0"/>
    <xf numFmtId="0" fontId="89" fillId="3" borderId="0"/>
    <xf numFmtId="0" fontId="89" fillId="3" borderId="0"/>
    <xf numFmtId="0" fontId="89" fillId="3" borderId="0"/>
    <xf numFmtId="0" fontId="60" fillId="3" borderId="0"/>
    <xf numFmtId="0" fontId="60" fillId="3" borderId="0"/>
    <xf numFmtId="0" fontId="89" fillId="3" borderId="0"/>
    <xf numFmtId="0" fontId="89"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89" fillId="4" borderId="0"/>
    <xf numFmtId="0" fontId="89"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89" fillId="3" borderId="0"/>
    <xf numFmtId="0" fontId="25" fillId="3" borderId="0"/>
    <xf numFmtId="0" fontId="25" fillId="3" borderId="0"/>
    <xf numFmtId="0" fontId="89"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4"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89" fillId="3" borderId="0"/>
    <xf numFmtId="0" fontId="89" fillId="3" borderId="0"/>
    <xf numFmtId="0" fontId="89" fillId="4" borderId="0"/>
    <xf numFmtId="0" fontId="89"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4"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60" fillId="3" borderId="0"/>
    <xf numFmtId="0" fontId="89" fillId="3" borderId="0"/>
    <xf numFmtId="0" fontId="89" fillId="3" borderId="0"/>
    <xf numFmtId="0" fontId="89" fillId="3" borderId="0"/>
    <xf numFmtId="0" fontId="89" fillId="4" borderId="0"/>
    <xf numFmtId="0" fontId="90" fillId="0" borderId="0">
      <alignment wrapText="1"/>
    </xf>
    <xf numFmtId="0" fontId="90" fillId="0" borderId="0">
      <alignment wrapText="1"/>
    </xf>
    <xf numFmtId="0" fontId="90" fillId="0" borderId="0">
      <alignment wrapText="1"/>
    </xf>
    <xf numFmtId="0" fontId="60" fillId="0" borderId="0">
      <alignment wrapText="1"/>
    </xf>
    <xf numFmtId="0" fontId="60" fillId="0" borderId="0">
      <alignment wrapText="1"/>
    </xf>
    <xf numFmtId="0" fontId="9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90" fillId="0" borderId="0">
      <alignment wrapText="1"/>
    </xf>
    <xf numFmtId="0" fontId="25" fillId="0" borderId="0">
      <alignment wrapText="1"/>
    </xf>
    <xf numFmtId="0" fontId="25" fillId="0" borderId="0">
      <alignment wrapText="1"/>
    </xf>
    <xf numFmtId="0" fontId="9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90" fillId="0" borderId="0">
      <alignment wrapText="1"/>
    </xf>
    <xf numFmtId="0" fontId="90" fillId="0" borderId="0">
      <alignment wrapText="1"/>
    </xf>
    <xf numFmtId="0" fontId="9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60" fillId="0" borderId="0">
      <alignment wrapText="1"/>
    </xf>
    <xf numFmtId="0" fontId="90" fillId="0" borderId="0">
      <alignment wrapText="1"/>
    </xf>
    <xf numFmtId="0" fontId="90" fillId="0" borderId="0">
      <alignment wrapText="1"/>
    </xf>
    <xf numFmtId="0" fontId="90" fillId="0" borderId="0">
      <alignment wrapText="1"/>
    </xf>
    <xf numFmtId="0" fontId="76" fillId="20"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9" borderId="0" applyNumberFormat="0" applyBorder="0" applyAlignment="0" applyProtection="0"/>
    <xf numFmtId="0" fontId="76" fillId="20" borderId="0" applyNumberFormat="0" applyBorder="0" applyAlignment="0" applyProtection="0"/>
    <xf numFmtId="0" fontId="76" fillId="23" borderId="0" applyNumberFormat="0" applyBorder="0" applyAlignment="0" applyProtection="0"/>
    <xf numFmtId="0" fontId="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76" fillId="24" borderId="0" applyNumberFormat="0" applyBorder="0" applyAlignment="0" applyProtection="0"/>
    <xf numFmtId="0" fontId="1" fillId="20" borderId="0" applyNumberFormat="0" applyBorder="0" applyAlignment="0" applyProtection="0"/>
    <xf numFmtId="0" fontId="7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6" fillId="2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6" fillId="2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7" fillId="20" borderId="0" applyNumberFormat="0" applyBorder="0" applyAlignment="0" applyProtection="0"/>
    <xf numFmtId="0" fontId="76" fillId="20" borderId="0" applyNumberFormat="0" applyBorder="0" applyAlignment="0" applyProtection="0"/>
    <xf numFmtId="0" fontId="76" fillId="25" borderId="0" applyNumberFormat="0" applyBorder="0" applyAlignment="0" applyProtection="0"/>
    <xf numFmtId="0" fontId="6" fillId="20" borderId="0" applyNumberFormat="0" applyBorder="0" applyAlignment="0" applyProtection="0"/>
    <xf numFmtId="0" fontId="1" fillId="20" borderId="0" applyNumberFormat="0" applyBorder="0" applyAlignment="0" applyProtection="0"/>
    <xf numFmtId="0" fontId="88" fillId="25" borderId="0" applyNumberFormat="0" applyBorder="0" applyAlignment="0" applyProtection="0"/>
    <xf numFmtId="0" fontId="6"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76" fillId="26" borderId="0" applyNumberFormat="0" applyBorder="0" applyAlignment="0" applyProtection="0"/>
    <xf numFmtId="0" fontId="6" fillId="21" borderId="0" applyNumberFormat="0" applyBorder="0" applyAlignment="0" applyProtection="0"/>
    <xf numFmtId="0" fontId="76"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7" fillId="21" borderId="0" applyNumberFormat="0" applyBorder="0" applyAlignment="0" applyProtection="0"/>
    <xf numFmtId="0" fontId="76" fillId="21" borderId="0" applyNumberFormat="0" applyBorder="0" applyAlignment="0" applyProtection="0"/>
    <xf numFmtId="0" fontId="6" fillId="21" borderId="0" applyNumberFormat="0" applyBorder="0" applyAlignment="0" applyProtection="0"/>
    <xf numFmtId="0" fontId="1" fillId="21" borderId="0" applyNumberFormat="0" applyBorder="0" applyAlignment="0" applyProtection="0"/>
    <xf numFmtId="0" fontId="88" fillId="21" borderId="0" applyNumberFormat="0" applyBorder="0" applyAlignment="0" applyProtection="0"/>
    <xf numFmtId="0" fontId="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76" fillId="27" borderId="0" applyNumberFormat="0" applyBorder="0" applyAlignment="0" applyProtection="0"/>
    <xf numFmtId="0" fontId="1" fillId="22" borderId="0" applyNumberFormat="0" applyBorder="0" applyAlignment="0" applyProtection="0"/>
    <xf numFmtId="0" fontId="7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 fillId="2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 fillId="2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87" fillId="22" borderId="0" applyNumberFormat="0" applyBorder="0" applyAlignment="0" applyProtection="0"/>
    <xf numFmtId="0" fontId="76" fillId="22" borderId="0" applyNumberFormat="0" applyBorder="0" applyAlignment="0" applyProtection="0"/>
    <xf numFmtId="0" fontId="76" fillId="28" borderId="0" applyNumberFormat="0" applyBorder="0" applyAlignment="0" applyProtection="0"/>
    <xf numFmtId="0" fontId="6" fillId="22" borderId="0" applyNumberFormat="0" applyBorder="0" applyAlignment="0" applyProtection="0"/>
    <xf numFmtId="0" fontId="1" fillId="22" borderId="0" applyNumberFormat="0" applyBorder="0" applyAlignment="0" applyProtection="0"/>
    <xf numFmtId="0" fontId="88" fillId="28" borderId="0" applyNumberFormat="0" applyBorder="0" applyAlignment="0" applyProtection="0"/>
    <xf numFmtId="0" fontId="6"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6" fillId="17" borderId="0" applyNumberFormat="0" applyBorder="0" applyAlignment="0" applyProtection="0"/>
    <xf numFmtId="0" fontId="1" fillId="9" borderId="0" applyNumberFormat="0" applyBorder="0" applyAlignment="0" applyProtection="0"/>
    <xf numFmtId="0" fontId="76"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7" fillId="9" borderId="0" applyNumberFormat="0" applyBorder="0" applyAlignment="0" applyProtection="0"/>
    <xf numFmtId="0" fontId="76" fillId="9" borderId="0" applyNumberFormat="0" applyBorder="0" applyAlignment="0" applyProtection="0"/>
    <xf numFmtId="0" fontId="76" fillId="25" borderId="0" applyNumberFormat="0" applyBorder="0" applyAlignment="0" applyProtection="0"/>
    <xf numFmtId="0" fontId="6" fillId="9" borderId="0" applyNumberFormat="0" applyBorder="0" applyAlignment="0" applyProtection="0"/>
    <xf numFmtId="0" fontId="1" fillId="9" borderId="0" applyNumberFormat="0" applyBorder="0" applyAlignment="0" applyProtection="0"/>
    <xf numFmtId="0" fontId="88" fillId="25" borderId="0" applyNumberFormat="0" applyBorder="0" applyAlignment="0" applyProtection="0"/>
    <xf numFmtId="0" fontId="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76" fillId="24" borderId="0" applyNumberFormat="0" applyBorder="0" applyAlignment="0" applyProtection="0"/>
    <xf numFmtId="0" fontId="6" fillId="20" borderId="0" applyNumberFormat="0" applyBorder="0" applyAlignment="0" applyProtection="0"/>
    <xf numFmtId="0" fontId="7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7" fillId="20" borderId="0" applyNumberFormat="0" applyBorder="0" applyAlignment="0" applyProtection="0"/>
    <xf numFmtId="0" fontId="76" fillId="20" borderId="0" applyNumberFormat="0" applyBorder="0" applyAlignment="0" applyProtection="0"/>
    <xf numFmtId="0" fontId="6" fillId="20" borderId="0" applyNumberFormat="0" applyBorder="0" applyAlignment="0" applyProtection="0"/>
    <xf numFmtId="0" fontId="1" fillId="20" borderId="0" applyNumberFormat="0" applyBorder="0" applyAlignment="0" applyProtection="0"/>
    <xf numFmtId="0" fontId="88" fillId="20" borderId="0" applyNumberFormat="0" applyBorder="0" applyAlignment="0" applyProtection="0"/>
    <xf numFmtId="0" fontId="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76" fillId="29" borderId="0" applyNumberFormat="0" applyBorder="0" applyAlignment="0" applyProtection="0"/>
    <xf numFmtId="0" fontId="1" fillId="23" borderId="0" applyNumberFormat="0" applyBorder="0" applyAlignment="0" applyProtection="0"/>
    <xf numFmtId="0" fontId="7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 fillId="1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 fillId="1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87" fillId="23" borderId="0" applyNumberFormat="0" applyBorder="0" applyAlignment="0" applyProtection="0"/>
    <xf numFmtId="0" fontId="76" fillId="23" borderId="0" applyNumberFormat="0" applyBorder="0" applyAlignment="0" applyProtection="0"/>
    <xf numFmtId="0" fontId="76" fillId="11" borderId="0" applyNumberFormat="0" applyBorder="0" applyAlignment="0" applyProtection="0"/>
    <xf numFmtId="0" fontId="6" fillId="23" borderId="0" applyNumberFormat="0" applyBorder="0" applyAlignment="0" applyProtection="0"/>
    <xf numFmtId="0" fontId="1" fillId="23" borderId="0" applyNumberFormat="0" applyBorder="0" applyAlignment="0" applyProtection="0"/>
    <xf numFmtId="0" fontId="88" fillId="11" borderId="0" applyNumberFormat="0" applyBorder="0" applyAlignment="0" applyProtection="0"/>
    <xf numFmtId="166" fontId="91" fillId="0" borderId="1" applyNumberFormat="0" applyFont="0" applyBorder="0" applyAlignment="0">
      <alignment horizontal="center"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5" fillId="0" borderId="0"/>
    <xf numFmtId="0" fontId="29" fillId="0" borderId="0"/>
    <xf numFmtId="0" fontId="29"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2" fillId="30"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31"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3"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92" fillId="34"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94" fillId="32"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94" fillId="32"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95" fillId="30" borderId="0" applyNumberFormat="0" applyBorder="0" applyAlignment="0" applyProtection="0"/>
    <xf numFmtId="0" fontId="92" fillId="30" borderId="0" applyNumberFormat="0" applyBorder="0" applyAlignment="0" applyProtection="0"/>
    <xf numFmtId="0" fontId="92" fillId="32" borderId="0" applyNumberFormat="0" applyBorder="0" applyAlignment="0" applyProtection="0"/>
    <xf numFmtId="0" fontId="93" fillId="30" borderId="0" applyNumberFormat="0" applyBorder="0" applyAlignment="0" applyProtection="0"/>
    <xf numFmtId="0" fontId="6" fillId="30" borderId="0" applyNumberFormat="0" applyBorder="0" applyAlignment="0" applyProtection="0"/>
    <xf numFmtId="0" fontId="96" fillId="32" borderId="0" applyNumberFormat="0" applyBorder="0" applyAlignment="0" applyProtection="0"/>
    <xf numFmtId="0" fontId="9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92" fillId="26"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94"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94"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95" fillId="21" borderId="0" applyNumberFormat="0" applyBorder="0" applyAlignment="0" applyProtection="0"/>
    <xf numFmtId="0" fontId="92" fillId="21" borderId="0" applyNumberFormat="0" applyBorder="0" applyAlignment="0" applyProtection="0"/>
    <xf numFmtId="0" fontId="93" fillId="21" borderId="0" applyNumberFormat="0" applyBorder="0" applyAlignment="0" applyProtection="0"/>
    <xf numFmtId="0" fontId="6" fillId="21" borderId="0" applyNumberFormat="0" applyBorder="0" applyAlignment="0" applyProtection="0"/>
    <xf numFmtId="0" fontId="96" fillId="21" borderId="0" applyNumberFormat="0" applyBorder="0" applyAlignment="0" applyProtection="0"/>
    <xf numFmtId="0" fontId="93"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92" fillId="27"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94" fillId="2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94" fillId="2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95" fillId="22" borderId="0" applyNumberFormat="0" applyBorder="0" applyAlignment="0" applyProtection="0"/>
    <xf numFmtId="0" fontId="92" fillId="22" borderId="0" applyNumberFormat="0" applyBorder="0" applyAlignment="0" applyProtection="0"/>
    <xf numFmtId="0" fontId="92" fillId="28" borderId="0" applyNumberFormat="0" applyBorder="0" applyAlignment="0" applyProtection="0"/>
    <xf numFmtId="0" fontId="93" fillId="22" borderId="0" applyNumberFormat="0" applyBorder="0" applyAlignment="0" applyProtection="0"/>
    <xf numFmtId="0" fontId="6" fillId="22" borderId="0" applyNumberFormat="0" applyBorder="0" applyAlignment="0" applyProtection="0"/>
    <xf numFmtId="0" fontId="96" fillId="28" borderId="0" applyNumberFormat="0" applyBorder="0" applyAlignment="0" applyProtection="0"/>
    <xf numFmtId="0" fontId="93"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2" fillId="35"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4" fillId="25"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4" fillId="25"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5" fillId="31" borderId="0" applyNumberFormat="0" applyBorder="0" applyAlignment="0" applyProtection="0"/>
    <xf numFmtId="0" fontId="92" fillId="31" borderId="0" applyNumberFormat="0" applyBorder="0" applyAlignment="0" applyProtection="0"/>
    <xf numFmtId="0" fontId="92" fillId="25" borderId="0" applyNumberFormat="0" applyBorder="0" applyAlignment="0" applyProtection="0"/>
    <xf numFmtId="0" fontId="93" fillId="31" borderId="0" applyNumberFormat="0" applyBorder="0" applyAlignment="0" applyProtection="0"/>
    <xf numFmtId="0" fontId="6" fillId="31" borderId="0" applyNumberFormat="0" applyBorder="0" applyAlignment="0" applyProtection="0"/>
    <xf numFmtId="0" fontId="96" fillId="25" borderId="0" applyNumberFormat="0" applyBorder="0" applyAlignment="0" applyProtection="0"/>
    <xf numFmtId="0" fontId="9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2" fillId="36"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4"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4"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5" fillId="32" borderId="0" applyNumberFormat="0" applyBorder="0" applyAlignment="0" applyProtection="0"/>
    <xf numFmtId="0" fontId="92" fillId="32" borderId="0" applyNumberFormat="0" applyBorder="0" applyAlignment="0" applyProtection="0"/>
    <xf numFmtId="0" fontId="93" fillId="32" borderId="0" applyNumberFormat="0" applyBorder="0" applyAlignment="0" applyProtection="0"/>
    <xf numFmtId="0" fontId="6" fillId="32" borderId="0" applyNumberFormat="0" applyBorder="0" applyAlignment="0" applyProtection="0"/>
    <xf numFmtId="0" fontId="96" fillId="32" borderId="0" applyNumberFormat="0" applyBorder="0" applyAlignment="0" applyProtection="0"/>
    <xf numFmtId="0" fontId="9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92" fillId="3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94" fillId="1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94" fillId="1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95" fillId="33" borderId="0" applyNumberFormat="0" applyBorder="0" applyAlignment="0" applyProtection="0"/>
    <xf numFmtId="0" fontId="92" fillId="33" borderId="0" applyNumberFormat="0" applyBorder="0" applyAlignment="0" applyProtection="0"/>
    <xf numFmtId="0" fontId="92" fillId="11" borderId="0" applyNumberFormat="0" applyBorder="0" applyAlignment="0" applyProtection="0"/>
    <xf numFmtId="0" fontId="93" fillId="33" borderId="0" applyNumberFormat="0" applyBorder="0" applyAlignment="0" applyProtection="0"/>
    <xf numFmtId="0" fontId="6" fillId="33" borderId="0" applyNumberFormat="0" applyBorder="0" applyAlignment="0" applyProtection="0"/>
    <xf numFmtId="0" fontId="96" fillId="11" borderId="0" applyNumberFormat="0" applyBorder="0" applyAlignment="0" applyProtection="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3" fontId="97" fillId="0" borderId="0">
      <alignment vertical="center"/>
    </xf>
    <xf numFmtId="0" fontId="57" fillId="0" borderId="0" applyFont="0" applyFill="0" applyBorder="0" applyAlignment="0" applyProtection="0"/>
    <xf numFmtId="0" fontId="44" fillId="0" borderId="0" applyFill="0" applyBorder="0" applyAlignment="0" applyProtection="0"/>
    <xf numFmtId="0" fontId="57" fillId="0" borderId="0" applyFont="0" applyFill="0" applyBorder="0" applyAlignment="0" applyProtection="0"/>
    <xf numFmtId="0" fontId="9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92" fillId="3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94" fillId="32"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94" fillId="32"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95" fillId="38" borderId="0" applyNumberFormat="0" applyBorder="0" applyAlignment="0" applyProtection="0"/>
    <xf numFmtId="0" fontId="92" fillId="38" borderId="0" applyNumberFormat="0" applyBorder="0" applyAlignment="0" applyProtection="0"/>
    <xf numFmtId="0" fontId="92" fillId="32" borderId="0" applyNumberFormat="0" applyBorder="0" applyAlignment="0" applyProtection="0"/>
    <xf numFmtId="0" fontId="93" fillId="38" borderId="0" applyNumberFormat="0" applyBorder="0" applyAlignment="0" applyProtection="0"/>
    <xf numFmtId="0" fontId="6" fillId="38" borderId="0" applyNumberFormat="0" applyBorder="0" applyAlignment="0" applyProtection="0"/>
    <xf numFmtId="0" fontId="96" fillId="32" borderId="0" applyNumberFormat="0" applyBorder="0" applyAlignment="0" applyProtection="0"/>
    <xf numFmtId="0" fontId="93"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92" fillId="41"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94" fillId="42"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94" fillId="42"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95" fillId="40" borderId="0" applyNumberFormat="0" applyBorder="0" applyAlignment="0" applyProtection="0"/>
    <xf numFmtId="0" fontId="92" fillId="40" borderId="0" applyNumberFormat="0" applyBorder="0" applyAlignment="0" applyProtection="0"/>
    <xf numFmtId="0" fontId="92" fillId="42" borderId="0" applyNumberFormat="0" applyBorder="0" applyAlignment="0" applyProtection="0"/>
    <xf numFmtId="0" fontId="93" fillId="40" borderId="0" applyNumberFormat="0" applyBorder="0" applyAlignment="0" applyProtection="0"/>
    <xf numFmtId="0" fontId="6" fillId="40" borderId="0" applyNumberFormat="0" applyBorder="0" applyAlignment="0" applyProtection="0"/>
    <xf numFmtId="0" fontId="96" fillId="42" borderId="0" applyNumberFormat="0" applyBorder="0" applyAlignment="0" applyProtection="0"/>
    <xf numFmtId="0" fontId="93"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92" fillId="44"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94" fillId="42"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94" fillId="42"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95" fillId="43" borderId="0" applyNumberFormat="0" applyBorder="0" applyAlignment="0" applyProtection="0"/>
    <xf numFmtId="0" fontId="92" fillId="43" borderId="0" applyNumberFormat="0" applyBorder="0" applyAlignment="0" applyProtection="0"/>
    <xf numFmtId="0" fontId="92" fillId="42" borderId="0" applyNumberFormat="0" applyBorder="0" applyAlignment="0" applyProtection="0"/>
    <xf numFmtId="0" fontId="93" fillId="43" borderId="0" applyNumberFormat="0" applyBorder="0" applyAlignment="0" applyProtection="0"/>
    <xf numFmtId="0" fontId="6" fillId="43" borderId="0" applyNumberFormat="0" applyBorder="0" applyAlignment="0" applyProtection="0"/>
    <xf numFmtId="0" fontId="96" fillId="42" borderId="0" applyNumberFormat="0" applyBorder="0" applyAlignment="0" applyProtection="0"/>
    <xf numFmtId="0" fontId="93"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2" fillId="35"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4" fillId="45"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4" fillId="45"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95" fillId="31" borderId="0" applyNumberFormat="0" applyBorder="0" applyAlignment="0" applyProtection="0"/>
    <xf numFmtId="0" fontId="92" fillId="31" borderId="0" applyNumberFormat="0" applyBorder="0" applyAlignment="0" applyProtection="0"/>
    <xf numFmtId="0" fontId="92" fillId="45" borderId="0" applyNumberFormat="0" applyBorder="0" applyAlignment="0" applyProtection="0"/>
    <xf numFmtId="0" fontId="93" fillId="31" borderId="0" applyNumberFormat="0" applyBorder="0" applyAlignment="0" applyProtection="0"/>
    <xf numFmtId="0" fontId="6" fillId="31" borderId="0" applyNumberFormat="0" applyBorder="0" applyAlignment="0" applyProtection="0"/>
    <xf numFmtId="0" fontId="96" fillId="45" borderId="0" applyNumberFormat="0" applyBorder="0" applyAlignment="0" applyProtection="0"/>
    <xf numFmtId="0" fontId="9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2" fillId="36"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4"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4"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95" fillId="32" borderId="0" applyNumberFormat="0" applyBorder="0" applyAlignment="0" applyProtection="0"/>
    <xf numFmtId="0" fontId="92" fillId="32" borderId="0" applyNumberFormat="0" applyBorder="0" applyAlignment="0" applyProtection="0"/>
    <xf numFmtId="0" fontId="93" fillId="32" borderId="0" applyNumberFormat="0" applyBorder="0" applyAlignment="0" applyProtection="0"/>
    <xf numFmtId="0" fontId="6" fillId="32" borderId="0" applyNumberFormat="0" applyBorder="0" applyAlignment="0" applyProtection="0"/>
    <xf numFmtId="0" fontId="96" fillId="32" borderId="0" applyNumberFormat="0" applyBorder="0" applyAlignment="0" applyProtection="0"/>
    <xf numFmtId="0" fontId="9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92"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94"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94"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95" fillId="46" borderId="0" applyNumberFormat="0" applyBorder="0" applyAlignment="0" applyProtection="0"/>
    <xf numFmtId="0" fontId="92" fillId="46" borderId="0" applyNumberFormat="0" applyBorder="0" applyAlignment="0" applyProtection="0"/>
    <xf numFmtId="0" fontId="93" fillId="46" borderId="0" applyNumberFormat="0" applyBorder="0" applyAlignment="0" applyProtection="0"/>
    <xf numFmtId="0" fontId="6" fillId="46" borderId="0" applyNumberFormat="0" applyBorder="0" applyAlignment="0" applyProtection="0"/>
    <xf numFmtId="0" fontId="96" fillId="46" borderId="0" applyNumberFormat="0" applyBorder="0" applyAlignment="0" applyProtection="0"/>
    <xf numFmtId="232" fontId="99" fillId="0" borderId="0" applyFont="0" applyFill="0" applyBorder="0" applyAlignment="0" applyProtection="0"/>
    <xf numFmtId="0" fontId="100" fillId="0" borderId="0" applyFont="0" applyFill="0" applyBorder="0" applyAlignment="0" applyProtection="0"/>
    <xf numFmtId="240" fontId="34" fillId="0" borderId="0" applyFont="0" applyFill="0" applyBorder="0" applyAlignment="0" applyProtection="0"/>
    <xf numFmtId="241" fontId="99" fillId="0" borderId="0" applyFont="0" applyFill="0" applyBorder="0" applyAlignment="0" applyProtection="0"/>
    <xf numFmtId="0" fontId="100" fillId="0" borderId="0" applyFont="0" applyFill="0" applyBorder="0" applyAlignment="0" applyProtection="0"/>
    <xf numFmtId="242" fontId="45" fillId="0" borderId="0" applyFont="0" applyFill="0" applyBorder="0" applyAlignment="0" applyProtection="0"/>
    <xf numFmtId="0" fontId="92" fillId="38" borderId="0" applyNumberFormat="0" applyBorder="0" applyAlignment="0" applyProtection="0"/>
    <xf numFmtId="0" fontId="92" fillId="40" borderId="0" applyNumberFormat="0" applyBorder="0" applyAlignment="0" applyProtection="0"/>
    <xf numFmtId="0" fontId="92" fillId="43" borderId="0" applyNumberFormat="0" applyBorder="0" applyAlignment="0" applyProtection="0"/>
    <xf numFmtId="0" fontId="92" fillId="31" borderId="0" applyNumberFormat="0" applyBorder="0" applyAlignment="0" applyProtection="0"/>
    <xf numFmtId="0" fontId="92" fillId="32" borderId="0" applyNumberFormat="0" applyBorder="0" applyAlignment="0" applyProtection="0"/>
    <xf numFmtId="0" fontId="92" fillId="46" borderId="0" applyNumberFormat="0" applyBorder="0" applyAlignment="0" applyProtection="0"/>
    <xf numFmtId="0" fontId="101" fillId="0" borderId="0" applyNumberFormat="0" applyFill="0" applyBorder="0" applyAlignment="0" applyProtection="0"/>
    <xf numFmtId="0" fontId="102" fillId="0" borderId="83" applyFont="0" applyFill="0" applyBorder="0" applyAlignment="0" applyProtection="0">
      <alignment horizontal="center" vertical="center"/>
    </xf>
    <xf numFmtId="0" fontId="7" fillId="0" borderId="0">
      <alignment horizontal="center" wrapText="1"/>
      <protection locked="0"/>
    </xf>
    <xf numFmtId="0" fontId="7" fillId="0" borderId="0">
      <alignment horizontal="center" wrapText="1"/>
      <protection locked="0"/>
    </xf>
    <xf numFmtId="0" fontId="103" fillId="0" borderId="0" applyNumberFormat="0" applyBorder="0" applyAlignment="0">
      <alignment horizontal="center"/>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166" fontId="25" fillId="0" borderId="17" applyFont="0" applyAlignment="0">
      <alignment horizontal="right"/>
    </xf>
    <xf numFmtId="224" fontId="99" fillId="0" borderId="0" applyFont="0" applyFill="0" applyBorder="0" applyAlignment="0" applyProtection="0"/>
    <xf numFmtId="0" fontId="100" fillId="0" borderId="0" applyFont="0" applyFill="0" applyBorder="0" applyAlignment="0" applyProtection="0"/>
    <xf numFmtId="224" fontId="104" fillId="0" borderId="0" applyFont="0" applyFill="0" applyBorder="0" applyAlignment="0" applyProtection="0"/>
    <xf numFmtId="206" fontId="99" fillId="0" borderId="0" applyFont="0" applyFill="0" applyBorder="0" applyAlignment="0" applyProtection="0"/>
    <xf numFmtId="0" fontId="100" fillId="0" borderId="0" applyFont="0" applyFill="0" applyBorder="0" applyAlignment="0" applyProtection="0"/>
    <xf numFmtId="206" fontId="104" fillId="0" borderId="0" applyFont="0" applyFill="0" applyBorder="0" applyAlignment="0" applyProtection="0"/>
    <xf numFmtId="0" fontId="105" fillId="25" borderId="84" applyNumberFormat="0" applyAlignment="0" applyProtection="0"/>
    <xf numFmtId="172" fontId="34" fillId="0" borderId="0" applyFont="0" applyFill="0" applyBorder="0" applyAlignment="0" applyProtection="0"/>
    <xf numFmtId="189" fontId="25" fillId="0" borderId="0" applyFill="0" applyBorder="0" applyAlignment="0" applyProtection="0"/>
    <xf numFmtId="0" fontId="106" fillId="0" borderId="0"/>
    <xf numFmtId="0" fontId="45" fillId="0" borderId="0"/>
    <xf numFmtId="0" fontId="76" fillId="0" borderId="0"/>
    <xf numFmtId="0" fontId="76" fillId="0" borderId="0"/>
    <xf numFmtId="243" fontId="49" fillId="0" borderId="0"/>
    <xf numFmtId="0" fontId="107"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8"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94"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94"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95" fillId="7" borderId="0" applyNumberFormat="0" applyBorder="0" applyAlignment="0" applyProtection="0"/>
    <xf numFmtId="0" fontId="108" fillId="7" borderId="0" applyNumberFormat="0" applyBorder="0" applyAlignment="0" applyProtection="0"/>
    <xf numFmtId="0" fontId="109" fillId="7" borderId="0" applyNumberFormat="0" applyBorder="0" applyAlignment="0" applyProtection="0"/>
    <xf numFmtId="0" fontId="107" fillId="7" borderId="0" applyNumberFormat="0" applyBorder="0" applyAlignment="0" applyProtection="0"/>
    <xf numFmtId="0" fontId="1" fillId="7" borderId="0" applyNumberFormat="0" applyBorder="0" applyAlignment="0" applyProtection="0"/>
    <xf numFmtId="0" fontId="110" fillId="7" borderId="0" applyNumberFormat="0" applyBorder="0" applyAlignment="0" applyProtection="0"/>
    <xf numFmtId="0" fontId="111" fillId="0" borderId="0"/>
    <xf numFmtId="0" fontId="112" fillId="25" borderId="85" applyNumberFormat="0" applyAlignment="0" applyProtection="0"/>
    <xf numFmtId="0" fontId="25" fillId="0" borderId="0"/>
    <xf numFmtId="0" fontId="45" fillId="0" borderId="0"/>
    <xf numFmtId="0" fontId="25" fillId="0" borderId="0"/>
    <xf numFmtId="0" fontId="113" fillId="0" borderId="0" applyNumberFormat="0" applyFill="0" applyBorder="0" applyAlignment="0" applyProtection="0"/>
    <xf numFmtId="0" fontId="114" fillId="0" borderId="0" applyNumberFormat="0" applyFill="0" applyBorder="0" applyAlignment="0" applyProtection="0"/>
    <xf numFmtId="0" fontId="29" fillId="0" borderId="79" applyNumberFormat="0" applyFont="0" applyFill="0" applyAlignment="0" applyProtection="0">
      <alignment horizontal="center" vertical="center"/>
    </xf>
    <xf numFmtId="0" fontId="100" fillId="0" borderId="0"/>
    <xf numFmtId="0" fontId="53" fillId="0" borderId="0"/>
    <xf numFmtId="0" fontId="53" fillId="0" borderId="0"/>
    <xf numFmtId="0" fontId="99" fillId="0" borderId="0"/>
    <xf numFmtId="0" fontId="100" fillId="0" borderId="0"/>
    <xf numFmtId="0" fontId="115" fillId="0" borderId="0"/>
    <xf numFmtId="0" fontId="116" fillId="0" borderId="0"/>
    <xf numFmtId="0" fontId="117" fillId="0" borderId="0"/>
    <xf numFmtId="0" fontId="118" fillId="0" borderId="0"/>
    <xf numFmtId="0" fontId="119" fillId="0" borderId="0"/>
    <xf numFmtId="244" fontId="25" fillId="0" borderId="0" applyFill="0" applyBorder="0" applyAlignment="0"/>
    <xf numFmtId="245" fontId="45" fillId="0" borderId="0" applyFill="0" applyBorder="0" applyAlignment="0"/>
    <xf numFmtId="245" fontId="45" fillId="0" borderId="0" applyFill="0" applyBorder="0" applyAlignment="0"/>
    <xf numFmtId="245" fontId="45" fillId="0" borderId="0" applyFill="0" applyBorder="0" applyAlignment="0"/>
    <xf numFmtId="0" fontId="37" fillId="0" borderId="0" applyFill="0" applyBorder="0" applyAlignment="0"/>
    <xf numFmtId="246" fontId="21" fillId="0" borderId="0" applyFill="0" applyBorder="0" applyAlignment="0"/>
    <xf numFmtId="247" fontId="120"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9"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50" fontId="120"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2" fontId="45" fillId="0" borderId="0" applyFill="0" applyBorder="0" applyAlignment="0"/>
    <xf numFmtId="250" fontId="120"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1" fontId="45" fillId="0" borderId="0" applyFill="0" applyBorder="0" applyAlignment="0"/>
    <xf numFmtId="253" fontId="120"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5" fontId="45" fillId="0" borderId="0" applyFill="0" applyBorder="0" applyAlignment="0"/>
    <xf numFmtId="256" fontId="2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4" fontId="45" fillId="0" borderId="0" applyFill="0" applyBorder="0" applyAlignment="0"/>
    <xf numFmtId="257" fontId="45"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257" fontId="45" fillId="0" borderId="0" applyFill="0" applyBorder="0" applyAlignment="0"/>
    <xf numFmtId="257" fontId="45" fillId="0" borderId="0" applyFill="0" applyBorder="0" applyAlignment="0"/>
    <xf numFmtId="257" fontId="45" fillId="0" borderId="0" applyFill="0" applyBorder="0" applyAlignment="0"/>
    <xf numFmtId="257" fontId="37"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258" fontId="45" fillId="0" borderId="0" applyFill="0" applyBorder="0" applyAlignment="0"/>
    <xf numFmtId="179" fontId="120"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59" fontId="45" fillId="0" borderId="0" applyFill="0" applyBorder="0" applyAlignment="0"/>
    <xf numFmtId="260" fontId="120"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2" fontId="2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61" fontId="45" fillId="0" borderId="0" applyFill="0" applyBorder="0" applyAlignment="0"/>
    <xf numFmtId="247" fontId="120"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9"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248" fontId="45" fillId="0" borderId="0" applyFill="0" applyBorder="0" applyAlignment="0"/>
    <xf numFmtId="0" fontId="121"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12" fillId="3"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94" fillId="13"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94" fillId="13"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95" fillId="25" borderId="85" applyNumberFormat="0" applyAlignment="0" applyProtection="0"/>
    <xf numFmtId="0" fontId="95" fillId="25" borderId="85" applyNumberFormat="0" applyAlignment="0" applyProtection="0"/>
    <xf numFmtId="0" fontId="95" fillId="25" borderId="85" applyNumberFormat="0" applyAlignment="0" applyProtection="0"/>
    <xf numFmtId="0" fontId="95" fillId="25" borderId="85" applyNumberFormat="0" applyAlignment="0" applyProtection="0"/>
    <xf numFmtId="0" fontId="95" fillId="25" borderId="85" applyNumberFormat="0" applyAlignment="0" applyProtection="0"/>
    <xf numFmtId="0" fontId="95"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07" fillId="25" borderId="85" applyNumberFormat="0" applyAlignment="0" applyProtection="0"/>
    <xf numFmtId="0" fontId="112" fillId="25" borderId="85" applyNumberFormat="0" applyAlignment="0" applyProtection="0"/>
    <xf numFmtId="0" fontId="112" fillId="13" borderId="85" applyNumberFormat="0" applyAlignment="0" applyProtection="0"/>
    <xf numFmtId="0" fontId="121" fillId="25" borderId="85" applyNumberFormat="0" applyAlignment="0" applyProtection="0"/>
    <xf numFmtId="0" fontId="122" fillId="13" borderId="85" applyNumberFormat="0" applyAlignment="0" applyProtection="0"/>
    <xf numFmtId="0" fontId="123" fillId="0" borderId="0"/>
    <xf numFmtId="0" fontId="123" fillId="0" borderId="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4" fillId="0" borderId="8" applyBorder="0"/>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263" fontId="125" fillId="0" borderId="17">
      <protection locked="0"/>
    </xf>
    <xf numFmtId="0" fontId="126" fillId="0" borderId="0" applyFill="0" applyBorder="0" applyProtection="0">
      <alignment horizontal="center"/>
      <protection locked="0"/>
    </xf>
    <xf numFmtId="264" fontId="62" fillId="0" borderId="0" applyFont="0" applyFill="0" applyBorder="0" applyAlignment="0" applyProtection="0"/>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265" fontId="127" fillId="0" borderId="17"/>
    <xf numFmtId="0" fontId="94"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28" fillId="49" borderId="86" applyNumberFormat="0" applyAlignment="0" applyProtection="0"/>
    <xf numFmtId="0" fontId="94"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1" fillId="48" borderId="86" applyNumberFormat="0" applyAlignment="0" applyProtection="0"/>
    <xf numFmtId="0" fontId="95" fillId="48" borderId="86" applyNumberFormat="0" applyAlignment="0" applyProtection="0"/>
    <xf numFmtId="0" fontId="128" fillId="48" borderId="86" applyNumberFormat="0" applyAlignment="0" applyProtection="0"/>
    <xf numFmtId="0" fontId="94" fillId="48" borderId="86" applyNumberFormat="0" applyAlignment="0" applyProtection="0"/>
    <xf numFmtId="0" fontId="1" fillId="48" borderId="86" applyNumberFormat="0" applyAlignment="0" applyProtection="0"/>
    <xf numFmtId="0" fontId="129" fillId="48" borderId="86" applyNumberFormat="0" applyAlignment="0" applyProtection="0"/>
    <xf numFmtId="166" fontId="77" fillId="0" borderId="0" applyFont="0" applyFill="0" applyBorder="0" applyAlignment="0" applyProtection="0"/>
    <xf numFmtId="4" fontId="130" fillId="0" borderId="0" applyAlignment="0"/>
    <xf numFmtId="0" fontId="45" fillId="0" borderId="0"/>
    <xf numFmtId="0" fontId="131" fillId="0" borderId="0"/>
    <xf numFmtId="0" fontId="37" fillId="0" borderId="0"/>
    <xf numFmtId="1" fontId="132" fillId="0" borderId="72" applyBorder="0"/>
    <xf numFmtId="211" fontId="133" fillId="0" borderId="0" applyFont="0" applyFill="0" applyBorder="0" applyAlignment="0" applyProtection="0"/>
    <xf numFmtId="0" fontId="134" fillId="0" borderId="87">
      <alignment horizontal="center"/>
    </xf>
    <xf numFmtId="266" fontId="135" fillId="0" borderId="0"/>
    <xf numFmtId="266" fontId="136" fillId="0" borderId="0"/>
    <xf numFmtId="266" fontId="135" fillId="0" borderId="0"/>
    <xf numFmtId="266" fontId="136" fillId="0" borderId="0"/>
    <xf numFmtId="266" fontId="135" fillId="0" borderId="0"/>
    <xf numFmtId="266" fontId="136" fillId="0" borderId="0"/>
    <xf numFmtId="266" fontId="135" fillId="0" borderId="0"/>
    <xf numFmtId="266" fontId="136" fillId="0" borderId="0"/>
    <xf numFmtId="266" fontId="135" fillId="0" borderId="0"/>
    <xf numFmtId="266" fontId="136" fillId="0" borderId="0"/>
    <xf numFmtId="266" fontId="135" fillId="0" borderId="0"/>
    <xf numFmtId="266" fontId="136" fillId="0" borderId="0"/>
    <xf numFmtId="266" fontId="135" fillId="0" borderId="0"/>
    <xf numFmtId="266" fontId="136" fillId="0" borderId="0"/>
    <xf numFmtId="266" fontId="135" fillId="0" borderId="0"/>
    <xf numFmtId="266" fontId="136" fillId="0" borderId="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267" fontId="45"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185"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37"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45"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45"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45" fillId="0" borderId="0" applyFont="0" applyFill="0" applyBorder="0" applyAlignment="0" applyProtection="0"/>
    <xf numFmtId="185" fontId="97" fillId="0" borderId="0" applyFont="0" applyFill="0" applyBorder="0" applyAlignment="0" applyProtection="0"/>
    <xf numFmtId="268" fontId="76" fillId="0" borderId="0" applyFont="0" applyFill="0" applyBorder="0" applyAlignment="0" applyProtection="0"/>
    <xf numFmtId="41" fontId="45"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137"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45" fillId="0" borderId="0" applyFont="0" applyFill="0" applyBorder="0" applyAlignment="0" applyProtection="0"/>
    <xf numFmtId="41" fontId="76" fillId="0" borderId="0" applyFont="0" applyFill="0" applyBorder="0" applyAlignment="0" applyProtection="0"/>
    <xf numFmtId="6" fontId="65"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172" fontId="11" fillId="0" borderId="0" applyFont="0" applyFill="0" applyBorder="0" applyAlignment="0" applyProtection="0"/>
    <xf numFmtId="218" fontId="65"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29"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179" fontId="120"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259" fontId="45" fillId="0" borderId="0" applyFont="0" applyFill="0" applyBorder="0" applyAlignment="0" applyProtection="0"/>
    <xf numFmtId="49" fontId="138" fillId="0" borderId="87" applyNumberFormat="0" applyFont="0" applyFill="0" applyBorder="0" applyProtection="0">
      <alignment horizontal="center" vertical="center" wrapText="1"/>
    </xf>
    <xf numFmtId="0" fontId="25" fillId="0" borderId="88" applyNumberFormat="0" applyBorder="0">
      <alignment horizontal="center" vertical="center" wrapText="1"/>
    </xf>
    <xf numFmtId="269" fontId="53" fillId="0" borderId="17" applyFont="0" applyAlignment="0">
      <alignment horizontal="center"/>
    </xf>
    <xf numFmtId="270" fontId="139" fillId="0" borderId="0" applyFont="0" applyFill="0" applyBorder="0" applyAlignment="0" applyProtection="0"/>
    <xf numFmtId="271" fontId="65" fillId="0" borderId="0" applyFont="0" applyFill="0" applyBorder="0" applyAlignment="0" applyProtection="0"/>
    <xf numFmtId="272" fontId="140" fillId="0" borderId="0" applyFont="0" applyFill="0" applyBorder="0" applyAlignment="0" applyProtection="0"/>
    <xf numFmtId="273" fontId="65" fillId="0" borderId="0" applyFont="0" applyFill="0" applyBorder="0" applyAlignment="0" applyProtection="0"/>
    <xf numFmtId="274" fontId="140" fillId="0" borderId="0" applyFont="0" applyFill="0" applyBorder="0" applyAlignment="0" applyProtection="0"/>
    <xf numFmtId="275" fontId="65"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applyFont="0" applyFill="0" applyBorder="0" applyAlignment="0" applyProtection="0"/>
    <xf numFmtId="203" fontId="76" fillId="0" borderId="0" applyFont="0" applyFill="0" applyBorder="0" applyAlignment="0" applyProtection="0"/>
    <xf numFmtId="41" fontId="76" fillId="0" borderId="0" applyFont="0" applyFill="0" applyBorder="0" applyAlignment="0" applyProtection="0"/>
    <xf numFmtId="276" fontId="76"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4"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43" fontId="4" fillId="0" borderId="0" applyFont="0" applyFill="0" applyBorder="0" applyAlignment="0" applyProtection="0"/>
    <xf numFmtId="218" fontId="1"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185" fontId="45" fillId="0" borderId="0" applyFont="0" applyFill="0" applyBorder="0" applyAlignment="0" applyProtection="0"/>
    <xf numFmtId="218" fontId="1"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218" fontId="95" fillId="0" borderId="0" applyFont="0" applyFill="0" applyBorder="0" applyAlignment="0" applyProtection="0"/>
    <xf numFmtId="43" fontId="45" fillId="0" borderId="0" applyFont="0" applyFill="0" applyBorder="0" applyAlignment="0" applyProtection="0"/>
    <xf numFmtId="218" fontId="1" fillId="0" borderId="0" applyFont="0" applyFill="0" applyBorder="0" applyAlignment="0" applyProtection="0"/>
    <xf numFmtId="218" fontId="76"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141" fillId="0" borderId="0" applyFont="0" applyFill="0" applyBorder="0" applyAlignment="0" applyProtection="0"/>
    <xf numFmtId="198" fontId="76" fillId="0" borderId="0" applyFont="0" applyFill="0" applyBorder="0" applyAlignment="0" applyProtection="0"/>
    <xf numFmtId="232" fontId="76" fillId="0" borderId="0" applyFont="0" applyFill="0" applyBorder="0" applyAlignment="0" applyProtection="0"/>
    <xf numFmtId="186" fontId="76"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184" fontId="4" fillId="0" borderId="0" applyFont="0" applyFill="0" applyBorder="0" applyAlignment="0" applyProtection="0"/>
    <xf numFmtId="204" fontId="142"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186" fontId="76"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3" fillId="0" borderId="0" applyFont="0" applyFill="0" applyBorder="0" applyAlignment="0" applyProtection="0"/>
    <xf numFmtId="186" fontId="76" fillId="0" borderId="0" applyFont="0" applyFill="0" applyBorder="0" applyAlignment="0" applyProtection="0"/>
    <xf numFmtId="43" fontId="141"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173" fontId="1" fillId="0" borderId="0" applyFont="0" applyFill="0" applyBorder="0" applyAlignment="0" applyProtection="0"/>
    <xf numFmtId="0"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277" fontId="14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142" fillId="0" borderId="0" applyFont="0" applyFill="0" applyBorder="0" applyAlignment="0" applyProtection="0"/>
    <xf numFmtId="211" fontId="76" fillId="0" borderId="0" applyFont="0" applyFill="0" applyBorder="0" applyAlignment="0" applyProtection="0"/>
    <xf numFmtId="43" fontId="7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146" fillId="0" borderId="0" applyFont="0" applyFill="0" applyBorder="0" applyAlignment="0" applyProtection="0"/>
    <xf numFmtId="43" fontId="4" fillId="0" borderId="0" applyFont="0" applyFill="0" applyBorder="0" applyAlignment="0" applyProtection="0"/>
    <xf numFmtId="0"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77" fontId="76" fillId="0" borderId="0" applyFont="0" applyFill="0" applyBorder="0" applyAlignment="0" applyProtection="0"/>
    <xf numFmtId="211" fontId="76" fillId="0" borderId="0" applyFont="0" applyFill="0" applyBorder="0" applyAlignment="0" applyProtection="0"/>
    <xf numFmtId="43" fontId="76" fillId="0" borderId="0" applyFont="0" applyFill="0" applyBorder="0" applyAlignment="0" applyProtection="0"/>
    <xf numFmtId="42"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94" fontId="76" fillId="0" borderId="0" applyFont="0" applyFill="0" applyBorder="0" applyAlignment="0" applyProtection="0"/>
    <xf numFmtId="211" fontId="76" fillId="0" borderId="0" applyFont="0" applyFill="0" applyBorder="0" applyAlignment="0" applyProtection="0"/>
    <xf numFmtId="182"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0" fontId="76" fillId="0" borderId="0"/>
    <xf numFmtId="0" fontId="76" fillId="0" borderId="0" applyFont="0" applyFill="0" applyBorder="0" applyAlignment="0" applyProtection="0"/>
    <xf numFmtId="43" fontId="95"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45" fillId="0" borderId="0" applyFont="0" applyFill="0" applyBorder="0" applyAlignment="0" applyProtection="0"/>
    <xf numFmtId="43" fontId="45" fillId="0" borderId="0" applyFont="0" applyFill="0" applyBorder="0" applyAlignment="0" applyProtection="0"/>
    <xf numFmtId="181" fontId="147" fillId="0" borderId="0" applyFont="0" applyFill="0" applyBorder="0" applyAlignment="0" applyProtection="0"/>
    <xf numFmtId="43" fontId="37"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8"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45" fillId="0" borderId="0" applyFont="0" applyFill="0" applyBorder="0" applyAlignment="0" applyProtection="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1"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149" fillId="0" borderId="0" applyFont="0" applyFill="0" applyBorder="0" applyAlignment="0" applyProtection="0"/>
    <xf numFmtId="0" fontId="76" fillId="0" borderId="0"/>
    <xf numFmtId="43" fontId="25" fillId="0" borderId="0" applyFont="0" applyFill="0" applyBorder="0" applyAlignment="0" applyProtection="0"/>
    <xf numFmtId="0" fontId="76" fillId="0" borderId="0"/>
    <xf numFmtId="43" fontId="25" fillId="0" borderId="0" applyFont="0" applyFill="0" applyBorder="0" applyAlignment="0" applyProtection="0"/>
    <xf numFmtId="0" fontId="76" fillId="0" borderId="0"/>
    <xf numFmtId="43" fontId="94"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278" fontId="25" fillId="0" borderId="0" applyFont="0" applyFill="0" applyBorder="0" applyAlignment="0" applyProtection="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0" fontId="76" fillId="0" borderId="0"/>
    <xf numFmtId="43" fontId="1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79" fontId="76"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6" fillId="0" borderId="0"/>
    <xf numFmtId="43" fontId="1" fillId="0" borderId="0" applyFont="0" applyFill="0" applyBorder="0" applyAlignment="0" applyProtection="0"/>
    <xf numFmtId="198" fontId="1" fillId="0" borderId="0" applyFont="0" applyFill="0" applyBorder="0" applyAlignment="0" applyProtection="0"/>
    <xf numFmtId="43" fontId="1" fillId="0" borderId="0" applyFont="0" applyFill="0" applyBorder="0" applyAlignment="0" applyProtection="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1"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148" fillId="0" borderId="0" applyFont="0" applyFill="0" applyBorder="0" applyAlignment="0" applyProtection="0"/>
    <xf numFmtId="43" fontId="4"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150" fillId="0" borderId="0" applyFont="0" applyFill="0" applyBorder="0" applyAlignment="0" applyProtection="0"/>
    <xf numFmtId="43" fontId="45" fillId="0" borderId="0" applyFont="0" applyFill="0" applyBorder="0" applyAlignment="0" applyProtection="0"/>
    <xf numFmtId="186" fontId="76" fillId="0" borderId="0" applyFont="0" applyFill="0" applyBorder="0" applyAlignment="0" applyProtection="0"/>
    <xf numFmtId="0" fontId="76" fillId="0" borderId="0"/>
    <xf numFmtId="203" fontId="151" fillId="0" borderId="0" applyFont="0" applyFill="0" applyBorder="0" applyAlignment="0" applyProtection="0"/>
    <xf numFmtId="186"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4" fillId="0" borderId="0" applyFont="0" applyFill="0" applyBorder="0" applyAlignment="0" applyProtection="0"/>
    <xf numFmtId="43" fontId="45"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280" fontId="4"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4" fillId="0" borderId="0" applyFont="0" applyFill="0" applyBorder="0" applyAlignment="0" applyProtection="0"/>
    <xf numFmtId="203" fontId="142"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203" fontId="142"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203" fontId="142"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203" fontId="142"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0"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0"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0"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203" fontId="142"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4" fillId="0" borderId="0" applyFont="0" applyFill="0" applyBorder="0" applyAlignment="0" applyProtection="0"/>
    <xf numFmtId="43" fontId="153" fillId="0" borderId="0" applyFont="0" applyFill="0" applyBorder="0" applyAlignment="0" applyProtection="0"/>
    <xf numFmtId="207"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43" fontId="153" fillId="0" borderId="0" applyFont="0" applyFill="0" applyBorder="0" applyAlignment="0" applyProtection="0"/>
    <xf numFmtId="207"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43" fontId="4" fillId="0" borderId="0" applyFont="0" applyFill="0" applyBorder="0" applyAlignment="0" applyProtection="0"/>
    <xf numFmtId="207"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43" fontId="4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5"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211"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76" fillId="0" borderId="0"/>
    <xf numFmtId="43" fontId="154" fillId="0" borderId="0" applyFont="0" applyFill="0" applyBorder="0" applyAlignment="0" applyProtection="0"/>
    <xf numFmtId="207" fontId="143" fillId="0" borderId="0" applyFont="0" applyFill="0" applyBorder="0" applyAlignment="0" applyProtection="0"/>
    <xf numFmtId="211" fontId="154" fillId="0" borderId="0" applyFont="0" applyFill="0" applyBorder="0" applyAlignment="0" applyProtection="0"/>
    <xf numFmtId="211" fontId="154" fillId="0" borderId="0" applyFont="0" applyFill="0" applyBorder="0" applyAlignment="0" applyProtection="0"/>
    <xf numFmtId="211" fontId="154" fillId="0" borderId="0" applyFont="0" applyFill="0" applyBorder="0" applyAlignment="0" applyProtection="0"/>
    <xf numFmtId="0" fontId="76" fillId="0" borderId="0"/>
    <xf numFmtId="211" fontId="154" fillId="0" borderId="0" applyFont="0" applyFill="0" applyBorder="0" applyAlignment="0" applyProtection="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207" fontId="45"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43" fontId="1" fillId="0" borderId="0" applyFont="0" applyFill="0" applyBorder="0" applyAlignment="0" applyProtection="0"/>
    <xf numFmtId="43" fontId="45"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43" fontId="153" fillId="0" borderId="0" applyFont="0" applyFill="0" applyBorder="0" applyAlignment="0" applyProtection="0"/>
    <xf numFmtId="43" fontId="45"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43" fontId="153" fillId="0" borderId="0" applyFont="0" applyFill="0" applyBorder="0" applyAlignment="0" applyProtection="0"/>
    <xf numFmtId="43" fontId="45"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43" fontId="153" fillId="0" borderId="0" applyFont="0" applyFill="0" applyBorder="0" applyAlignment="0" applyProtection="0"/>
    <xf numFmtId="43" fontId="45"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3"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43" fontId="153" fillId="0" borderId="0" applyFont="0" applyFill="0" applyBorder="0" applyAlignment="0" applyProtection="0"/>
    <xf numFmtId="43"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43" fontId="153" fillId="0" borderId="0" applyFont="0" applyFill="0" applyBorder="0" applyAlignment="0" applyProtection="0"/>
    <xf numFmtId="207" fontId="45"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207" fontId="141" fillId="0" borderId="0" applyFont="0" applyFill="0" applyBorder="0" applyAlignment="0" applyProtection="0"/>
    <xf numFmtId="0" fontId="76" fillId="0" borderId="0"/>
    <xf numFmtId="43" fontId="153" fillId="0" borderId="0" applyFont="0" applyFill="0" applyBorder="0" applyAlignment="0" applyProtection="0"/>
    <xf numFmtId="43"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0"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15"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207" fontId="45"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0"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186" fontId="155" fillId="0" borderId="0" applyFont="0" applyFill="0" applyBorder="0" applyAlignment="0" applyProtection="0"/>
    <xf numFmtId="0" fontId="76" fillId="0" borderId="0"/>
    <xf numFmtId="0" fontId="76" fillId="0" borderId="0"/>
    <xf numFmtId="0" fontId="76" fillId="0" borderId="0"/>
    <xf numFmtId="203" fontId="45" fillId="0" borderId="0" applyFont="0" applyFill="0" applyBorder="0" applyAlignment="0" applyProtection="0"/>
    <xf numFmtId="281" fontId="11" fillId="0" borderId="0" applyFont="0" applyFill="0" applyBorder="0" applyAlignment="0" applyProtection="0"/>
    <xf numFmtId="281" fontId="11" fillId="0" borderId="0" applyFont="0" applyFill="0" applyBorder="0" applyAlignment="0" applyProtection="0"/>
    <xf numFmtId="281" fontId="11" fillId="0" borderId="0" applyFont="0" applyFill="0" applyBorder="0" applyAlignment="0" applyProtection="0"/>
    <xf numFmtId="43" fontId="45" fillId="0" borderId="0" applyFont="0" applyFill="0" applyBorder="0" applyAlignment="0" applyProtection="0"/>
    <xf numFmtId="43" fontId="95" fillId="0" borderId="0" applyFont="0" applyFill="0" applyBorder="0" applyAlignment="0" applyProtection="0"/>
    <xf numFmtId="211" fontId="4" fillId="0" borderId="0" applyFont="0" applyFill="0" applyBorder="0" applyAlignment="0" applyProtection="0"/>
    <xf numFmtId="0" fontId="76" fillId="0" borderId="0"/>
    <xf numFmtId="43" fontId="4" fillId="0" borderId="0" applyFont="0" applyFill="0" applyBorder="0" applyAlignment="0" applyProtection="0"/>
    <xf numFmtId="43" fontId="95" fillId="0" borderId="0" applyFont="0" applyFill="0" applyBorder="0" applyAlignment="0" applyProtection="0"/>
    <xf numFmtId="43" fontId="45" fillId="0" borderId="0" applyFont="0" applyFill="0" applyBorder="0" applyAlignment="0" applyProtection="0"/>
    <xf numFmtId="0" fontId="76" fillId="0" borderId="0"/>
    <xf numFmtId="0" fontId="76"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25" fillId="0" borderId="0" applyFont="0" applyFill="0" applyBorder="0" applyAlignment="0" applyProtection="0"/>
    <xf numFmtId="43" fontId="25" fillId="0" borderId="0" applyFont="0" applyFill="0" applyBorder="0" applyAlignment="0" applyProtection="0"/>
    <xf numFmtId="181" fontId="76" fillId="0" borderId="0" applyFont="0" applyFill="0" applyBorder="0" applyAlignment="0" applyProtection="0"/>
    <xf numFmtId="181" fontId="76" fillId="0" borderId="0" applyFont="0" applyFill="0" applyBorder="0" applyAlignment="0" applyProtection="0"/>
    <xf numFmtId="0" fontId="76" fillId="0" borderId="0" applyFont="0" applyFill="0" applyBorder="0" applyAlignment="0" applyProtection="0"/>
    <xf numFmtId="208" fontId="76" fillId="0" borderId="0" applyFont="0" applyFill="0" applyBorder="0" applyAlignment="0" applyProtection="0"/>
    <xf numFmtId="282" fontId="76" fillId="0" borderId="0" applyFont="0" applyFill="0" applyBorder="0" applyAlignment="0" applyProtection="0"/>
    <xf numFmtId="42"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282" fontId="76" fillId="0" borderId="0" applyFont="0" applyFill="0" applyBorder="0" applyAlignment="0" applyProtection="0"/>
    <xf numFmtId="239" fontId="76" fillId="0" borderId="0" applyFont="0" applyFill="0" applyBorder="0" applyAlignment="0" applyProtection="0"/>
    <xf numFmtId="43" fontId="25" fillId="0" borderId="0" applyFont="0" applyFill="0" applyBorder="0" applyAlignment="0" applyProtection="0"/>
    <xf numFmtId="211" fontId="45" fillId="0" borderId="0" applyFont="0" applyFill="0" applyBorder="0" applyAlignment="0" applyProtection="0"/>
    <xf numFmtId="0" fontId="76" fillId="0" borderId="0"/>
    <xf numFmtId="43" fontId="25" fillId="0" borderId="0" applyFont="0" applyFill="0" applyBorder="0" applyAlignment="0" applyProtection="0"/>
    <xf numFmtId="0" fontId="76" fillId="0" borderId="0"/>
    <xf numFmtId="43" fontId="25" fillId="0" borderId="0" applyFont="0" applyFill="0" applyBorder="0" applyAlignment="0" applyProtection="0"/>
    <xf numFmtId="0" fontId="76" fillId="0" borderId="0"/>
    <xf numFmtId="43" fontId="95" fillId="0" borderId="0" applyFont="0" applyFill="0" applyBorder="0" applyAlignment="0" applyProtection="0"/>
    <xf numFmtId="236" fontId="4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45"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211"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6" fillId="0" borderId="0" applyFont="0" applyFill="0" applyBorder="0" applyAlignment="0" applyProtection="0"/>
    <xf numFmtId="43" fontId="9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4" fillId="0" borderId="0" applyFont="0" applyFill="0" applyBorder="0" applyAlignment="0" applyProtection="0"/>
    <xf numFmtId="43" fontId="4" fillId="0" borderId="0" applyFont="0" applyFill="0" applyBorder="0" applyAlignment="0" applyProtection="0"/>
    <xf numFmtId="0" fontId="76" fillId="0" borderId="0"/>
    <xf numFmtId="43" fontId="95" fillId="0" borderId="0" applyFont="0" applyFill="0" applyBorder="0" applyAlignment="0" applyProtection="0"/>
    <xf numFmtId="43" fontId="2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203" fontId="142"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95"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203" fontId="142"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203" fontId="142"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43" fontId="141" fillId="0" borderId="0" applyFont="0" applyFill="0" applyBorder="0" applyAlignment="0" applyProtection="0"/>
    <xf numFmtId="43" fontId="152" fillId="0" borderId="0" applyFont="0" applyFill="0" applyBorder="0" applyAlignment="0" applyProtection="0"/>
    <xf numFmtId="0" fontId="76" fillId="0" borderId="0"/>
    <xf numFmtId="207" fontId="45" fillId="0" borderId="0" applyFont="0" applyFill="0" applyBorder="0" applyAlignment="0" applyProtection="0"/>
    <xf numFmtId="43" fontId="4" fillId="0" borderId="0" applyFont="0" applyFill="0" applyBorder="0" applyAlignment="0" applyProtection="0"/>
    <xf numFmtId="43" fontId="45" fillId="0" borderId="0" applyFont="0" applyFill="0" applyBorder="0" applyAlignment="0" applyProtection="0"/>
    <xf numFmtId="0" fontId="76" fillId="0" borderId="0"/>
    <xf numFmtId="43" fontId="11" fillId="0" borderId="0" applyFont="0" applyFill="0" applyBorder="0" applyAlignment="0" applyProtection="0"/>
    <xf numFmtId="43" fontId="76" fillId="0" borderId="0" applyFont="0" applyFill="0" applyBorder="0" applyAlignment="0" applyProtection="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184" fontId="11"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175" fontId="11" fillId="0" borderId="0" applyFont="0" applyFill="0" applyBorder="0" applyAlignment="0" applyProtection="0"/>
    <xf numFmtId="0" fontId="11" fillId="0" borderId="0" applyFont="0" applyFill="0" applyBorder="0" applyAlignment="0" applyProtection="0"/>
    <xf numFmtId="0" fontId="76" fillId="0" borderId="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4"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173" fontId="11" fillId="0" borderId="0" applyFont="0" applyFill="0" applyBorder="0" applyAlignment="0" applyProtection="0"/>
    <xf numFmtId="43" fontId="45" fillId="0" borderId="0" applyFont="0" applyFill="0" applyBorder="0" applyAlignment="0" applyProtection="0"/>
    <xf numFmtId="0" fontId="76" fillId="0" borderId="0"/>
    <xf numFmtId="180" fontId="30" fillId="0" borderId="0" applyFont="0" applyFill="0" applyBorder="0" applyAlignment="0" applyProtection="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1"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137"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5" fontId="6"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207" fontId="147" fillId="0" borderId="0" applyFont="0" applyFill="0" applyBorder="0" applyAlignment="0" applyProtection="0"/>
    <xf numFmtId="0" fontId="76"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283" fontId="4" fillId="0" borderId="0" applyFont="0" applyFill="0" applyBorder="0" applyAlignment="0" applyProtection="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25" fillId="0" borderId="0" applyFont="0" applyFill="0" applyBorder="0" applyAlignment="0" applyProtection="0"/>
    <xf numFmtId="43" fontId="141" fillId="0" borderId="0" applyFont="0" applyFill="0" applyBorder="0" applyAlignment="0" applyProtection="0"/>
    <xf numFmtId="0" fontId="76" fillId="0" borderId="0"/>
    <xf numFmtId="43" fontId="25" fillId="0" borderId="0" applyFont="0" applyFill="0" applyBorder="0" applyAlignment="0" applyProtection="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25" fillId="0" borderId="0" applyFont="0" applyFill="0" applyBorder="0" applyAlignment="0" applyProtection="0"/>
    <xf numFmtId="43" fontId="141" fillId="0" borderId="0" applyFont="0" applyFill="0" applyBorder="0" applyAlignment="0" applyProtection="0"/>
    <xf numFmtId="0" fontId="76" fillId="0" borderId="0"/>
    <xf numFmtId="43" fontId="25" fillId="0" borderId="0" applyFont="0" applyFill="0" applyBorder="0" applyAlignment="0" applyProtection="0"/>
    <xf numFmtId="43" fontId="141" fillId="0" borderId="0" applyFont="0" applyFill="0" applyBorder="0" applyAlignment="0" applyProtection="0"/>
    <xf numFmtId="0" fontId="76" fillId="0" borderId="0"/>
    <xf numFmtId="43" fontId="25" fillId="0" borderId="0" applyFont="0" applyFill="0" applyBorder="0" applyAlignment="0" applyProtection="0"/>
    <xf numFmtId="43" fontId="141" fillId="0" borderId="0" applyFont="0" applyFill="0" applyBorder="0" applyAlignment="0" applyProtection="0"/>
    <xf numFmtId="0" fontId="76" fillId="0" borderId="0"/>
    <xf numFmtId="43" fontId="6"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6"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276" fontId="45" fillId="0" borderId="0" applyFont="0" applyFill="0" applyBorder="0" applyAlignment="0" applyProtection="0"/>
    <xf numFmtId="43" fontId="45" fillId="0" borderId="0" applyFont="0" applyFill="0" applyBorder="0" applyAlignment="0" applyProtection="0"/>
    <xf numFmtId="43" fontId="6" fillId="0" borderId="0" applyFont="0" applyFill="0" applyBorder="0" applyAlignment="0" applyProtection="0"/>
    <xf numFmtId="0" fontId="76" fillId="0" borderId="0"/>
    <xf numFmtId="0" fontId="45" fillId="0" borderId="0" applyFont="0" applyFill="0" applyBorder="0" applyAlignment="0" applyProtection="0"/>
    <xf numFmtId="284" fontId="45" fillId="0" borderId="0" applyFont="0" applyFill="0" applyBorder="0" applyAlignment="0" applyProtection="0"/>
    <xf numFmtId="0" fontId="76" fillId="0" borderId="0"/>
    <xf numFmtId="0" fontId="45" fillId="0" borderId="0" applyFont="0" applyFill="0" applyBorder="0" applyAlignment="0" applyProtection="0"/>
    <xf numFmtId="285" fontId="45" fillId="0" borderId="0" applyFont="0" applyFill="0" applyBorder="0" applyAlignment="0" applyProtection="0"/>
    <xf numFmtId="43" fontId="153" fillId="0" borderId="0" applyFont="0" applyFill="0" applyBorder="0" applyAlignment="0" applyProtection="0"/>
    <xf numFmtId="186" fontId="97" fillId="0" borderId="0" applyFont="0" applyFill="0" applyBorder="0" applyAlignment="0" applyProtection="0"/>
    <xf numFmtId="43" fontId="45"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25" fillId="0" borderId="0" applyFont="0" applyFill="0" applyBorder="0" applyAlignment="0" applyProtection="0"/>
    <xf numFmtId="43" fontId="141" fillId="0" borderId="0" applyFont="0" applyFill="0" applyBorder="0" applyAlignment="0" applyProtection="0"/>
    <xf numFmtId="0" fontId="76" fillId="0" borderId="0"/>
    <xf numFmtId="43" fontId="25" fillId="0" borderId="0" applyFont="0" applyFill="0" applyBorder="0" applyAlignment="0" applyProtection="0"/>
    <xf numFmtId="43" fontId="141" fillId="0" borderId="0" applyFont="0" applyFill="0" applyBorder="0" applyAlignment="0" applyProtection="0"/>
    <xf numFmtId="0" fontId="76" fillId="0" borderId="0"/>
    <xf numFmtId="266" fontId="4" fillId="0" borderId="0" applyFont="0" applyFill="0" applyBorder="0" applyAlignment="0" applyProtection="0"/>
    <xf numFmtId="43" fontId="141" fillId="0" borderId="0" applyFont="0" applyFill="0" applyBorder="0" applyAlignment="0" applyProtection="0"/>
    <xf numFmtId="0" fontId="76" fillId="0" borderId="0"/>
    <xf numFmtId="43" fontId="1" fillId="0" borderId="0" applyFont="0" applyFill="0" applyBorder="0" applyAlignment="0" applyProtection="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6"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141" fillId="0" borderId="0" applyFont="0" applyFill="0" applyBorder="0" applyAlignment="0" applyProtection="0"/>
    <xf numFmtId="211" fontId="15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6" fillId="0" borderId="0" applyFont="0" applyFill="0" applyBorder="0" applyAlignment="0" applyProtection="0"/>
    <xf numFmtId="43" fontId="6" fillId="0" borderId="0" applyFont="0" applyFill="0" applyBorder="0" applyAlignment="0" applyProtection="0"/>
    <xf numFmtId="211" fontId="45" fillId="0" borderId="0" applyFont="0" applyFill="0" applyBorder="0" applyAlignment="0" applyProtection="0"/>
    <xf numFmtId="43" fontId="45"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166" fontId="4"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15" fillId="0" borderId="0" applyFont="0" applyFill="0" applyBorder="0" applyAlignment="0" applyProtection="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143" fillId="0" borderId="0" applyFont="0" applyFill="0" applyBorder="0" applyAlignment="0" applyProtection="0"/>
    <xf numFmtId="0" fontId="76" fillId="0" borderId="0"/>
    <xf numFmtId="43" fontId="156" fillId="0" borderId="0" applyFont="0" applyFill="0" applyBorder="0" applyAlignment="0" applyProtection="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3" fillId="0" borderId="0" applyFont="0" applyFill="0" applyBorder="0" applyAlignment="0" applyProtection="0"/>
    <xf numFmtId="0" fontId="76" fillId="0" borderId="0"/>
    <xf numFmtId="186" fontId="97" fillId="0" borderId="0" applyFont="0" applyFill="0" applyBorder="0" applyAlignment="0" applyProtection="0"/>
    <xf numFmtId="0" fontId="76" fillId="0" borderId="0"/>
    <xf numFmtId="43" fontId="45" fillId="0" borderId="0" applyFont="0" applyFill="0" applyBorder="0" applyAlignment="0" applyProtection="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37"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43" fontId="76" fillId="0" borderId="0" applyFont="0" applyFill="0" applyBorder="0" applyAlignment="0" applyProtection="0"/>
    <xf numFmtId="203" fontId="76"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203" fontId="76"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26" fontId="7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6"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 fillId="0" borderId="0" applyFont="0" applyFill="0" applyBorder="0" applyAlignment="0" applyProtection="0"/>
    <xf numFmtId="43" fontId="4"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39"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0" fontId="76" fillId="0" borderId="0" applyFont="0" applyFill="0" applyBorder="0" applyAlignment="0" applyProtection="0"/>
    <xf numFmtId="0" fontId="76" fillId="0" borderId="0"/>
    <xf numFmtId="276" fontId="76" fillId="0" borderId="0" applyFont="0" applyFill="0" applyBorder="0" applyAlignment="0" applyProtection="0"/>
    <xf numFmtId="43" fontId="76" fillId="0" borderId="0" applyFont="0" applyFill="0" applyBorder="0" applyAlignment="0" applyProtection="0"/>
    <xf numFmtId="0" fontId="76" fillId="0" borderId="0"/>
    <xf numFmtId="286" fontId="4" fillId="0" borderId="0" applyFont="0" applyFill="0" applyBorder="0" applyAlignment="0" applyProtection="0"/>
    <xf numFmtId="0" fontId="76" fillId="0" borderId="0"/>
    <xf numFmtId="0" fontId="76" fillId="0" borderId="0" applyFont="0" applyFill="0" applyBorder="0" applyAlignment="0" applyProtection="0"/>
    <xf numFmtId="0" fontId="7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277" fontId="1" fillId="0" borderId="0" applyFont="0" applyFill="0" applyBorder="0" applyAlignment="0" applyProtection="0"/>
    <xf numFmtId="244" fontId="6" fillId="0" borderId="0" applyFont="0" applyFill="0" applyBorder="0" applyAlignment="0" applyProtection="0"/>
    <xf numFmtId="0" fontId="76" fillId="0" borderId="0"/>
    <xf numFmtId="43" fontId="45" fillId="0" borderId="0" applyFont="0" applyFill="0" applyBorder="0" applyAlignment="0" applyProtection="0"/>
    <xf numFmtId="43" fontId="25" fillId="0" borderId="0" applyFont="0" applyFill="0" applyBorder="0" applyAlignment="0" applyProtection="0"/>
    <xf numFmtId="287" fontId="4" fillId="0" borderId="0" applyFont="0" applyFill="0" applyBorder="0" applyAlignment="0" applyProtection="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45"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45" fillId="0" borderId="0" applyFont="0" applyFill="0" applyBorder="0" applyAlignment="0" applyProtection="0"/>
    <xf numFmtId="211" fontId="4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45" fillId="0" borderId="0" applyFont="0" applyFill="0" applyBorder="0" applyAlignment="0" applyProtection="0"/>
    <xf numFmtId="186" fontId="45" fillId="0" borderId="0" applyFont="0" applyFill="0" applyBorder="0" applyAlignment="0" applyProtection="0"/>
    <xf numFmtId="43" fontId="45" fillId="0" borderId="0" applyFont="0" applyFill="0" applyBorder="0" applyAlignment="0" applyProtection="0"/>
    <xf numFmtId="0" fontId="76" fillId="0" borderId="0"/>
    <xf numFmtId="288" fontId="25" fillId="0" borderId="0" applyFont="0" applyFill="0" applyBorder="0" applyAlignment="0" applyProtection="0"/>
    <xf numFmtId="43" fontId="37"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37"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11"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203" fontId="151"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176" fontId="11"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57" fillId="0" borderId="0" applyFont="0" applyFill="0" applyBorder="0" applyAlignment="0" applyProtection="0"/>
    <xf numFmtId="0" fontId="76" fillId="0" borderId="0"/>
    <xf numFmtId="43" fontId="45" fillId="0" borderId="0" applyFont="0" applyFill="0" applyBorder="0" applyAlignment="0" applyProtection="0"/>
    <xf numFmtId="186" fontId="45" fillId="0" borderId="0" applyFont="0" applyFill="0" applyBorder="0" applyAlignment="0" applyProtection="0"/>
    <xf numFmtId="43" fontId="146" fillId="0" borderId="0" applyFont="0" applyFill="0" applyBorder="0" applyAlignment="0" applyProtection="0"/>
    <xf numFmtId="0" fontId="76" fillId="0" borderId="0"/>
    <xf numFmtId="0" fontId="76" fillId="0" borderId="0"/>
    <xf numFmtId="43" fontId="146" fillId="0" borderId="0" applyFont="0" applyFill="0" applyBorder="0" applyAlignment="0" applyProtection="0"/>
    <xf numFmtId="0" fontId="76" fillId="0" borderId="0"/>
    <xf numFmtId="41" fontId="76" fillId="0" borderId="0" applyFont="0" applyFill="0" applyBorder="0" applyAlignment="0" applyProtection="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4" fillId="0" borderId="0" applyFont="0" applyFill="0" applyBorder="0" applyAlignment="0" applyProtection="0"/>
    <xf numFmtId="43" fontId="76" fillId="0" borderId="0" applyFont="0" applyFill="0" applyBorder="0" applyAlignment="0" applyProtection="0"/>
    <xf numFmtId="211"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186" fontId="1" fillId="0" borderId="0" applyFont="0" applyFill="0" applyBorder="0" applyAlignment="0" applyProtection="0"/>
    <xf numFmtId="203" fontId="1" fillId="0" borderId="0" applyFont="0" applyFill="0" applyBorder="0" applyAlignment="0" applyProtection="0"/>
    <xf numFmtId="197"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4" fillId="0" borderId="0" applyFont="0" applyFill="0" applyBorder="0" applyAlignment="0" applyProtection="0"/>
    <xf numFmtId="288" fontId="25" fillId="0" borderId="0" applyFont="0" applyFill="0" applyBorder="0" applyAlignment="0" applyProtection="0"/>
    <xf numFmtId="43" fontId="76" fillId="0" borderId="0" applyFont="0" applyFill="0" applyBorder="0" applyAlignment="0" applyProtection="0"/>
    <xf numFmtId="0" fontId="76" fillId="0" borderId="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4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211" fontId="7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146"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95"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 fillId="0" borderId="0" applyFont="0" applyFill="0" applyBorder="0" applyAlignment="0" applyProtection="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4" fillId="0" borderId="0" applyFont="0" applyFill="0" applyBorder="0" applyAlignment="0" applyProtection="0"/>
    <xf numFmtId="43" fontId="141" fillId="0" borderId="0" applyFont="0" applyFill="0" applyBorder="0" applyAlignment="0" applyProtection="0"/>
    <xf numFmtId="0" fontId="76" fillId="0" borderId="0"/>
    <xf numFmtId="186" fontId="65"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4" fillId="0" borderId="0" applyFont="0" applyFill="0" applyBorder="0" applyAlignment="0" applyProtection="0"/>
    <xf numFmtId="43" fontId="45"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211" fontId="45"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1" fillId="0" borderId="0" applyFont="0" applyFill="0" applyBorder="0" applyAlignment="0" applyProtection="0"/>
    <xf numFmtId="0" fontId="76" fillId="0" borderId="0"/>
    <xf numFmtId="43" fontId="143" fillId="0" borderId="0" applyFont="0" applyFill="0" applyBorder="0" applyAlignment="0" applyProtection="0"/>
    <xf numFmtId="0" fontId="76" fillId="0" borderId="0"/>
    <xf numFmtId="0" fontId="76" fillId="0" borderId="0"/>
    <xf numFmtId="43" fontId="14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 fillId="0" borderId="0" applyFont="0" applyFill="0" applyBorder="0" applyAlignment="0" applyProtection="0"/>
    <xf numFmtId="43" fontId="6" fillId="0" borderId="0" applyFont="0" applyFill="0" applyBorder="0" applyAlignment="0" applyProtection="0"/>
    <xf numFmtId="282" fontId="147" fillId="0" borderId="0" applyFont="0" applyFill="0" applyBorder="0" applyAlignment="0" applyProtection="0"/>
    <xf numFmtId="43" fontId="6" fillId="0" borderId="0" applyFont="0" applyFill="0" applyBorder="0" applyAlignment="0" applyProtection="0"/>
    <xf numFmtId="289" fontId="6" fillId="0" borderId="0" applyFont="0" applyFill="0" applyBorder="0" applyAlignment="0" applyProtection="0"/>
    <xf numFmtId="43" fontId="147" fillId="0" borderId="0" applyFont="0" applyFill="0" applyBorder="0" applyAlignment="0" applyProtection="0"/>
    <xf numFmtId="211" fontId="76" fillId="0" borderId="0" applyFont="0" applyFill="0" applyBorder="0" applyAlignment="0" applyProtection="0"/>
    <xf numFmtId="0" fontId="76" fillId="0" borderId="0"/>
    <xf numFmtId="232" fontId="6" fillId="0" borderId="0" applyFont="0" applyFill="0" applyBorder="0" applyAlignment="0" applyProtection="0"/>
    <xf numFmtId="43" fontId="6" fillId="0" borderId="0" applyFont="0" applyFill="0" applyBorder="0" applyAlignment="0" applyProtection="0"/>
    <xf numFmtId="190" fontId="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289" fontId="6" fillId="0" borderId="0" applyFont="0" applyFill="0" applyBorder="0" applyAlignment="0" applyProtection="0"/>
    <xf numFmtId="43" fontId="6" fillId="0" borderId="0" applyFont="0" applyFill="0" applyBorder="0" applyAlignment="0" applyProtection="0"/>
    <xf numFmtId="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32" fontId="6" fillId="0" borderId="0" applyFont="0" applyFill="0" applyBorder="0" applyAlignment="0" applyProtection="0"/>
    <xf numFmtId="43"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43" fontId="25"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xf numFmtId="43" fontId="6" fillId="0" borderId="0" applyFont="0" applyFill="0" applyBorder="0" applyAlignment="0" applyProtection="0"/>
    <xf numFmtId="43" fontId="25"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6" fillId="0" borderId="0" applyFont="0" applyFill="0" applyBorder="0" applyAlignment="0" applyProtection="0"/>
    <xf numFmtId="211" fontId="45" fillId="0" borderId="0" applyFont="0" applyFill="0" applyBorder="0" applyAlignment="0" applyProtection="0"/>
    <xf numFmtId="0" fontId="76" fillId="0" borderId="0"/>
    <xf numFmtId="244" fontId="6" fillId="0" borderId="0" applyFont="0" applyFill="0" applyBorder="0" applyAlignment="0" applyProtection="0"/>
    <xf numFmtId="43" fontId="76" fillId="0" borderId="0" applyFont="0" applyFill="0" applyBorder="0" applyAlignment="0" applyProtection="0"/>
    <xf numFmtId="43" fontId="25" fillId="0" borderId="0" applyFont="0" applyFill="0" applyBorder="0" applyAlignment="0" applyProtection="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4"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6" fillId="0" borderId="0" applyFont="0" applyFill="0" applyBorder="0" applyAlignment="0" applyProtection="0"/>
    <xf numFmtId="43" fontId="25" fillId="0" borderId="0" applyFont="0" applyFill="0" applyBorder="0" applyAlignment="0" applyProtection="0"/>
    <xf numFmtId="43" fontId="76" fillId="0" borderId="0" applyFont="0" applyFill="0" applyBorder="0" applyAlignment="0" applyProtection="0"/>
    <xf numFmtId="179" fontId="76" fillId="0" borderId="0" applyFont="0" applyFill="0" applyBorder="0" applyAlignment="0" applyProtection="0"/>
    <xf numFmtId="179" fontId="76" fillId="0" borderId="0" applyFont="0" applyFill="0" applyBorder="0" applyAlignment="0" applyProtection="0"/>
    <xf numFmtId="43" fontId="76" fillId="0" borderId="0" applyFont="0" applyFill="0" applyBorder="0" applyAlignment="0" applyProtection="0"/>
    <xf numFmtId="290" fontId="76" fillId="0" borderId="0" applyFont="0" applyFill="0" applyBorder="0" applyAlignment="0" applyProtection="0"/>
    <xf numFmtId="179" fontId="76" fillId="0" borderId="0" applyFont="0" applyFill="0" applyBorder="0" applyAlignment="0" applyProtection="0"/>
    <xf numFmtId="179" fontId="76" fillId="0" borderId="0" applyFont="0" applyFill="0" applyBorder="0" applyAlignment="0" applyProtection="0"/>
    <xf numFmtId="0" fontId="76" fillId="0" borderId="0"/>
    <xf numFmtId="43" fontId="2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76" fillId="0" borderId="0"/>
    <xf numFmtId="43"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0" fontId="76" fillId="0" borderId="0"/>
    <xf numFmtId="43" fontId="6" fillId="0" borderId="0" applyFont="0" applyFill="0" applyBorder="0" applyAlignment="0" applyProtection="0"/>
    <xf numFmtId="186" fontId="76" fillId="0" borderId="0" applyFont="0" applyFill="0" applyBorder="0" applyAlignment="0" applyProtection="0"/>
    <xf numFmtId="0" fontId="76" fillId="0" borderId="0"/>
    <xf numFmtId="43" fontId="45" fillId="0" borderId="0" applyFont="0" applyFill="0" applyBorder="0" applyAlignment="0" applyProtection="0"/>
    <xf numFmtId="199" fontId="76" fillId="0" borderId="0" applyFont="0" applyFill="0" applyBorder="0" applyAlignment="0" applyProtection="0"/>
    <xf numFmtId="43" fontId="158" fillId="0" borderId="0" applyFont="0" applyFill="0" applyBorder="0" applyAlignment="0" applyProtection="0"/>
    <xf numFmtId="0" fontId="76" fillId="0" borderId="0"/>
    <xf numFmtId="186" fontId="76" fillId="0" borderId="0" applyFont="0" applyFill="0" applyBorder="0" applyAlignment="0" applyProtection="0"/>
    <xf numFmtId="0" fontId="76" fillId="0" borderId="0"/>
    <xf numFmtId="186" fontId="7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186" fontId="1" fillId="0" borderId="0" applyFont="0" applyFill="0" applyBorder="0" applyAlignment="0" applyProtection="0"/>
    <xf numFmtId="0" fontId="76" fillId="0" borderId="0"/>
    <xf numFmtId="186" fontId="1"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76" fillId="0" borderId="0" applyFont="0" applyFill="0" applyBorder="0" applyAlignment="0" applyProtection="0"/>
    <xf numFmtId="43" fontId="45" fillId="0" borderId="0" applyFont="0" applyFill="0" applyBorder="0" applyAlignment="0" applyProtection="0"/>
    <xf numFmtId="0" fontId="76" fillId="0" borderId="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6" fillId="0" borderId="0" applyFont="0" applyFill="0" applyBorder="0" applyAlignment="0" applyProtection="0"/>
    <xf numFmtId="0" fontId="76" fillId="0" borderId="0"/>
    <xf numFmtId="43" fontId="45" fillId="0" borderId="0" applyFont="0" applyFill="0" applyBorder="0" applyAlignment="0" applyProtection="0"/>
    <xf numFmtId="0" fontId="76" fillId="0" borderId="0"/>
    <xf numFmtId="43" fontId="45" fillId="0" borderId="0" applyFont="0" applyFill="0" applyBorder="0" applyAlignment="0" applyProtection="0"/>
    <xf numFmtId="43" fontId="45" fillId="0" borderId="0" applyFont="0" applyFill="0" applyBorder="0" applyAlignment="0" applyProtection="0"/>
    <xf numFmtId="0" fontId="76" fillId="0" borderId="0"/>
    <xf numFmtId="43" fontId="45" fillId="0" borderId="0" applyFont="0" applyFill="0" applyBorder="0" applyAlignment="0" applyProtection="0"/>
    <xf numFmtId="291" fontId="44" fillId="0" borderId="0"/>
    <xf numFmtId="291" fontId="44" fillId="0" borderId="0"/>
    <xf numFmtId="0" fontId="76" fillId="0" borderId="0"/>
    <xf numFmtId="3" fontId="45" fillId="0" borderId="0" applyFont="0" applyFill="0" applyBorder="0" applyAlignment="0" applyProtection="0"/>
    <xf numFmtId="0" fontId="159" fillId="0" borderId="0"/>
    <xf numFmtId="0" fontId="18"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3" fontId="45" fillId="0" borderId="0" applyFont="0" applyFill="0" applyBorder="0" applyAlignment="0" applyProtection="0"/>
    <xf numFmtId="3" fontId="65" fillId="0" borderId="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59" fillId="0" borderId="0"/>
    <xf numFmtId="0" fontId="18" fillId="0" borderId="0"/>
    <xf numFmtId="292" fontId="25" fillId="0" borderId="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293" fontId="25" fillId="0" borderId="89">
      <alignment vertical="center" wrapText="1"/>
    </xf>
    <xf numFmtId="0" fontId="160" fillId="0" borderId="0" applyNumberFormat="0" applyFill="0" applyBorder="0" applyAlignment="0" applyProtection="0"/>
    <xf numFmtId="0" fontId="161" fillId="0" borderId="0">
      <alignment horizontal="center"/>
    </xf>
    <xf numFmtId="0" fontId="76" fillId="0" borderId="0"/>
    <xf numFmtId="0" fontId="162" fillId="0" borderId="0" applyNumberFormat="0" applyAlignment="0">
      <alignment horizontal="left"/>
    </xf>
    <xf numFmtId="0" fontId="76" fillId="0" borderId="0"/>
    <xf numFmtId="208" fontId="98" fillId="0" borderId="0" applyFont="0" applyFill="0" applyBorder="0" applyAlignment="0" applyProtection="0"/>
    <xf numFmtId="294" fontId="163" fillId="0" borderId="0" applyFill="0" applyBorder="0" applyProtection="0"/>
    <xf numFmtId="295" fontId="139" fillId="0" borderId="0" applyFont="0" applyFill="0" applyBorder="0" applyAlignment="0" applyProtection="0"/>
    <xf numFmtId="296" fontId="153" fillId="0" borderId="0" applyFill="0" applyBorder="0" applyProtection="0"/>
    <xf numFmtId="296" fontId="153" fillId="0" borderId="90" applyFill="0" applyProtection="0"/>
    <xf numFmtId="296" fontId="153" fillId="0" borderId="91" applyFill="0" applyProtection="0"/>
    <xf numFmtId="297" fontId="53" fillId="0" borderId="0" applyFont="0" applyFill="0" applyBorder="0" applyAlignment="0" applyProtection="0"/>
    <xf numFmtId="298" fontId="53" fillId="0" borderId="0" applyFont="0" applyFill="0" applyBorder="0" applyAlignment="0" applyProtection="0"/>
    <xf numFmtId="217" fontId="44" fillId="0" borderId="0" applyFill="0" applyBorder="0" applyAlignment="0" applyProtection="0"/>
    <xf numFmtId="186" fontId="65" fillId="0" borderId="0" applyFont="0" applyFill="0" applyBorder="0" applyAlignment="0" applyProtection="0"/>
    <xf numFmtId="299" fontId="164" fillId="0" borderId="0">
      <protection locked="0"/>
    </xf>
    <xf numFmtId="299" fontId="164" fillId="0" borderId="0">
      <protection locked="0"/>
    </xf>
    <xf numFmtId="300" fontId="164" fillId="0" borderId="0">
      <protection locked="0"/>
    </xf>
    <xf numFmtId="300" fontId="164" fillId="0" borderId="0">
      <protection locked="0"/>
    </xf>
    <xf numFmtId="301" fontId="165" fillId="0" borderId="80">
      <protection locked="0"/>
    </xf>
    <xf numFmtId="301" fontId="165" fillId="0" borderId="80">
      <protection locked="0"/>
    </xf>
    <xf numFmtId="302" fontId="164" fillId="0" borderId="0">
      <protection locked="0"/>
    </xf>
    <xf numFmtId="302" fontId="164" fillId="0" borderId="0">
      <protection locked="0"/>
    </xf>
    <xf numFmtId="303" fontId="164" fillId="0" borderId="0">
      <protection locked="0"/>
    </xf>
    <xf numFmtId="303" fontId="164" fillId="0" borderId="0">
      <protection locked="0"/>
    </xf>
    <xf numFmtId="302" fontId="164" fillId="0" borderId="0" applyNumberFormat="0">
      <protection locked="0"/>
    </xf>
    <xf numFmtId="302" fontId="164" fillId="0" borderId="0" applyNumberFormat="0">
      <protection locked="0"/>
    </xf>
    <xf numFmtId="302" fontId="164" fillId="0" borderId="0">
      <protection locked="0"/>
    </xf>
    <xf numFmtId="302" fontId="164" fillId="0" borderId="0">
      <protection locked="0"/>
    </xf>
    <xf numFmtId="263" fontId="166" fillId="0" borderId="75"/>
    <xf numFmtId="0" fontId="76" fillId="0" borderId="0"/>
    <xf numFmtId="304" fontId="166" fillId="0" borderId="75"/>
    <xf numFmtId="0" fontId="76" fillId="0" borderId="0"/>
    <xf numFmtId="0" fontId="62" fillId="0" borderId="0" applyNumberFormat="0" applyFont="0" applyAlignment="0">
      <alignment horizontal="center"/>
    </xf>
    <xf numFmtId="305" fontId="167" fillId="0" borderId="0" applyFont="0" applyFill="0" applyBorder="0" applyAlignment="0" applyProtection="0"/>
    <xf numFmtId="306"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7" fontId="45" fillId="0" borderId="0" applyFont="0" applyFill="0" applyBorder="0" applyAlignment="0" applyProtection="0"/>
    <xf numFmtId="308" fontId="167" fillId="0" borderId="0" applyFont="0" applyFill="0" applyBorder="0" applyAlignment="0" applyProtection="0"/>
    <xf numFmtId="247" fontId="120"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9" fontId="45" fillId="0" borderId="0" applyFont="0" applyFill="0" applyBorder="0" applyAlignment="0" applyProtection="0"/>
    <xf numFmtId="0" fontId="76" fillId="0" borderId="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248" fontId="45" fillId="0" borderId="0" applyFont="0" applyFill="0" applyBorder="0" applyAlignment="0" applyProtection="0"/>
    <xf numFmtId="309" fontId="140" fillId="0" borderId="0" applyFont="0" applyFill="0" applyBorder="0" applyAlignment="0" applyProtection="0"/>
    <xf numFmtId="310" fontId="65" fillId="0" borderId="0" applyFont="0" applyFill="0" applyBorder="0" applyAlignment="0" applyProtection="0"/>
    <xf numFmtId="0" fontId="140" fillId="0" borderId="0" applyFont="0" applyFill="0" applyBorder="0" applyAlignment="0" applyProtection="0"/>
    <xf numFmtId="0" fontId="140" fillId="0" borderId="0" applyFont="0" applyFill="0" applyBorder="0" applyAlignment="0" applyProtection="0"/>
    <xf numFmtId="0" fontId="65" fillId="0" borderId="0" applyFont="0" applyFill="0" applyBorder="0" applyAlignment="0" applyProtection="0"/>
    <xf numFmtId="0" fontId="140"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153"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0" fontId="76" fillId="0" borderId="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45" fillId="0" borderId="0" applyFont="0" applyFill="0" applyBorder="0" applyAlignment="0" applyProtection="0"/>
    <xf numFmtId="44" fontId="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311" fontId="45" fillId="0" borderId="0" applyFont="0" applyFill="0" applyBorder="0" applyAlignment="0" applyProtection="0"/>
    <xf numFmtId="312" fontId="45" fillId="0" borderId="0" applyFont="0" applyFill="0" applyBorder="0" applyAlignment="0" applyProtection="0"/>
    <xf numFmtId="312" fontId="45" fillId="0" borderId="0" applyFont="0" applyFill="0" applyBorder="0" applyAlignment="0" applyProtection="0"/>
    <xf numFmtId="313" fontId="45" fillId="0" borderId="0" applyFont="0" applyFill="0" applyBorder="0" applyAlignment="0" applyProtection="0"/>
    <xf numFmtId="314" fontId="44" fillId="0" borderId="0"/>
    <xf numFmtId="314" fontId="44" fillId="0" borderId="0"/>
    <xf numFmtId="0" fontId="76" fillId="0" borderId="0"/>
    <xf numFmtId="263" fontId="41" fillId="0" borderId="75">
      <alignment horizontal="center"/>
      <protection hidden="1"/>
    </xf>
    <xf numFmtId="0" fontId="76" fillId="0" borderId="0"/>
    <xf numFmtId="315" fontId="168" fillId="0" borderId="75">
      <alignment horizontal="center"/>
      <protection hidden="1"/>
    </xf>
    <xf numFmtId="315" fontId="168" fillId="0" borderId="75">
      <alignment horizontal="center"/>
      <protection hidden="1"/>
    </xf>
    <xf numFmtId="245" fontId="25" fillId="0" borderId="92"/>
    <xf numFmtId="0" fontId="76" fillId="0" borderId="0"/>
    <xf numFmtId="245" fontId="25" fillId="0" borderId="92"/>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5" fillId="0" borderId="0" applyFont="0" applyFill="0" applyBorder="0" applyAlignment="0" applyProtection="0"/>
    <xf numFmtId="0" fontId="45" fillId="0" borderId="0" applyFont="0" applyFill="0" applyBorder="0" applyAlignment="0" applyProtection="0"/>
    <xf numFmtId="14" fontId="21" fillId="0" borderId="0" applyFill="0" applyBorder="0" applyAlignment="0"/>
    <xf numFmtId="14" fontId="21" fillId="0" borderId="0" applyFill="0" applyBorder="0" applyAlignment="0"/>
    <xf numFmtId="0" fontId="76" fillId="0" borderId="0"/>
    <xf numFmtId="0" fontId="59" fillId="0" borderId="0" applyProtection="0"/>
    <xf numFmtId="0" fontId="76" fillId="0" borderId="0"/>
    <xf numFmtId="43" fontId="25" fillId="0" borderId="0" applyFont="0" applyFill="0" applyBorder="0" applyAlignment="0" applyProtection="0"/>
    <xf numFmtId="43" fontId="45" fillId="0" borderId="0" applyFont="0" applyFill="0" applyBorder="0" applyAlignment="0" applyProtection="0"/>
    <xf numFmtId="0" fontId="169" fillId="25" borderId="84" applyNumberFormat="0" applyAlignment="0" applyProtection="0"/>
    <xf numFmtId="0" fontId="170" fillId="11" borderId="85" applyNumberFormat="0" applyAlignment="0" applyProtection="0"/>
    <xf numFmtId="3" fontId="171" fillId="0" borderId="93">
      <alignment horizontal="left" vertical="top" wrapText="1"/>
    </xf>
    <xf numFmtId="0" fontId="76" fillId="0" borderId="0"/>
    <xf numFmtId="0" fontId="172" fillId="0" borderId="94" applyNumberFormat="0" applyFill="0" applyAlignment="0" applyProtection="0"/>
    <xf numFmtId="0" fontId="173" fillId="0" borderId="95" applyNumberFormat="0" applyFill="0" applyAlignment="0" applyProtection="0"/>
    <xf numFmtId="0" fontId="174" fillId="0" borderId="96" applyNumberFormat="0" applyFill="0" applyAlignment="0" applyProtection="0"/>
    <xf numFmtId="0" fontId="174" fillId="0" borderId="0" applyNumberFormat="0" applyFill="0" applyBorder="0" applyAlignment="0" applyProtection="0"/>
    <xf numFmtId="38" fontId="44" fillId="0" borderId="97">
      <alignment vertical="center"/>
    </xf>
    <xf numFmtId="0" fontId="60" fillId="0" borderId="0" applyNumberFormat="0" applyFill="0" applyBorder="0" applyAlignment="0" applyProtection="0">
      <alignment vertical="center"/>
    </xf>
    <xf numFmtId="316" fontId="45" fillId="0" borderId="0" applyFont="0" applyFill="0" applyBorder="0" applyAlignment="0" applyProtection="0"/>
    <xf numFmtId="317" fontId="45" fillId="0" borderId="0" applyFont="0" applyFill="0" applyBorder="0" applyAlignment="0" applyProtection="0"/>
    <xf numFmtId="318" fontId="25" fillId="0" borderId="0"/>
    <xf numFmtId="319" fontId="29" fillId="0" borderId="79"/>
    <xf numFmtId="319" fontId="29" fillId="0" borderId="79"/>
    <xf numFmtId="320" fontId="53" fillId="0" borderId="0" applyFont="0" applyFill="0" applyBorder="0" applyAlignment="0" applyProtection="0"/>
    <xf numFmtId="321" fontId="44" fillId="0" borderId="0" applyFill="0" applyBorder="0" applyAlignment="0" applyProtection="0"/>
    <xf numFmtId="322" fontId="53" fillId="0" borderId="0" applyFont="0" applyFill="0" applyBorder="0" applyAlignment="0" applyProtection="0"/>
    <xf numFmtId="43" fontId="49" fillId="0" borderId="0" applyFont="0" applyFill="0" applyBorder="0" applyAlignment="0"/>
    <xf numFmtId="323" fontId="44" fillId="0" borderId="0"/>
    <xf numFmtId="323" fontId="44" fillId="0" borderId="0"/>
    <xf numFmtId="279" fontId="29" fillId="0" borderId="0"/>
    <xf numFmtId="279" fontId="29" fillId="0" borderId="0"/>
    <xf numFmtId="41" fontId="175" fillId="0" borderId="0" applyFont="0" applyFill="0" applyBorder="0" applyAlignment="0" applyProtection="0"/>
    <xf numFmtId="43" fontId="175" fillId="0" borderId="0" applyFont="0" applyFill="0" applyBorder="0" applyAlignment="0" applyProtection="0"/>
    <xf numFmtId="324" fontId="45" fillId="0" borderId="0" applyFont="0" applyFill="0" applyBorder="0" applyAlignment="0" applyProtection="0"/>
    <xf numFmtId="226" fontId="175" fillId="0" borderId="0" applyFont="0" applyFill="0" applyBorder="0" applyAlignment="0" applyProtection="0"/>
    <xf numFmtId="185" fontId="175" fillId="0" borderId="0" applyFont="0" applyFill="0" applyBorder="0" applyAlignment="0" applyProtection="0"/>
    <xf numFmtId="41" fontId="175" fillId="0" borderId="0" applyFont="0" applyFill="0" applyBorder="0" applyAlignment="0" applyProtection="0"/>
    <xf numFmtId="185" fontId="175" fillId="0" borderId="0" applyFont="0" applyFill="0" applyBorder="0" applyAlignment="0" applyProtection="0"/>
    <xf numFmtId="41" fontId="175" fillId="0" borderId="0" applyFont="0" applyFill="0" applyBorder="0" applyAlignment="0" applyProtection="0"/>
    <xf numFmtId="324" fontId="45" fillId="0" borderId="0" applyFont="0" applyFill="0" applyBorder="0" applyAlignment="0" applyProtection="0"/>
    <xf numFmtId="324" fontId="45" fillId="0" borderId="0" applyFont="0" applyFill="0" applyBorder="0" applyAlignment="0" applyProtection="0"/>
    <xf numFmtId="324" fontId="45" fillId="0" borderId="0" applyFont="0" applyFill="0" applyBorder="0" applyAlignment="0" applyProtection="0"/>
    <xf numFmtId="324" fontId="45" fillId="0" borderId="0" applyFont="0" applyFill="0" applyBorder="0" applyAlignment="0" applyProtection="0"/>
    <xf numFmtId="185" fontId="175" fillId="0" borderId="0" applyFont="0" applyFill="0" applyBorder="0" applyAlignment="0" applyProtection="0"/>
    <xf numFmtId="41" fontId="175" fillId="0" borderId="0" applyFont="0" applyFill="0" applyBorder="0" applyAlignment="0" applyProtection="0"/>
    <xf numFmtId="324" fontId="45" fillId="0" borderId="0" applyFont="0" applyFill="0" applyBorder="0" applyAlignment="0" applyProtection="0"/>
    <xf numFmtId="324" fontId="45" fillId="0" borderId="0" applyFont="0" applyFill="0" applyBorder="0" applyAlignment="0" applyProtection="0"/>
    <xf numFmtId="325" fontId="25" fillId="0" borderId="0" applyFont="0" applyFill="0" applyBorder="0" applyAlignment="0" applyProtection="0"/>
    <xf numFmtId="325" fontId="25" fillId="0" borderId="0" applyFont="0" applyFill="0" applyBorder="0" applyAlignment="0" applyProtection="0"/>
    <xf numFmtId="326" fontId="25" fillId="0" borderId="0" applyFont="0" applyFill="0" applyBorder="0" applyAlignment="0" applyProtection="0"/>
    <xf numFmtId="326" fontId="2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185"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185" fontId="175" fillId="0" borderId="0" applyFont="0" applyFill="0" applyBorder="0" applyAlignment="0" applyProtection="0"/>
    <xf numFmtId="222" fontId="175" fillId="0" borderId="0" applyFont="0" applyFill="0" applyBorder="0" applyAlignment="0" applyProtection="0"/>
    <xf numFmtId="222" fontId="175" fillId="0" borderId="0" applyFont="0" applyFill="0" applyBorder="0" applyAlignment="0" applyProtection="0"/>
    <xf numFmtId="222" fontId="175" fillId="0" borderId="0" applyFont="0" applyFill="0" applyBorder="0" applyAlignment="0" applyProtection="0"/>
    <xf numFmtId="222" fontId="175" fillId="0" borderId="0" applyFont="0" applyFill="0" applyBorder="0" applyAlignment="0" applyProtection="0"/>
    <xf numFmtId="222"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41" fontId="175" fillId="0" borderId="0" applyFont="0" applyFill="0" applyBorder="0" applyAlignment="0" applyProtection="0"/>
    <xf numFmtId="222" fontId="175" fillId="0" borderId="0" applyFont="0" applyFill="0" applyBorder="0" applyAlignment="0" applyProtection="0"/>
    <xf numFmtId="222" fontId="175" fillId="0" borderId="0" applyFont="0" applyFill="0" applyBorder="0" applyAlignment="0" applyProtection="0"/>
    <xf numFmtId="41" fontId="175" fillId="0" borderId="0" applyFont="0" applyFill="0" applyBorder="0" applyAlignment="0" applyProtection="0"/>
    <xf numFmtId="327" fontId="45" fillId="0" borderId="0" applyFont="0" applyFill="0" applyBorder="0" applyAlignment="0" applyProtection="0"/>
    <xf numFmtId="328" fontId="175" fillId="0" borderId="0" applyFont="0" applyFill="0" applyBorder="0" applyAlignment="0" applyProtection="0"/>
    <xf numFmtId="186" fontId="175" fillId="0" borderId="0" applyFont="0" applyFill="0" applyBorder="0" applyAlignment="0" applyProtection="0"/>
    <xf numFmtId="43" fontId="175" fillId="0" borderId="0" applyFont="0" applyFill="0" applyBorder="0" applyAlignment="0" applyProtection="0"/>
    <xf numFmtId="186" fontId="175" fillId="0" borderId="0" applyFont="0" applyFill="0" applyBorder="0" applyAlignment="0" applyProtection="0"/>
    <xf numFmtId="43" fontId="175" fillId="0" borderId="0" applyFont="0" applyFill="0" applyBorder="0" applyAlignment="0" applyProtection="0"/>
    <xf numFmtId="327" fontId="45" fillId="0" borderId="0" applyFont="0" applyFill="0" applyBorder="0" applyAlignment="0" applyProtection="0"/>
    <xf numFmtId="327" fontId="45" fillId="0" borderId="0" applyFont="0" applyFill="0" applyBorder="0" applyAlignment="0" applyProtection="0"/>
    <xf numFmtId="327" fontId="45" fillId="0" borderId="0" applyFont="0" applyFill="0" applyBorder="0" applyAlignment="0" applyProtection="0"/>
    <xf numFmtId="327" fontId="45" fillId="0" borderId="0" applyFont="0" applyFill="0" applyBorder="0" applyAlignment="0" applyProtection="0"/>
    <xf numFmtId="186" fontId="175" fillId="0" borderId="0" applyFont="0" applyFill="0" applyBorder="0" applyAlignment="0" applyProtection="0"/>
    <xf numFmtId="43" fontId="175" fillId="0" borderId="0" applyFont="0" applyFill="0" applyBorder="0" applyAlignment="0" applyProtection="0"/>
    <xf numFmtId="327" fontId="45" fillId="0" borderId="0" applyFont="0" applyFill="0" applyBorder="0" applyAlignment="0" applyProtection="0"/>
    <xf numFmtId="327" fontId="45" fillId="0" borderId="0" applyFont="0" applyFill="0" applyBorder="0" applyAlignment="0" applyProtection="0"/>
    <xf numFmtId="329" fontId="25" fillId="0" borderId="0" applyFont="0" applyFill="0" applyBorder="0" applyAlignment="0" applyProtection="0"/>
    <xf numFmtId="329" fontId="25" fillId="0" borderId="0" applyFont="0" applyFill="0" applyBorder="0" applyAlignment="0" applyProtection="0"/>
    <xf numFmtId="330" fontId="25" fillId="0" borderId="0" applyFont="0" applyFill="0" applyBorder="0" applyAlignment="0" applyProtection="0"/>
    <xf numFmtId="330" fontId="2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186"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186" fontId="175" fillId="0" borderId="0" applyFont="0" applyFill="0" applyBorder="0" applyAlignment="0" applyProtection="0"/>
    <xf numFmtId="203" fontId="175" fillId="0" borderId="0" applyFont="0" applyFill="0" applyBorder="0" applyAlignment="0" applyProtection="0"/>
    <xf numFmtId="203" fontId="175" fillId="0" borderId="0" applyFont="0" applyFill="0" applyBorder="0" applyAlignment="0" applyProtection="0"/>
    <xf numFmtId="203" fontId="175" fillId="0" borderId="0" applyFont="0" applyFill="0" applyBorder="0" applyAlignment="0" applyProtection="0"/>
    <xf numFmtId="203" fontId="175" fillId="0" borderId="0" applyFont="0" applyFill="0" applyBorder="0" applyAlignment="0" applyProtection="0"/>
    <xf numFmtId="20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43" fontId="175" fillId="0" borderId="0" applyFont="0" applyFill="0" applyBorder="0" applyAlignment="0" applyProtection="0"/>
    <xf numFmtId="203" fontId="175" fillId="0" borderId="0" applyFont="0" applyFill="0" applyBorder="0" applyAlignment="0" applyProtection="0"/>
    <xf numFmtId="203" fontId="175" fillId="0" borderId="0" applyFont="0" applyFill="0" applyBorder="0" applyAlignment="0" applyProtection="0"/>
    <xf numFmtId="43" fontId="175" fillId="0" borderId="0" applyFont="0" applyFill="0" applyBorder="0" applyAlignment="0" applyProtection="0"/>
    <xf numFmtId="3" fontId="25" fillId="0" borderId="0" applyFont="0" applyBorder="0" applyAlignment="0"/>
    <xf numFmtId="3" fontId="44" fillId="0" borderId="0" applyBorder="0" applyAlignment="0"/>
    <xf numFmtId="0" fontId="176" fillId="11" borderId="85" applyNumberFormat="0" applyAlignment="0" applyProtection="0"/>
    <xf numFmtId="179" fontId="120" fillId="0" borderId="0" applyFill="0" applyBorder="0" applyAlignment="0"/>
    <xf numFmtId="0" fontId="45" fillId="0" borderId="0" applyFill="0" applyBorder="0" applyAlignment="0"/>
    <xf numFmtId="247" fontId="120" fillId="0" borderId="0" applyFill="0" applyBorder="0" applyAlignment="0"/>
    <xf numFmtId="179" fontId="120" fillId="0" borderId="0" applyFill="0" applyBorder="0" applyAlignment="0"/>
    <xf numFmtId="260" fontId="120" fillId="0" borderId="0" applyFill="0" applyBorder="0" applyAlignment="0"/>
    <xf numFmtId="247" fontId="120" fillId="0" borderId="0" applyFill="0" applyBorder="0" applyAlignment="0"/>
    <xf numFmtId="0" fontId="177" fillId="0" borderId="0" applyNumberFormat="0" applyAlignment="0">
      <alignment horizontal="left"/>
    </xf>
    <xf numFmtId="0" fontId="178" fillId="0" borderId="98" applyNumberFormat="0" applyFill="0" applyAlignment="0" applyProtection="0"/>
    <xf numFmtId="0" fontId="179" fillId="0" borderId="0" applyNumberFormat="0" applyFill="0" applyBorder="0" applyAlignment="0" applyProtection="0"/>
    <xf numFmtId="331" fontId="45" fillId="0" borderId="0" applyFont="0" applyFill="0" applyBorder="0" applyAlignment="0" applyProtection="0"/>
    <xf numFmtId="331" fontId="45" fillId="0" borderId="0" applyFont="0" applyFill="0" applyBorder="0" applyAlignment="0" applyProtection="0"/>
    <xf numFmtId="0" fontId="180" fillId="0" borderId="0"/>
    <xf numFmtId="0" fontId="149" fillId="0" borderId="0" applyNumberFormat="0" applyFill="0" applyBorder="0" applyAlignment="0" applyProtection="0"/>
    <xf numFmtId="0" fontId="149" fillId="0" borderId="0" applyNumberFormat="0" applyFill="0" applyBorder="0" applyAlignment="0" applyProtection="0"/>
    <xf numFmtId="3" fontId="25" fillId="0" borderId="0" applyFont="0" applyBorder="0" applyAlignment="0"/>
    <xf numFmtId="3" fontId="44" fillId="0" borderId="0" applyBorder="0" applyAlignment="0"/>
    <xf numFmtId="2" fontId="45" fillId="0" borderId="0" applyFont="0" applyFill="0" applyBorder="0" applyAlignment="0" applyProtection="0"/>
    <xf numFmtId="2" fontId="45" fillId="0" borderId="0" applyFont="0" applyFill="0" applyBorder="0" applyAlignment="0" applyProtection="0"/>
    <xf numFmtId="0" fontId="181" fillId="0" borderId="0" applyNumberFormat="0" applyFill="0" applyBorder="0" applyProtection="0"/>
    <xf numFmtId="0" fontId="182" fillId="0" borderId="0" applyNumberFormat="0" applyFill="0" applyBorder="0" applyProtection="0">
      <alignment vertical="center"/>
    </xf>
    <xf numFmtId="0" fontId="183" fillId="0" borderId="0" applyNumberFormat="0" applyFill="0" applyBorder="0" applyAlignment="0" applyProtection="0"/>
    <xf numFmtId="0" fontId="184" fillId="0" borderId="0" applyNumberFormat="0" applyFill="0" applyBorder="0" applyProtection="0">
      <alignment vertical="center"/>
    </xf>
    <xf numFmtId="0" fontId="185" fillId="0" borderId="0" applyNumberFormat="0" applyFill="0" applyBorder="0" applyAlignment="0" applyProtection="0"/>
    <xf numFmtId="0" fontId="183" fillId="0" borderId="0" applyNumberFormat="0" applyFill="0" applyBorder="0" applyAlignment="0" applyProtection="0"/>
    <xf numFmtId="0" fontId="186" fillId="0" borderId="0" applyNumberFormat="0" applyFill="0" applyBorder="0" applyAlignment="0" applyProtection="0"/>
    <xf numFmtId="0" fontId="187" fillId="0" borderId="0">
      <alignment vertical="top" wrapText="1"/>
    </xf>
    <xf numFmtId="3" fontId="25" fillId="50" borderId="63">
      <alignment horizontal="right" vertical="top" wrapText="1"/>
    </xf>
    <xf numFmtId="0" fontId="188" fillId="8" borderId="0" applyNumberFormat="0" applyBorder="0" applyAlignment="0" applyProtection="0"/>
    <xf numFmtId="0" fontId="189" fillId="15" borderId="0" applyNumberFormat="0" applyBorder="0" applyAlignment="0" applyProtection="0"/>
    <xf numFmtId="38" fontId="190" fillId="3" borderId="0" applyNumberFormat="0" applyBorder="0" applyAlignment="0" applyProtection="0"/>
    <xf numFmtId="38" fontId="190" fillId="3" borderId="0" applyNumberFormat="0" applyBorder="0" applyAlignment="0" applyProtection="0"/>
    <xf numFmtId="332" fontId="191" fillId="3" borderId="0" applyBorder="0" applyProtection="0"/>
    <xf numFmtId="0" fontId="189" fillId="8" borderId="0" applyNumberFormat="0" applyBorder="0" applyAlignment="0" applyProtection="0"/>
    <xf numFmtId="0" fontId="192" fillId="0" borderId="9" applyNumberFormat="0" applyFill="0" applyBorder="0" applyAlignment="0" applyProtection="0">
      <alignment horizontal="center" vertical="center"/>
    </xf>
    <xf numFmtId="0" fontId="193" fillId="0" borderId="0" applyNumberFormat="0" applyFont="0" applyBorder="0" applyAlignment="0">
      <alignment horizontal="left" vertical="center"/>
    </xf>
    <xf numFmtId="333" fontId="53" fillId="0" borderId="0" applyFont="0" applyFill="0" applyBorder="0" applyAlignment="0" applyProtection="0"/>
    <xf numFmtId="0" fontId="194" fillId="51" borderId="0"/>
    <xf numFmtId="0" fontId="195" fillId="0" borderId="0">
      <alignment horizontal="left"/>
    </xf>
    <xf numFmtId="0" fontId="195" fillId="0" borderId="0">
      <alignment horizontal="left"/>
    </xf>
    <xf numFmtId="0" fontId="58" fillId="0" borderId="99" applyNumberFormat="0" applyAlignment="0" applyProtection="0">
      <alignment horizontal="left" vertical="center"/>
    </xf>
    <xf numFmtId="0" fontId="58" fillId="0" borderId="100">
      <alignment horizontal="left" vertical="center"/>
    </xf>
    <xf numFmtId="0" fontId="58" fillId="0" borderId="100">
      <alignment horizontal="left" vertical="center"/>
    </xf>
    <xf numFmtId="0" fontId="172" fillId="0" borderId="94" applyNumberFormat="0" applyFill="0" applyAlignment="0" applyProtection="0"/>
    <xf numFmtId="0" fontId="172" fillId="0" borderId="94" applyNumberFormat="0" applyFill="0" applyAlignment="0" applyProtection="0"/>
    <xf numFmtId="0" fontId="173" fillId="0" borderId="95" applyNumberFormat="0" applyFill="0" applyAlignment="0" applyProtection="0"/>
    <xf numFmtId="0" fontId="173" fillId="0" borderId="95" applyNumberFormat="0" applyFill="0" applyAlignment="0" applyProtection="0"/>
    <xf numFmtId="0" fontId="174" fillId="0" borderId="96" applyNumberFormat="0" applyFill="0" applyAlignment="0" applyProtection="0"/>
    <xf numFmtId="0" fontId="174" fillId="0" borderId="9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247" fontId="25" fillId="0" borderId="0">
      <protection locked="0"/>
    </xf>
    <xf numFmtId="247" fontId="25" fillId="0" borderId="0">
      <protection locked="0"/>
    </xf>
    <xf numFmtId="334" fontId="97" fillId="0" borderId="0">
      <protection locked="0"/>
    </xf>
    <xf numFmtId="0" fontId="196" fillId="0" borderId="0" applyProtection="0"/>
    <xf numFmtId="247" fontId="25" fillId="0" borderId="0">
      <protection locked="0"/>
    </xf>
    <xf numFmtId="334" fontId="97" fillId="0" borderId="0">
      <protection locked="0"/>
    </xf>
    <xf numFmtId="0" fontId="197" fillId="0" borderId="0" applyNumberFormat="0" applyFill="0" applyBorder="0" applyAlignment="0" applyProtection="0">
      <alignment vertical="center"/>
    </xf>
    <xf numFmtId="0" fontId="198" fillId="0" borderId="101">
      <alignment horizontal="center"/>
    </xf>
    <xf numFmtId="0" fontId="198" fillId="0" borderId="0">
      <alignment horizontal="center"/>
    </xf>
    <xf numFmtId="329" fontId="199" fillId="52" borderId="79" applyNumberFormat="0" applyAlignment="0">
      <alignment horizontal="left" vertical="top"/>
    </xf>
    <xf numFmtId="329" fontId="199" fillId="52" borderId="79" applyNumberFormat="0" applyAlignment="0">
      <alignment horizontal="left" vertical="top"/>
    </xf>
    <xf numFmtId="49" fontId="200" fillId="0" borderId="79">
      <alignment vertical="center"/>
    </xf>
    <xf numFmtId="49" fontId="200" fillId="0" borderId="79">
      <alignment vertical="center"/>
    </xf>
    <xf numFmtId="0" fontId="153" fillId="0" borderId="0"/>
    <xf numFmtId="0" fontId="201"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185" fontId="25" fillId="0" borderId="0" applyFont="0" applyFill="0" applyBorder="0" applyAlignment="0" applyProtection="0"/>
    <xf numFmtId="38" fontId="44"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0" fontId="203" fillId="0" borderId="0"/>
    <xf numFmtId="0" fontId="204" fillId="0" borderId="0"/>
    <xf numFmtId="335" fontId="205" fillId="0" borderId="0" applyFont="0" applyFill="0" applyBorder="0" applyAlignment="0" applyProtection="0"/>
    <xf numFmtId="0" fontId="206" fillId="0" borderId="0" applyFont="0" applyFill="0" applyBorder="0" applyAlignment="0" applyProtection="0"/>
    <xf numFmtId="0" fontId="44" fillId="0" borderId="0" applyFill="0" applyBorder="0" applyAlignment="0" applyProtection="0"/>
    <xf numFmtId="0" fontId="206" fillId="0" borderId="0" applyFont="0" applyFill="0" applyBorder="0" applyAlignment="0" applyProtection="0"/>
    <xf numFmtId="10" fontId="190" fillId="53" borderId="79" applyNumberFormat="0" applyBorder="0" applyAlignment="0" applyProtection="0"/>
    <xf numFmtId="10" fontId="190" fillId="53" borderId="79" applyNumberFormat="0" applyBorder="0" applyAlignment="0" applyProtection="0"/>
    <xf numFmtId="0" fontId="207" fillId="11" borderId="85" applyNumberFormat="0" applyAlignment="0" applyProtection="0"/>
    <xf numFmtId="0" fontId="176" fillId="19" borderId="85" applyNumberFormat="0" applyAlignment="0" applyProtection="0"/>
    <xf numFmtId="0" fontId="208" fillId="0" borderId="0"/>
    <xf numFmtId="0" fontId="208" fillId="0" borderId="0"/>
    <xf numFmtId="0" fontId="208" fillId="0" borderId="0"/>
    <xf numFmtId="0" fontId="208" fillId="0" borderId="0"/>
    <xf numFmtId="0" fontId="209" fillId="0" borderId="0" applyNumberFormat="0" applyFill="0" applyBorder="0" applyAlignment="0" applyProtection="0">
      <alignment vertical="top"/>
      <protection locked="0"/>
    </xf>
    <xf numFmtId="0" fontId="209" fillId="0" borderId="0" applyNumberFormat="0" applyFill="0" applyBorder="0" applyAlignment="0" applyProtection="0"/>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10" fillId="0" borderId="0" applyNumberFormat="0" applyFill="0" applyBorder="0" applyAlignment="0" applyProtection="0">
      <alignment vertical="top"/>
      <protection locked="0"/>
    </xf>
    <xf numFmtId="0" fontId="210" fillId="0" borderId="0" applyNumberFormat="0" applyFill="0" applyBorder="0" applyAlignment="0" applyProtection="0"/>
    <xf numFmtId="0" fontId="211" fillId="0" borderId="0" applyNumberFormat="0" applyFill="0" applyBorder="0" applyAlignment="0" applyProtection="0">
      <alignment vertical="top"/>
      <protection locked="0"/>
    </xf>
    <xf numFmtId="0" fontId="211" fillId="0" borderId="0" applyNumberFormat="0" applyFill="0" applyBorder="0" applyAlignment="0" applyProtection="0"/>
    <xf numFmtId="0" fontId="209" fillId="0" borderId="0" applyNumberFormat="0" applyFill="0" applyBorder="0" applyAlignment="0" applyProtection="0">
      <alignment vertical="top"/>
      <protection locked="0"/>
    </xf>
    <xf numFmtId="0" fontId="209" fillId="0" borderId="0" applyNumberFormat="0" applyFill="0" applyBorder="0" applyAlignment="0" applyProtection="0"/>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10" fillId="0" borderId="0" applyNumberFormat="0" applyFill="0" applyBorder="0" applyAlignment="0" applyProtection="0">
      <alignment vertical="top"/>
      <protection locked="0"/>
    </xf>
    <xf numFmtId="0" fontId="210" fillId="0" borderId="0" applyNumberFormat="0" applyFill="0" applyBorder="0" applyAlignment="0" applyProtection="0">
      <alignment vertical="top"/>
      <protection locked="0"/>
    </xf>
    <xf numFmtId="0" fontId="210" fillId="0" borderId="0" applyNumberFormat="0" applyFill="0" applyBorder="0" applyAlignment="0" applyProtection="0">
      <alignment vertical="top"/>
      <protection locked="0"/>
    </xf>
    <xf numFmtId="0" fontId="210" fillId="0" borderId="0" applyNumberFormat="0" applyFill="0" applyBorder="0" applyAlignment="0" applyProtection="0">
      <alignment vertical="top"/>
      <protection locked="0"/>
    </xf>
    <xf numFmtId="0" fontId="210" fillId="0" borderId="0" applyNumberFormat="0" applyFill="0" applyBorder="0" applyAlignment="0" applyProtection="0">
      <alignment vertical="top"/>
      <protection locked="0"/>
    </xf>
    <xf numFmtId="0" fontId="212" fillId="0" borderId="79" applyNumberFormat="0" applyAlignment="0">
      <alignment horizontal="center"/>
    </xf>
    <xf numFmtId="185" fontId="25" fillId="0" borderId="0" applyFont="0" applyFill="0" applyBorder="0" applyAlignment="0" applyProtection="0"/>
    <xf numFmtId="0" fontId="25" fillId="0" borderId="0"/>
    <xf numFmtId="0" fontId="25" fillId="0" borderId="0"/>
    <xf numFmtId="0" fontId="7" fillId="0" borderId="102">
      <alignment horizontal="centerContinuous"/>
    </xf>
    <xf numFmtId="0" fontId="7" fillId="0" borderId="102">
      <alignment horizontal="centerContinuous"/>
    </xf>
    <xf numFmtId="277" fontId="25" fillId="54" borderId="63">
      <alignment vertical="top" wrapText="1"/>
    </xf>
    <xf numFmtId="0" fontId="44" fillId="0" borderId="0"/>
    <xf numFmtId="0" fontId="76" fillId="0" borderId="0"/>
    <xf numFmtId="0" fontId="59" fillId="0" borderId="0"/>
    <xf numFmtId="0" fontId="76" fillId="0" borderId="0"/>
    <xf numFmtId="0" fontId="153" fillId="0" borderId="0" applyNumberFormat="0" applyFont="0" applyFill="0" applyBorder="0" applyProtection="0">
      <alignment horizontal="left" vertical="center"/>
    </xf>
    <xf numFmtId="179" fontId="120" fillId="0" borderId="0" applyFill="0" applyBorder="0" applyAlignment="0"/>
    <xf numFmtId="0" fontId="45" fillId="0" borderId="0" applyFill="0" applyBorder="0" applyAlignment="0"/>
    <xf numFmtId="247" fontId="120" fillId="0" borderId="0" applyFill="0" applyBorder="0" applyAlignment="0"/>
    <xf numFmtId="179" fontId="120" fillId="0" borderId="0" applyFill="0" applyBorder="0" applyAlignment="0"/>
    <xf numFmtId="260" fontId="120" fillId="0" borderId="0" applyFill="0" applyBorder="0" applyAlignment="0"/>
    <xf numFmtId="247" fontId="120" fillId="0" borderId="0" applyFill="0" applyBorder="0" applyAlignment="0"/>
    <xf numFmtId="0" fontId="213" fillId="0" borderId="103" applyNumberFormat="0" applyFill="0" applyAlignment="0" applyProtection="0"/>
    <xf numFmtId="0" fontId="213" fillId="0" borderId="103" applyNumberFormat="0" applyFill="0" applyAlignment="0" applyProtection="0"/>
    <xf numFmtId="3" fontId="214" fillId="0" borderId="93" applyNumberFormat="0" applyAlignment="0">
      <alignment horizontal="center" vertical="center"/>
    </xf>
    <xf numFmtId="3" fontId="81" fillId="0" borderId="93" applyNumberFormat="0" applyAlignment="0">
      <alignment horizontal="center" vertical="center"/>
    </xf>
    <xf numFmtId="3" fontId="199" fillId="0" borderId="93" applyNumberFormat="0" applyAlignment="0">
      <alignment horizontal="center" vertical="center"/>
    </xf>
    <xf numFmtId="263" fontId="190" fillId="0" borderId="8" applyFont="0"/>
    <xf numFmtId="3" fontId="45" fillId="0" borderId="104"/>
    <xf numFmtId="245" fontId="215" fillId="0" borderId="12" applyNumberFormat="0" applyFont="0" applyFill="0" applyBorder="0">
      <alignment horizontal="center"/>
    </xf>
    <xf numFmtId="38" fontId="44" fillId="0" borderId="0" applyFont="0" applyFill="0" applyBorder="0" applyAlignment="0" applyProtection="0"/>
    <xf numFmtId="4" fontId="120" fillId="0" borderId="0" applyFont="0" applyFill="0" applyBorder="0" applyAlignment="0" applyProtection="0"/>
    <xf numFmtId="38" fontId="44" fillId="0" borderId="0" applyFont="0" applyFill="0" applyBorder="0" applyAlignment="0" applyProtection="0"/>
    <xf numFmtId="40" fontId="44" fillId="0" borderId="0" applyFont="0" applyFill="0" applyBorder="0" applyAlignment="0" applyProtection="0"/>
    <xf numFmtId="185" fontId="45" fillId="0" borderId="0" applyFont="0" applyFill="0" applyBorder="0" applyAlignment="0" applyProtection="0"/>
    <xf numFmtId="186" fontId="45" fillId="0" borderId="0" applyFont="0" applyFill="0" applyBorder="0" applyAlignment="0" applyProtection="0"/>
    <xf numFmtId="0" fontId="216" fillId="0" borderId="101"/>
    <xf numFmtId="0" fontId="216" fillId="0" borderId="101"/>
    <xf numFmtId="336" fontId="217" fillId="0" borderId="12"/>
    <xf numFmtId="322" fontId="45" fillId="0" borderId="12"/>
    <xf numFmtId="322" fontId="45" fillId="0" borderId="12"/>
    <xf numFmtId="322" fontId="45" fillId="0" borderId="12"/>
    <xf numFmtId="322" fontId="45" fillId="0" borderId="12"/>
    <xf numFmtId="322" fontId="45" fillId="0" borderId="12"/>
    <xf numFmtId="336" fontId="217" fillId="0" borderId="12"/>
    <xf numFmtId="337" fontId="44" fillId="0" borderId="0" applyFont="0" applyFill="0" applyBorder="0" applyAlignment="0" applyProtection="0"/>
    <xf numFmtId="338" fontId="44" fillId="0" borderId="0" applyFont="0" applyFill="0" applyBorder="0" applyAlignment="0" applyProtection="0"/>
    <xf numFmtId="339" fontId="45" fillId="0" borderId="0" applyFont="0" applyFill="0" applyBorder="0" applyAlignment="0" applyProtection="0"/>
    <xf numFmtId="340" fontId="45" fillId="0" borderId="0" applyFont="0" applyFill="0" applyBorder="0" applyAlignment="0" applyProtection="0"/>
    <xf numFmtId="0" fontId="59" fillId="0" borderId="0" applyNumberFormat="0" applyFont="0" applyFill="0" applyAlignment="0"/>
    <xf numFmtId="0" fontId="44" fillId="0" borderId="0" applyNumberFormat="0" applyFill="0" applyAlignment="0"/>
    <xf numFmtId="0" fontId="166" fillId="0" borderId="0">
      <alignment horizontal="justify" vertical="top"/>
    </xf>
    <xf numFmtId="0" fontId="218" fillId="28" borderId="0" applyNumberFormat="0" applyBorder="0" applyAlignment="0" applyProtection="0"/>
    <xf numFmtId="0" fontId="219" fillId="55" borderId="0" applyNumberFormat="0" applyBorder="0" applyAlignment="0" applyProtection="0"/>
    <xf numFmtId="0" fontId="53" fillId="0" borderId="79"/>
    <xf numFmtId="0" fontId="153" fillId="0" borderId="0"/>
    <xf numFmtId="0" fontId="53" fillId="0" borderId="79"/>
    <xf numFmtId="0" fontId="29" fillId="0" borderId="17" applyNumberFormat="0" applyAlignment="0">
      <alignment horizontal="center"/>
    </xf>
    <xf numFmtId="0" fontId="29" fillId="0" borderId="17" applyNumberFormat="0" applyAlignment="0">
      <alignment horizontal="center"/>
    </xf>
    <xf numFmtId="37" fontId="220" fillId="0" borderId="0"/>
    <xf numFmtId="37" fontId="220" fillId="0" borderId="0"/>
    <xf numFmtId="0" fontId="221" fillId="0" borderId="79" applyNumberFormat="0" applyFont="0" applyFill="0" applyBorder="0" applyAlignment="0">
      <alignment horizontal="center"/>
    </xf>
    <xf numFmtId="341" fontId="222" fillId="0" borderId="0"/>
    <xf numFmtId="342" fontId="45" fillId="0" borderId="0"/>
    <xf numFmtId="342" fontId="45" fillId="0" borderId="0"/>
    <xf numFmtId="342" fontId="45" fillId="0" borderId="0"/>
    <xf numFmtId="0" fontId="223" fillId="0" borderId="0"/>
    <xf numFmtId="0" fontId="70" fillId="0" borderId="0"/>
    <xf numFmtId="0" fontId="6" fillId="0" borderId="0"/>
    <xf numFmtId="0" fontId="6" fillId="0" borderId="0"/>
    <xf numFmtId="0" fontId="30" fillId="0" borderId="0"/>
    <xf numFmtId="0" fontId="224" fillId="0" borderId="0"/>
    <xf numFmtId="0" fontId="11" fillId="0" borderId="0"/>
    <xf numFmtId="0" fontId="11" fillId="0" borderId="0"/>
    <xf numFmtId="0" fontId="11" fillId="0" borderId="0"/>
    <xf numFmtId="0" fontId="45" fillId="0" borderId="0"/>
    <xf numFmtId="0" fontId="4" fillId="0" borderId="0"/>
    <xf numFmtId="0" fontId="97" fillId="0" borderId="0"/>
    <xf numFmtId="0" fontId="76" fillId="0" borderId="0"/>
    <xf numFmtId="0" fontId="11" fillId="0" borderId="0"/>
    <xf numFmtId="0" fontId="1" fillId="0" borderId="0"/>
    <xf numFmtId="0" fontId="45" fillId="0" borderId="0"/>
    <xf numFmtId="0" fontId="4" fillId="0" borderId="0"/>
    <xf numFmtId="41" fontId="77" fillId="0" borderId="0"/>
    <xf numFmtId="41" fontId="77" fillId="0" borderId="0"/>
    <xf numFmtId="0" fontId="45" fillId="0" borderId="0"/>
    <xf numFmtId="0" fontId="25" fillId="0" borderId="0"/>
    <xf numFmtId="0" fontId="88" fillId="0" borderId="0"/>
    <xf numFmtId="0" fontId="225" fillId="0" borderId="0"/>
    <xf numFmtId="0" fontId="226" fillId="0" borderId="0"/>
    <xf numFmtId="0" fontId="88" fillId="0" borderId="0"/>
    <xf numFmtId="0" fontId="225" fillId="0" borderId="0"/>
    <xf numFmtId="0" fontId="227" fillId="0" borderId="0"/>
    <xf numFmtId="0" fontId="226" fillId="0" borderId="0"/>
    <xf numFmtId="0" fontId="88" fillId="0" borderId="0"/>
    <xf numFmtId="0" fontId="225" fillId="0" borderId="0"/>
    <xf numFmtId="0" fontId="227" fillId="0" borderId="0"/>
    <xf numFmtId="0" fontId="226" fillId="0" borderId="0"/>
    <xf numFmtId="0" fontId="88" fillId="0" borderId="0"/>
    <xf numFmtId="0" fontId="225" fillId="0" borderId="0"/>
    <xf numFmtId="0" fontId="227" fillId="0" borderId="0"/>
    <xf numFmtId="0" fontId="226" fillId="0" borderId="0"/>
    <xf numFmtId="0" fontId="88" fillId="0" borderId="0"/>
    <xf numFmtId="0" fontId="225" fillId="0" borderId="0"/>
    <xf numFmtId="0" fontId="227" fillId="0" borderId="0"/>
    <xf numFmtId="0" fontId="227" fillId="0" borderId="0"/>
    <xf numFmtId="0" fontId="45" fillId="0" borderId="0"/>
    <xf numFmtId="0" fontId="45" fillId="0" borderId="0"/>
    <xf numFmtId="0" fontId="11" fillId="0" borderId="0"/>
    <xf numFmtId="0" fontId="45" fillId="0" borderId="0"/>
    <xf numFmtId="0" fontId="45" fillId="0" borderId="0"/>
    <xf numFmtId="0" fontId="45" fillId="0" borderId="0"/>
    <xf numFmtId="0" fontId="45" fillId="0" borderId="0"/>
    <xf numFmtId="0" fontId="45" fillId="0" borderId="0"/>
    <xf numFmtId="0" fontId="153" fillId="0" borderId="0"/>
    <xf numFmtId="0" fontId="45" fillId="0" borderId="0"/>
    <xf numFmtId="0" fontId="88" fillId="0" borderId="0"/>
    <xf numFmtId="0" fontId="225" fillId="0" borderId="0"/>
    <xf numFmtId="0" fontId="227" fillId="0" borderId="0"/>
    <xf numFmtId="0" fontId="11" fillId="0" borderId="0"/>
    <xf numFmtId="0" fontId="4" fillId="0" borderId="0"/>
    <xf numFmtId="0" fontId="88" fillId="0" borderId="0"/>
    <xf numFmtId="0" fontId="225" fillId="0" borderId="0"/>
    <xf numFmtId="0" fontId="227" fillId="0" borderId="0"/>
    <xf numFmtId="0" fontId="25" fillId="0" borderId="0"/>
    <xf numFmtId="0" fontId="25" fillId="0" borderId="0"/>
    <xf numFmtId="0" fontId="25" fillId="0" borderId="0"/>
    <xf numFmtId="0" fontId="45" fillId="0" borderId="0">
      <alignment vertical="top"/>
    </xf>
    <xf numFmtId="0" fontId="45" fillId="0" borderId="0"/>
    <xf numFmtId="0" fontId="4" fillId="0" borderId="0"/>
    <xf numFmtId="0" fontId="4" fillId="0" borderId="0"/>
    <xf numFmtId="0" fontId="45" fillId="0" borderId="0">
      <alignment vertical="top"/>
    </xf>
    <xf numFmtId="0" fontId="1" fillId="0" borderId="0"/>
    <xf numFmtId="0" fontId="158" fillId="0" borderId="0"/>
    <xf numFmtId="0" fontId="45" fillId="0" borderId="0"/>
    <xf numFmtId="0" fontId="11" fillId="0" borderId="0"/>
    <xf numFmtId="0" fontId="82" fillId="0" borderId="0"/>
    <xf numFmtId="0" fontId="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4"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0" fontId="4" fillId="0" borderId="0"/>
    <xf numFmtId="0" fontId="45" fillId="0" borderId="0"/>
    <xf numFmtId="0" fontId="1" fillId="0" borderId="0"/>
    <xf numFmtId="0" fontId="45" fillId="0" borderId="0"/>
    <xf numFmtId="0" fontId="153" fillId="0" borderId="0"/>
    <xf numFmtId="0" fontId="4" fillId="0" borderId="0"/>
    <xf numFmtId="0" fontId="4" fillId="0" borderId="0">
      <alignment vertical="top"/>
    </xf>
    <xf numFmtId="0" fontId="76" fillId="0" borderId="0"/>
    <xf numFmtId="0" fontId="228" fillId="0" borderId="0"/>
    <xf numFmtId="0" fontId="4" fillId="0" borderId="0">
      <alignment vertical="top"/>
    </xf>
    <xf numFmtId="0" fontId="2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26" fillId="0" borderId="0"/>
    <xf numFmtId="0" fontId="226" fillId="0" borderId="0"/>
    <xf numFmtId="0" fontId="88" fillId="0" borderId="0"/>
    <xf numFmtId="0" fontId="225" fillId="0" borderId="0"/>
    <xf numFmtId="0" fontId="227" fillId="0" borderId="0"/>
    <xf numFmtId="0" fontId="88" fillId="0" borderId="0"/>
    <xf numFmtId="0" fontId="225" fillId="0" borderId="0"/>
    <xf numFmtId="0" fontId="227" fillId="0" borderId="0"/>
    <xf numFmtId="0" fontId="11" fillId="0" borderId="0"/>
    <xf numFmtId="0" fontId="224" fillId="0" borderId="0"/>
    <xf numFmtId="0" fontId="11" fillId="0" borderId="0"/>
    <xf numFmtId="0" fontId="11" fillId="0" borderId="0"/>
    <xf numFmtId="0" fontId="11" fillId="0" borderId="0"/>
    <xf numFmtId="0" fontId="45" fillId="0" borderId="0"/>
    <xf numFmtId="0" fontId="25" fillId="0" borderId="0"/>
    <xf numFmtId="0" fontId="25" fillId="0" borderId="0"/>
    <xf numFmtId="0" fontId="25" fillId="0" borderId="0"/>
    <xf numFmtId="0" fontId="37" fillId="0" borderId="0"/>
    <xf numFmtId="0" fontId="37" fillId="0" borderId="0"/>
    <xf numFmtId="0" fontId="4" fillId="0" borderId="0"/>
    <xf numFmtId="0" fontId="143" fillId="0" borderId="0"/>
    <xf numFmtId="0" fontId="143" fillId="0" borderId="0"/>
    <xf numFmtId="0" fontId="65" fillId="0" borderId="0"/>
    <xf numFmtId="0" fontId="45" fillId="0" borderId="0"/>
    <xf numFmtId="0" fontId="65" fillId="0" borderId="0" applyProtection="0"/>
    <xf numFmtId="0" fontId="65" fillId="0" borderId="0" applyProtection="0"/>
    <xf numFmtId="0" fontId="65" fillId="0" borderId="0" applyProtection="0"/>
    <xf numFmtId="0" fontId="65" fillId="0" borderId="0" applyProtection="0"/>
    <xf numFmtId="0" fontId="65" fillId="0" borderId="0" applyProtection="0"/>
    <xf numFmtId="0" fontId="151"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6" fillId="0" borderId="0" applyNumberFormat="0" applyFont="0" applyFill="0" applyBorder="0" applyAlignment="0" applyProtection="0"/>
    <xf numFmtId="0" fontId="25" fillId="0" borderId="0"/>
    <xf numFmtId="0" fontId="4" fillId="0" borderId="0"/>
    <xf numFmtId="0" fontId="25" fillId="0" borderId="0"/>
    <xf numFmtId="0" fontId="25" fillId="0" borderId="0"/>
    <xf numFmtId="0" fontId="6" fillId="0" borderId="0"/>
    <xf numFmtId="0" fontId="4" fillId="0" borderId="0"/>
    <xf numFmtId="0" fontId="45" fillId="0" borderId="0"/>
    <xf numFmtId="0" fontId="45" fillId="0" borderId="0"/>
    <xf numFmtId="0" fontId="4" fillId="0" borderId="0"/>
    <xf numFmtId="0" fontId="25" fillId="0" borderId="0"/>
    <xf numFmtId="0" fontId="25" fillId="0" borderId="0"/>
    <xf numFmtId="0" fontId="25" fillId="0" borderId="0"/>
    <xf numFmtId="0" fontId="4" fillId="0" borderId="0"/>
    <xf numFmtId="0" fontId="4" fillId="0" borderId="0"/>
    <xf numFmtId="0" fontId="6" fillId="0" borderId="0"/>
    <xf numFmtId="0" fontId="4" fillId="0" borderId="0"/>
    <xf numFmtId="0" fontId="45" fillId="0" borderId="0"/>
    <xf numFmtId="0" fontId="76" fillId="0" borderId="0"/>
    <xf numFmtId="0" fontId="1" fillId="0" borderId="0"/>
    <xf numFmtId="0" fontId="1" fillId="0" borderId="0"/>
    <xf numFmtId="0" fontId="4" fillId="0" borderId="0"/>
    <xf numFmtId="0" fontId="45" fillId="0" borderId="0"/>
    <xf numFmtId="0" fontId="4" fillId="0" borderId="0"/>
    <xf numFmtId="0" fontId="4" fillId="0" borderId="0"/>
    <xf numFmtId="0" fontId="4" fillId="0" borderId="0"/>
    <xf numFmtId="0" fontId="21" fillId="0" borderId="0"/>
    <xf numFmtId="0" fontId="76" fillId="0" borderId="0"/>
    <xf numFmtId="0" fontId="76" fillId="0" borderId="0"/>
    <xf numFmtId="0" fontId="65" fillId="0" borderId="0"/>
    <xf numFmtId="0" fontId="4" fillId="0" borderId="0"/>
    <xf numFmtId="0" fontId="4" fillId="0" borderId="0"/>
    <xf numFmtId="0" fontId="25" fillId="0" borderId="0"/>
    <xf numFmtId="0" fontId="4" fillId="0" borderId="0"/>
    <xf numFmtId="0" fontId="25" fillId="0" borderId="0"/>
    <xf numFmtId="0" fontId="45" fillId="0" borderId="0"/>
    <xf numFmtId="0" fontId="4" fillId="0" borderId="0"/>
    <xf numFmtId="0" fontId="45" fillId="0" borderId="0"/>
    <xf numFmtId="0" fontId="45" fillId="0" borderId="0"/>
    <xf numFmtId="0" fontId="45" fillId="0" borderId="0"/>
    <xf numFmtId="0" fontId="45" fillId="0" borderId="0"/>
    <xf numFmtId="0" fontId="4" fillId="0" borderId="0"/>
    <xf numFmtId="0" fontId="30" fillId="0" borderId="0">
      <alignment vertical="top"/>
    </xf>
    <xf numFmtId="0" fontId="4" fillId="0" borderId="0"/>
    <xf numFmtId="0" fontId="45" fillId="0" borderId="0"/>
    <xf numFmtId="0" fontId="45" fillId="0" borderId="0"/>
    <xf numFmtId="0" fontId="45" fillId="0" borderId="0"/>
    <xf numFmtId="0" fontId="37" fillId="0" borderId="0"/>
    <xf numFmtId="0" fontId="1" fillId="0" borderId="0"/>
    <xf numFmtId="0" fontId="45" fillId="0" borderId="0"/>
    <xf numFmtId="0" fontId="25" fillId="0" borderId="0"/>
    <xf numFmtId="0" fontId="226" fillId="0" borderId="0"/>
    <xf numFmtId="0" fontId="228" fillId="0" borderId="0"/>
    <xf numFmtId="0" fontId="45" fillId="0" borderId="0"/>
    <xf numFmtId="0" fontId="45" fillId="0" borderId="0"/>
    <xf numFmtId="0" fontId="45" fillId="0" borderId="0"/>
    <xf numFmtId="0" fontId="45" fillId="0" borderId="0"/>
    <xf numFmtId="0" fontId="82" fillId="0" borderId="0"/>
    <xf numFmtId="0" fontId="229" fillId="0" borderId="0"/>
    <xf numFmtId="0" fontId="4" fillId="0" borderId="0"/>
    <xf numFmtId="0" fontId="45" fillId="0" borderId="0"/>
    <xf numFmtId="0" fontId="4" fillId="0" borderId="0"/>
    <xf numFmtId="0" fontId="45" fillId="0" borderId="0"/>
    <xf numFmtId="0" fontId="4" fillId="0" borderId="0"/>
    <xf numFmtId="0" fontId="229" fillId="0" borderId="0"/>
    <xf numFmtId="0" fontId="4" fillId="0" borderId="0"/>
    <xf numFmtId="0" fontId="4" fillId="0" borderId="0"/>
    <xf numFmtId="0" fontId="45" fillId="0" borderId="0"/>
    <xf numFmtId="0" fontId="230" fillId="0" borderId="0"/>
    <xf numFmtId="0" fontId="153" fillId="0" borderId="0"/>
    <xf numFmtId="0" fontId="45" fillId="0" borderId="0"/>
    <xf numFmtId="0" fontId="4" fillId="0" borderId="0">
      <alignment vertical="top"/>
    </xf>
    <xf numFmtId="0" fontId="45" fillId="0" borderId="0"/>
    <xf numFmtId="0" fontId="4" fillId="0" borderId="0"/>
    <xf numFmtId="0" fontId="25" fillId="0" borderId="0"/>
    <xf numFmtId="0" fontId="1" fillId="0" borderId="0"/>
    <xf numFmtId="0" fontId="4" fillId="0" borderId="0">
      <alignment vertical="top"/>
    </xf>
    <xf numFmtId="0" fontId="4" fillId="0" borderId="0">
      <alignment vertical="top"/>
    </xf>
    <xf numFmtId="0" fontId="45" fillId="0" borderId="0"/>
    <xf numFmtId="0" fontId="45" fillId="0" borderId="0"/>
    <xf numFmtId="0" fontId="158" fillId="0" borderId="0"/>
    <xf numFmtId="0" fontId="158" fillId="0" borderId="0"/>
    <xf numFmtId="0" fontId="158" fillId="0" borderId="0"/>
    <xf numFmtId="0" fontId="45" fillId="0" borderId="0"/>
    <xf numFmtId="0" fontId="1" fillId="0" borderId="0"/>
    <xf numFmtId="0" fontId="45" fillId="0" borderId="0"/>
    <xf numFmtId="0" fontId="4" fillId="0" borderId="0"/>
    <xf numFmtId="0" fontId="21" fillId="0" borderId="0" applyFill="0" applyProtection="0"/>
    <xf numFmtId="0" fontId="45" fillId="0" borderId="0"/>
    <xf numFmtId="0" fontId="82" fillId="0" borderId="0"/>
    <xf numFmtId="0" fontId="76" fillId="0" borderId="0"/>
    <xf numFmtId="0" fontId="25" fillId="0" borderId="0"/>
    <xf numFmtId="0" fontId="45" fillId="0" borderId="0"/>
    <xf numFmtId="0" fontId="21" fillId="0" borderId="0" applyFill="0" applyProtection="0"/>
    <xf numFmtId="0" fontId="53" fillId="0" borderId="0"/>
    <xf numFmtId="0" fontId="4" fillId="0" borderId="0"/>
    <xf numFmtId="0" fontId="45" fillId="0" borderId="0"/>
    <xf numFmtId="0" fontId="4" fillId="0" borderId="0"/>
    <xf numFmtId="0" fontId="45" fillId="0" borderId="0"/>
    <xf numFmtId="0" fontId="21" fillId="0" borderId="0" applyFill="0" applyProtection="0"/>
    <xf numFmtId="0" fontId="153" fillId="0" borderId="0"/>
    <xf numFmtId="0" fontId="76" fillId="0" borderId="0"/>
    <xf numFmtId="0" fontId="76" fillId="0" borderId="0"/>
    <xf numFmtId="0" fontId="76" fillId="0" borderId="0"/>
    <xf numFmtId="0" fontId="6" fillId="0" borderId="0"/>
    <xf numFmtId="0" fontId="142" fillId="0" borderId="0"/>
    <xf numFmtId="0" fontId="7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73" fillId="0" borderId="0" applyFont="0"/>
    <xf numFmtId="0" fontId="120" fillId="56" borderId="0"/>
    <xf numFmtId="0" fontId="175" fillId="0" borderId="0"/>
    <xf numFmtId="0" fontId="4" fillId="16" borderId="105" applyNumberFormat="0" applyFont="0" applyAlignment="0" applyProtection="0"/>
    <xf numFmtId="0" fontId="25" fillId="16" borderId="105" applyNumberFormat="0" applyFont="0" applyAlignment="0" applyProtection="0"/>
    <xf numFmtId="0" fontId="45" fillId="53" borderId="105" applyNumberFormat="0" applyFont="0" applyAlignment="0" applyProtection="0"/>
    <xf numFmtId="0" fontId="76" fillId="16" borderId="105" applyNumberFormat="0" applyFont="0" applyAlignment="0" applyProtection="0"/>
    <xf numFmtId="0" fontId="76" fillId="16" borderId="105" applyNumberFormat="0" applyFont="0" applyAlignment="0" applyProtection="0"/>
    <xf numFmtId="0" fontId="231" fillId="16" borderId="105" applyNumberFormat="0" applyFont="0" applyAlignment="0" applyProtection="0"/>
    <xf numFmtId="343" fontId="64" fillId="0" borderId="0" applyFont="0" applyFill="0" applyBorder="0" applyProtection="0">
      <alignment vertical="top" wrapText="1"/>
    </xf>
    <xf numFmtId="0" fontId="29" fillId="0" borderId="0"/>
    <xf numFmtId="277" fontId="232" fillId="56" borderId="106"/>
    <xf numFmtId="186" fontId="71" fillId="0" borderId="0" applyFont="0" applyFill="0" applyBorder="0" applyAlignment="0" applyProtection="0"/>
    <xf numFmtId="185" fontId="71" fillId="0" borderId="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53" fillId="0" borderId="0" applyNumberFormat="0" applyFill="0" applyBorder="0" applyAlignment="0" applyProtection="0"/>
    <xf numFmtId="0" fontId="25" fillId="0" borderId="0" applyNumberFormat="0" applyFill="0" applyBorder="0" applyAlignment="0" applyProtection="0"/>
    <xf numFmtId="0" fontId="45" fillId="0" borderId="0" applyFont="0" applyFill="0" applyBorder="0" applyAlignment="0" applyProtection="0"/>
    <xf numFmtId="0" fontId="153" fillId="0" borderId="0"/>
    <xf numFmtId="277" fontId="233" fillId="56" borderId="106"/>
    <xf numFmtId="0" fontId="234" fillId="25" borderId="84" applyNumberFormat="0" applyAlignment="0" applyProtection="0"/>
    <xf numFmtId="0" fontId="105" fillId="3" borderId="84" applyNumberFormat="0" applyAlignment="0" applyProtection="0"/>
    <xf numFmtId="166" fontId="235" fillId="0" borderId="17" applyFont="0" applyBorder="0" applyAlignment="0"/>
    <xf numFmtId="41" fontId="45" fillId="0" borderId="0" applyFont="0" applyFill="0" applyBorder="0" applyAlignment="0" applyProtection="0"/>
    <xf numFmtId="14" fontId="7" fillId="0" borderId="0">
      <alignment horizontal="center" wrapText="1"/>
      <protection locked="0"/>
    </xf>
    <xf numFmtId="14" fontId="7" fillId="0" borderId="0">
      <alignment horizontal="center" wrapText="1"/>
      <protection locked="0"/>
    </xf>
    <xf numFmtId="257" fontId="45" fillId="0" borderId="0" applyFont="0" applyFill="0" applyBorder="0" applyAlignment="0" applyProtection="0"/>
    <xf numFmtId="257" fontId="45" fillId="0" borderId="0" applyFont="0" applyFill="0" applyBorder="0" applyAlignment="0" applyProtection="0"/>
    <xf numFmtId="257" fontId="45" fillId="0" borderId="0" applyFont="0" applyFill="0" applyBorder="0" applyAlignment="0" applyProtection="0"/>
    <xf numFmtId="257" fontId="45" fillId="0" borderId="0" applyFont="0" applyFill="0" applyBorder="0" applyAlignment="0" applyProtection="0"/>
    <xf numFmtId="257" fontId="37" fillId="0" borderId="0" applyFont="0" applyFill="0" applyBorder="0" applyAlignment="0" applyProtection="0"/>
    <xf numFmtId="344" fontId="45" fillId="0" borderId="0" applyFont="0" applyFill="0" applyBorder="0" applyAlignment="0" applyProtection="0"/>
    <xf numFmtId="344" fontId="45" fillId="0" borderId="0" applyFont="0" applyFill="0" applyBorder="0" applyAlignment="0" applyProtection="0"/>
    <xf numFmtId="344" fontId="45" fillId="0" borderId="0" applyFont="0" applyFill="0" applyBorder="0" applyAlignment="0" applyProtection="0"/>
    <xf numFmtId="344" fontId="45" fillId="0" borderId="0" applyFont="0" applyFill="0" applyBorder="0" applyAlignment="0" applyProtection="0"/>
    <xf numFmtId="344" fontId="37" fillId="0" borderId="0" applyFont="0" applyFill="0" applyBorder="0" applyAlignment="0" applyProtection="0"/>
    <xf numFmtId="10" fontId="45" fillId="0" borderId="0" applyFont="0" applyFill="0" applyBorder="0" applyAlignment="0" applyProtection="0"/>
    <xf numFmtId="10" fontId="45" fillId="0" borderId="0" applyFont="0" applyFill="0" applyBorder="0" applyAlignment="0" applyProtection="0"/>
    <xf numFmtId="10" fontId="45" fillId="0" borderId="0" applyFont="0" applyFill="0" applyBorder="0" applyAlignment="0" applyProtection="0"/>
    <xf numFmtId="10" fontId="45" fillId="0" borderId="0" applyFont="0" applyFill="0" applyBorder="0" applyAlignment="0" applyProtection="0"/>
    <xf numFmtId="10" fontId="37" fillId="0" borderId="0" applyFont="0" applyFill="0" applyBorder="0" applyAlignment="0" applyProtection="0"/>
    <xf numFmtId="9" fontId="45" fillId="0" borderId="0" applyFont="0" applyFill="0" applyBorder="0" applyAlignment="0" applyProtection="0"/>
    <xf numFmtId="9" fontId="4" fillId="0" borderId="0" applyFont="0" applyFill="0" applyBorder="0" applyAlignment="0" applyProtection="0"/>
    <xf numFmtId="9" fontId="76" fillId="0" borderId="0" applyFont="0" applyFill="0" applyBorder="0" applyAlignment="0" applyProtection="0"/>
    <xf numFmtId="9" fontId="45" fillId="0" borderId="0" applyFont="0" applyFill="0" applyBorder="0" applyAlignment="0" applyProtection="0"/>
    <xf numFmtId="9" fontId="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153" fillId="0" borderId="0" applyFont="0" applyFill="0" applyBorder="0" applyAlignment="0" applyProtection="0"/>
    <xf numFmtId="9" fontId="4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9" fontId="45" fillId="0" borderId="0" applyFont="0" applyFill="0" applyBorder="0" applyAlignment="0" applyProtection="0"/>
    <xf numFmtId="9" fontId="25" fillId="0" borderId="0" applyFont="0" applyFill="0" applyBorder="0" applyAlignment="0" applyProtection="0"/>
    <xf numFmtId="9" fontId="45" fillId="0" borderId="0" applyFont="0" applyFill="0" applyBorder="0" applyAlignment="0" applyProtection="0"/>
    <xf numFmtId="9" fontId="44" fillId="0" borderId="107" applyNumberFormat="0" applyBorder="0"/>
    <xf numFmtId="0" fontId="236" fillId="0" borderId="0" applyNumberFormat="0" applyFill="0" applyBorder="0" applyAlignment="0" applyProtection="0">
      <alignment vertical="center"/>
    </xf>
    <xf numFmtId="0" fontId="236" fillId="0" borderId="0" applyNumberFormat="0" applyFill="0" applyBorder="0" applyAlignment="0" applyProtection="0">
      <alignment vertical="center"/>
    </xf>
    <xf numFmtId="179" fontId="120" fillId="0" borderId="0" applyFill="0" applyBorder="0" applyAlignment="0"/>
    <xf numFmtId="0" fontId="45" fillId="0" borderId="0" applyFill="0" applyBorder="0" applyAlignment="0"/>
    <xf numFmtId="247" fontId="120" fillId="0" borderId="0" applyFill="0" applyBorder="0" applyAlignment="0"/>
    <xf numFmtId="179" fontId="120" fillId="0" borderId="0" applyFill="0" applyBorder="0" applyAlignment="0"/>
    <xf numFmtId="260" fontId="120" fillId="0" borderId="0" applyFill="0" applyBorder="0" applyAlignment="0"/>
    <xf numFmtId="247" fontId="120" fillId="0" borderId="0" applyFill="0" applyBorder="0" applyAlignment="0"/>
    <xf numFmtId="0" fontId="237" fillId="0" borderId="0"/>
    <xf numFmtId="0" fontId="238" fillId="0" borderId="0"/>
    <xf numFmtId="0" fontId="44" fillId="0" borderId="0" applyNumberFormat="0" applyFont="0" applyFill="0" applyBorder="0" applyAlignment="0" applyProtection="0">
      <alignment horizontal="left"/>
    </xf>
    <xf numFmtId="0" fontId="44" fillId="0" borderId="0" applyNumberFormat="0" applyFont="0" applyFill="0" applyBorder="0" applyAlignment="0" applyProtection="0">
      <alignment horizontal="left"/>
    </xf>
    <xf numFmtId="0" fontId="239" fillId="0" borderId="101">
      <alignment horizontal="center"/>
    </xf>
    <xf numFmtId="0" fontId="240" fillId="57" borderId="0" applyNumberFormat="0" applyFont="0" applyBorder="0" applyAlignment="0">
      <alignment horizontal="center"/>
    </xf>
    <xf numFmtId="14" fontId="241" fillId="0" borderId="0" applyNumberFormat="0" applyFill="0" applyBorder="0" applyAlignment="0" applyProtection="0">
      <alignment horizontal="left"/>
    </xf>
    <xf numFmtId="0" fontId="210" fillId="0" borderId="0" applyNumberFormat="0" applyFill="0" applyBorder="0" applyAlignment="0" applyProtection="0">
      <alignment vertical="top"/>
      <protection locked="0"/>
    </xf>
    <xf numFmtId="0" fontId="29" fillId="0" borderId="0"/>
    <xf numFmtId="41" fontId="62" fillId="0" borderId="0" applyFont="0" applyFill="0" applyBorder="0" applyAlignment="0" applyProtection="0"/>
    <xf numFmtId="41" fontId="62" fillId="0" borderId="0" applyFont="0" applyFill="0" applyBorder="0" applyAlignment="0" applyProtection="0"/>
    <xf numFmtId="0" fontId="25" fillId="0" borderId="0" applyNumberFormat="0" applyFill="0" applyBorder="0" applyAlignment="0" applyProtection="0"/>
    <xf numFmtId="4" fontId="242" fillId="55" borderId="108" applyNumberFormat="0" applyProtection="0">
      <alignment vertical="center"/>
    </xf>
    <xf numFmtId="4" fontId="243" fillId="55" borderId="108" applyNumberFormat="0" applyProtection="0">
      <alignment vertical="center"/>
    </xf>
    <xf numFmtId="4" fontId="244" fillId="55" borderId="108" applyNumberFormat="0" applyProtection="0">
      <alignment horizontal="left" vertical="center" indent="1"/>
    </xf>
    <xf numFmtId="4" fontId="244" fillId="58" borderId="0" applyNumberFormat="0" applyProtection="0">
      <alignment horizontal="left" vertical="center" indent="1"/>
    </xf>
    <xf numFmtId="4" fontId="244" fillId="41" borderId="108" applyNumberFormat="0" applyProtection="0">
      <alignment horizontal="right" vertical="center"/>
    </xf>
    <xf numFmtId="4" fontId="244" fillId="14" borderId="108" applyNumberFormat="0" applyProtection="0">
      <alignment horizontal="right" vertical="center"/>
    </xf>
    <xf numFmtId="4" fontId="244" fillId="26" borderId="108" applyNumberFormat="0" applyProtection="0">
      <alignment horizontal="right" vertical="center"/>
    </xf>
    <xf numFmtId="4" fontId="244" fillId="15" borderId="108" applyNumberFormat="0" applyProtection="0">
      <alignment horizontal="right" vertical="center"/>
    </xf>
    <xf numFmtId="4" fontId="244" fillId="29" borderId="108" applyNumberFormat="0" applyProtection="0">
      <alignment horizontal="right" vertical="center"/>
    </xf>
    <xf numFmtId="4" fontId="244" fillId="19" borderId="108" applyNumberFormat="0" applyProtection="0">
      <alignment horizontal="right" vertical="center"/>
    </xf>
    <xf numFmtId="4" fontId="244" fillId="59" borderId="108" applyNumberFormat="0" applyProtection="0">
      <alignment horizontal="right" vertical="center"/>
    </xf>
    <xf numFmtId="4" fontId="244" fillId="44" borderId="108" applyNumberFormat="0" applyProtection="0">
      <alignment horizontal="right" vertical="center"/>
    </xf>
    <xf numFmtId="4" fontId="244" fillId="60" borderId="108" applyNumberFormat="0" applyProtection="0">
      <alignment horizontal="right" vertical="center"/>
    </xf>
    <xf numFmtId="4" fontId="242" fillId="61" borderId="109" applyNumberFormat="0" applyProtection="0">
      <alignment horizontal="left" vertical="center" indent="1"/>
    </xf>
    <xf numFmtId="4" fontId="242" fillId="24" borderId="0" applyNumberFormat="0" applyProtection="0">
      <alignment horizontal="left" vertical="center" indent="1"/>
    </xf>
    <xf numFmtId="4" fontId="242" fillId="58" borderId="0" applyNumberFormat="0" applyProtection="0">
      <alignment horizontal="left" vertical="center" indent="1"/>
    </xf>
    <xf numFmtId="4" fontId="244" fillId="24" borderId="108" applyNumberFormat="0" applyProtection="0">
      <alignment horizontal="right" vertical="center"/>
    </xf>
    <xf numFmtId="4" fontId="21" fillId="24" borderId="0" applyNumberFormat="0" applyProtection="0">
      <alignment horizontal="left" vertical="center" indent="1"/>
    </xf>
    <xf numFmtId="4" fontId="21" fillId="58" borderId="0" applyNumberFormat="0" applyProtection="0">
      <alignment horizontal="left" vertical="center" indent="1"/>
    </xf>
    <xf numFmtId="4" fontId="244" fillId="62" borderId="108" applyNumberFormat="0" applyProtection="0">
      <alignment vertical="center"/>
    </xf>
    <xf numFmtId="4" fontId="245" fillId="62" borderId="108" applyNumberFormat="0" applyProtection="0">
      <alignment vertical="center"/>
    </xf>
    <xf numFmtId="4" fontId="242" fillId="24" borderId="110" applyNumberFormat="0" applyProtection="0">
      <alignment horizontal="left" vertical="center" indent="1"/>
    </xf>
    <xf numFmtId="4" fontId="244" fillId="62" borderId="108" applyNumberFormat="0" applyProtection="0">
      <alignment horizontal="right" vertical="center"/>
    </xf>
    <xf numFmtId="4" fontId="245" fillId="62" borderId="108" applyNumberFormat="0" applyProtection="0">
      <alignment horizontal="right" vertical="center"/>
    </xf>
    <xf numFmtId="4" fontId="242" fillId="24" borderId="108" applyNumberFormat="0" applyProtection="0">
      <alignment horizontal="left" vertical="center" indent="1"/>
    </xf>
    <xf numFmtId="4" fontId="246" fillId="52" borderId="110" applyNumberFormat="0" applyProtection="0">
      <alignment horizontal="left" vertical="center" indent="1"/>
    </xf>
    <xf numFmtId="4" fontId="247" fillId="62" borderId="108" applyNumberFormat="0" applyProtection="0">
      <alignment horizontal="right" vertical="center"/>
    </xf>
    <xf numFmtId="0" fontId="4" fillId="0" borderId="0">
      <alignment vertical="center"/>
    </xf>
    <xf numFmtId="0" fontId="4" fillId="0" borderId="0">
      <alignment vertical="center"/>
    </xf>
    <xf numFmtId="0" fontId="108" fillId="7" borderId="0" applyNumberFormat="0" applyBorder="0" applyAlignment="0" applyProtection="0"/>
    <xf numFmtId="345" fontId="248" fillId="0" borderId="0" applyFont="0" applyFill="0" applyBorder="0" applyAlignment="0" applyProtection="0"/>
    <xf numFmtId="0" fontId="240" fillId="1" borderId="100" applyNumberFormat="0" applyFont="0" applyAlignment="0">
      <alignment horizontal="center"/>
    </xf>
    <xf numFmtId="0" fontId="249" fillId="0" borderId="0" applyNumberFormat="0" applyFill="0" applyBorder="0" applyAlignment="0" applyProtection="0"/>
    <xf numFmtId="3" fontId="34" fillId="0" borderId="0"/>
    <xf numFmtId="0" fontId="250" fillId="0" borderId="0" applyNumberFormat="0" applyFill="0" applyBorder="0" applyAlignment="0">
      <alignment horizontal="center"/>
    </xf>
    <xf numFmtId="0" fontId="251" fillId="0" borderId="63" applyNumberFormat="0" applyFill="0" applyBorder="0" applyAlignment="0" applyProtection="0"/>
    <xf numFmtId="166" fontId="252" fillId="0" borderId="0" applyNumberFormat="0" applyBorder="0" applyAlignment="0">
      <alignment horizontal="centerContinuous"/>
    </xf>
    <xf numFmtId="0" fontId="25" fillId="0" borderId="93">
      <alignment horizontal="center"/>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8" fillId="0" borderId="0"/>
    <xf numFmtId="166" fontId="77" fillId="0" borderId="0" applyFont="0" applyFill="0" applyBorder="0" applyAlignment="0" applyProtection="0"/>
    <xf numFmtId="166" fontId="77"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193" fontId="62" fillId="0" borderId="0" applyFont="0" applyFill="0" applyBorder="0" applyAlignment="0" applyProtection="0"/>
    <xf numFmtId="193" fontId="62"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222"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34" fillId="0" borderId="0" applyFont="0" applyFill="0" applyBorder="0" applyAlignment="0" applyProtection="0"/>
    <xf numFmtId="218" fontId="34" fillId="0" borderId="0" applyFont="0" applyFill="0" applyBorder="0" applyAlignment="0" applyProtection="0"/>
    <xf numFmtId="218" fontId="62" fillId="0" borderId="0" applyFont="0" applyFill="0" applyBorder="0" applyAlignment="0" applyProtection="0"/>
    <xf numFmtId="218" fontId="62" fillId="0" borderId="0" applyFont="0" applyFill="0" applyBorder="0" applyAlignment="0" applyProtection="0"/>
    <xf numFmtId="0" fontId="29" fillId="0" borderId="0"/>
    <xf numFmtId="0" fontId="29" fillId="0" borderId="0"/>
    <xf numFmtId="346" fontId="53" fillId="0" borderId="0" applyFont="0" applyFill="0" applyBorder="0" applyAlignment="0" applyProtection="0"/>
    <xf numFmtId="346" fontId="53"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34" fillId="0" borderId="0" applyFont="0" applyFill="0" applyBorder="0" applyAlignment="0" applyProtection="0"/>
    <xf numFmtId="218" fontId="34" fillId="0" borderId="0" applyFont="0" applyFill="0" applyBorder="0" applyAlignment="0" applyProtection="0"/>
    <xf numFmtId="218" fontId="62" fillId="0" borderId="0" applyFont="0" applyFill="0" applyBorder="0" applyAlignment="0" applyProtection="0"/>
    <xf numFmtId="218" fontId="62" fillId="0" borderId="0" applyFont="0" applyFill="0" applyBorder="0" applyAlignment="0" applyProtection="0"/>
    <xf numFmtId="0" fontId="29" fillId="0" borderId="0"/>
    <xf numFmtId="0" fontId="29" fillId="0" borderId="0"/>
    <xf numFmtId="346" fontId="53" fillId="0" borderId="0" applyFont="0" applyFill="0" applyBorder="0" applyAlignment="0" applyProtection="0"/>
    <xf numFmtId="346" fontId="53"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34" fillId="0" borderId="0" applyFont="0" applyFill="0" applyBorder="0" applyAlignment="0" applyProtection="0"/>
    <xf numFmtId="218" fontId="34" fillId="0" borderId="0" applyFont="0" applyFill="0" applyBorder="0" applyAlignment="0" applyProtection="0"/>
    <xf numFmtId="218" fontId="62" fillId="0" borderId="0" applyFont="0" applyFill="0" applyBorder="0" applyAlignment="0" applyProtection="0"/>
    <xf numFmtId="218" fontId="62"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0" fontId="29" fillId="0" borderId="0"/>
    <xf numFmtId="0" fontId="29" fillId="0" borderId="0"/>
    <xf numFmtId="346" fontId="53" fillId="0" borderId="0" applyFont="0" applyFill="0" applyBorder="0" applyAlignment="0" applyProtection="0"/>
    <xf numFmtId="346" fontId="53" fillId="0" borderId="0" applyFont="0" applyFill="0" applyBorder="0" applyAlignment="0" applyProtection="0"/>
    <xf numFmtId="42" fontId="62" fillId="0" borderId="0" applyFont="0" applyFill="0" applyBorder="0" applyAlignment="0" applyProtection="0"/>
    <xf numFmtId="42" fontId="62" fillId="0" borderId="0" applyFont="0" applyFill="0" applyBorder="0" applyAlignment="0" applyProtection="0"/>
    <xf numFmtId="219" fontId="62" fillId="0" borderId="0" applyFont="0" applyFill="0" applyBorder="0" applyAlignment="0" applyProtection="0"/>
    <xf numFmtId="219" fontId="62" fillId="0" borderId="0" applyFont="0" applyFill="0" applyBorder="0" applyAlignment="0" applyProtection="0"/>
    <xf numFmtId="218" fontId="34" fillId="0" borderId="0" applyFont="0" applyFill="0" applyBorder="0" applyAlignment="0" applyProtection="0"/>
    <xf numFmtId="218" fontId="34" fillId="0" borderId="0" applyFont="0" applyFill="0" applyBorder="0" applyAlignment="0" applyProtection="0"/>
    <xf numFmtId="218" fontId="62" fillId="0" borderId="0" applyFont="0" applyFill="0" applyBorder="0" applyAlignment="0" applyProtection="0"/>
    <xf numFmtId="0" fontId="29" fillId="0" borderId="0"/>
    <xf numFmtId="0" fontId="29" fillId="0" borderId="0"/>
    <xf numFmtId="346" fontId="53"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41" fontId="62" fillId="0" borderId="0" applyFont="0" applyFill="0" applyBorder="0" applyAlignment="0" applyProtection="0"/>
    <xf numFmtId="14" fontId="253" fillId="0" borderId="0"/>
    <xf numFmtId="0" fontId="2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6" fillId="0" borderId="0"/>
    <xf numFmtId="0" fontId="216" fillId="0" borderId="0"/>
    <xf numFmtId="40" fontId="255" fillId="0" borderId="0" applyBorder="0">
      <alignment horizontal="right"/>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8" fontId="62" fillId="0" borderId="111">
      <alignment horizontal="right" vertical="center"/>
    </xf>
    <xf numFmtId="347" fontId="53" fillId="0" borderId="111">
      <alignment horizontal="right" vertical="center"/>
    </xf>
    <xf numFmtId="322" fontId="256"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50" fontId="77"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0" fontId="77" fillId="0" borderId="111">
      <alignment horizontal="right" vertical="center"/>
    </xf>
    <xf numFmtId="350" fontId="77"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298" fontId="97"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49" fontId="25" fillId="0" borderId="111">
      <alignment horizontal="right" vertical="center"/>
    </xf>
    <xf numFmtId="351" fontId="53" fillId="0" borderId="112">
      <alignment horizontal="right" vertical="center"/>
    </xf>
    <xf numFmtId="347" fontId="53" fillId="0" borderId="111">
      <alignment horizontal="right" vertical="center"/>
    </xf>
    <xf numFmtId="349" fontId="25"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298" fontId="97" fillId="0" borderId="111">
      <alignment horizontal="right" vertical="center"/>
    </xf>
    <xf numFmtId="348" fontId="62" fillId="0" borderId="111">
      <alignment horizontal="right" vertical="center"/>
    </xf>
    <xf numFmtId="298" fontId="97" fillId="0" borderId="111">
      <alignment horizontal="right" vertical="center"/>
    </xf>
    <xf numFmtId="349"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50" fontId="77" fillId="0" borderId="111">
      <alignment horizontal="right" vertical="center"/>
    </xf>
    <xf numFmtId="347" fontId="53" fillId="0" borderId="111">
      <alignment horizontal="right" vertical="center"/>
    </xf>
    <xf numFmtId="347" fontId="53"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50" fontId="77" fillId="0" borderId="111">
      <alignment horizontal="right" vertical="center"/>
    </xf>
    <xf numFmtId="347" fontId="53" fillId="0" borderId="111">
      <alignment horizontal="right" vertical="center"/>
    </xf>
    <xf numFmtId="350" fontId="77"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0" fontId="77"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298" fontId="97" fillId="0" borderId="111">
      <alignment horizontal="right" vertical="center"/>
    </xf>
    <xf numFmtId="298" fontId="97" fillId="0" borderId="111">
      <alignment horizontal="right" vertical="center"/>
    </xf>
    <xf numFmtId="347" fontId="53" fillId="0" borderId="111">
      <alignment horizontal="right" vertical="center"/>
    </xf>
    <xf numFmtId="353" fontId="25" fillId="0" borderId="112">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298" fontId="97" fillId="0" borderId="111">
      <alignment horizontal="right" vertical="center"/>
    </xf>
    <xf numFmtId="350" fontId="77" fillId="0" borderId="111">
      <alignment horizontal="right" vertical="center"/>
    </xf>
    <xf numFmtId="348" fontId="62" fillId="0" borderId="111">
      <alignment horizontal="right" vertical="center"/>
    </xf>
    <xf numFmtId="350" fontId="77"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348" fontId="62" fillId="0" borderId="111">
      <alignment horizontal="right" vertical="center"/>
    </xf>
    <xf numFmtId="348" fontId="62" fillId="0" borderId="111">
      <alignment horizontal="right" vertical="center"/>
    </xf>
    <xf numFmtId="350" fontId="77" fillId="0" borderId="111">
      <alignment horizontal="right" vertical="center"/>
    </xf>
    <xf numFmtId="352" fontId="25" fillId="0" borderId="111">
      <alignment horizontal="right" vertical="center"/>
    </xf>
    <xf numFmtId="350" fontId="77" fillId="0" borderId="111">
      <alignment horizontal="right" vertical="center"/>
    </xf>
    <xf numFmtId="350" fontId="77" fillId="0" borderId="111">
      <alignment horizontal="right" vertical="center"/>
    </xf>
    <xf numFmtId="352" fontId="25"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0" fontId="77" fillId="0" borderId="111">
      <alignment horizontal="right" vertical="center"/>
    </xf>
    <xf numFmtId="350" fontId="77" fillId="0" borderId="111">
      <alignment horizontal="right" vertical="center"/>
    </xf>
    <xf numFmtId="348" fontId="62" fillId="0" borderId="111">
      <alignment horizontal="right" vertical="center"/>
    </xf>
    <xf numFmtId="354" fontId="257" fillId="3" borderId="113" applyFont="0" applyFill="0" applyBorder="0"/>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4" fontId="257" fillId="3" borderId="113" applyFont="0" applyFill="0" applyBorder="0"/>
    <xf numFmtId="350" fontId="77" fillId="0" borderId="111">
      <alignment horizontal="right" vertical="center"/>
    </xf>
    <xf numFmtId="350" fontId="77" fillId="0" borderId="111">
      <alignment horizontal="right" vertical="center"/>
    </xf>
    <xf numFmtId="350" fontId="77"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0" fontId="77" fillId="0" borderId="111">
      <alignment horizontal="right" vertical="center"/>
    </xf>
    <xf numFmtId="348" fontId="62" fillId="0" borderId="111">
      <alignment horizontal="right" vertical="center"/>
    </xf>
    <xf numFmtId="352" fontId="25" fillId="0" borderId="111">
      <alignment horizontal="right" vertical="center"/>
    </xf>
    <xf numFmtId="350" fontId="77" fillId="0" borderId="111">
      <alignment horizontal="right" vertical="center"/>
    </xf>
    <xf numFmtId="350" fontId="77" fillId="0" borderId="111">
      <alignment horizontal="right" vertical="center"/>
    </xf>
    <xf numFmtId="352" fontId="25" fillId="0" borderId="111">
      <alignment horizontal="right" vertical="center"/>
    </xf>
    <xf numFmtId="350" fontId="77" fillId="0" borderId="111">
      <alignment horizontal="right" vertical="center"/>
    </xf>
    <xf numFmtId="350" fontId="77"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348" fontId="62" fillId="0" borderId="111">
      <alignment horizontal="right" vertical="center"/>
    </xf>
    <xf numFmtId="348" fontId="62"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165" fontId="45" fillId="0" borderId="111">
      <alignment horizontal="right" vertical="center"/>
    </xf>
    <xf numFmtId="352" fontId="25" fillId="0" borderId="111">
      <alignment horizontal="right" vertical="center"/>
    </xf>
    <xf numFmtId="350" fontId="77" fillId="0" borderId="111">
      <alignment horizontal="right" vertical="center"/>
    </xf>
    <xf numFmtId="350" fontId="77"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52" fontId="25" fillId="0" borderId="111">
      <alignment horizontal="right" vertical="center"/>
    </xf>
    <xf numFmtId="347" fontId="53" fillId="0" borderId="111">
      <alignment horizontal="right" vertical="center"/>
    </xf>
    <xf numFmtId="353" fontId="25" fillId="0" borderId="112">
      <alignment horizontal="right" vertical="center"/>
    </xf>
    <xf numFmtId="348" fontId="62" fillId="0" borderId="111">
      <alignment horizontal="right" vertical="center"/>
    </xf>
    <xf numFmtId="347" fontId="53" fillId="0" borderId="111">
      <alignment horizontal="right" vertical="center"/>
    </xf>
    <xf numFmtId="349" fontId="25"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8" fontId="62"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47" fontId="53" fillId="0" borderId="111">
      <alignment horizontal="right" vertical="center"/>
    </xf>
    <xf numFmtId="348" fontId="62" fillId="0" borderId="111">
      <alignment horizontal="right" vertical="center"/>
    </xf>
    <xf numFmtId="348" fontId="62"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1" fontId="53" fillId="0" borderId="112">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8" fontId="62"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4" fontId="257" fillId="3" borderId="113" applyFont="0" applyFill="0" applyBorder="0"/>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39" fontId="25" fillId="0" borderId="111">
      <alignment horizontal="right" vertical="center"/>
    </xf>
    <xf numFmtId="339" fontId="25" fillId="0" borderId="111">
      <alignment horizontal="right" vertical="center"/>
    </xf>
    <xf numFmtId="339" fontId="25" fillId="0" borderId="111">
      <alignment horizontal="right" vertical="center"/>
    </xf>
    <xf numFmtId="339" fontId="25" fillId="0" borderId="111">
      <alignment horizontal="right" vertical="center"/>
    </xf>
    <xf numFmtId="339" fontId="25" fillId="0" borderId="111">
      <alignment horizontal="right" vertical="center"/>
    </xf>
    <xf numFmtId="339" fontId="25" fillId="0" borderId="111">
      <alignment horizontal="right" vertical="center"/>
    </xf>
    <xf numFmtId="339" fontId="25" fillId="0" borderId="111">
      <alignment horizontal="right" vertical="center"/>
    </xf>
    <xf numFmtId="339" fontId="25"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298" fontId="97"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22" fontId="256"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55" fontId="25" fillId="0" borderId="111">
      <alignment horizontal="right" vertical="center"/>
    </xf>
    <xf numFmtId="348" fontId="62"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7" fontId="53"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9" fontId="25" fillId="0" borderId="111">
      <alignment horizontal="right" vertical="center"/>
    </xf>
    <xf numFmtId="347" fontId="53" fillId="0" borderId="111">
      <alignment horizontal="right" vertical="center"/>
    </xf>
    <xf numFmtId="298" fontId="97" fillId="0" borderId="111">
      <alignment horizontal="right" vertical="center"/>
    </xf>
    <xf numFmtId="356" fontId="258" fillId="0" borderId="111">
      <alignment horizontal="right" vertical="center"/>
    </xf>
    <xf numFmtId="356" fontId="258" fillId="0" borderId="111">
      <alignment horizontal="right" vertical="center"/>
    </xf>
    <xf numFmtId="356" fontId="258" fillId="0" borderId="111">
      <alignment horizontal="right" vertical="center"/>
    </xf>
    <xf numFmtId="356" fontId="258" fillId="0" borderId="111">
      <alignment horizontal="right" vertical="center"/>
    </xf>
    <xf numFmtId="356" fontId="258" fillId="0" borderId="111">
      <alignment horizontal="right" vertical="center"/>
    </xf>
    <xf numFmtId="356" fontId="258" fillId="0" borderId="111">
      <alignment horizontal="right" vertical="center"/>
    </xf>
    <xf numFmtId="356" fontId="258" fillId="0" borderId="111">
      <alignment horizontal="right" vertical="center"/>
    </xf>
    <xf numFmtId="263" fontId="166" fillId="0" borderId="75">
      <protection hidden="1"/>
    </xf>
    <xf numFmtId="49" fontId="21" fillId="0" borderId="0" applyFill="0" applyBorder="0" applyAlignment="0"/>
    <xf numFmtId="357" fontId="45" fillId="0" borderId="0" applyFill="0" applyBorder="0" applyAlignment="0"/>
    <xf numFmtId="0" fontId="45" fillId="0" borderId="0" applyFill="0" applyBorder="0" applyAlignment="0"/>
    <xf numFmtId="357" fontId="45" fillId="0" borderId="0" applyFill="0" applyBorder="0" applyAlignment="0"/>
    <xf numFmtId="357" fontId="45" fillId="0" borderId="0" applyFill="0" applyBorder="0" applyAlignment="0"/>
    <xf numFmtId="357" fontId="37" fillId="0" borderId="0" applyFill="0" applyBorder="0" applyAlignment="0"/>
    <xf numFmtId="358" fontId="45" fillId="0" borderId="0" applyFill="0" applyBorder="0" applyAlignment="0"/>
    <xf numFmtId="358" fontId="45" fillId="0" borderId="0" applyFill="0" applyBorder="0" applyAlignment="0"/>
    <xf numFmtId="358" fontId="45" fillId="0" borderId="0" applyFill="0" applyBorder="0" applyAlignment="0"/>
    <xf numFmtId="358" fontId="45" fillId="0" borderId="0" applyFill="0" applyBorder="0" applyAlignment="0"/>
    <xf numFmtId="358" fontId="37" fillId="0" borderId="0" applyFill="0" applyBorder="0" applyAlignment="0"/>
    <xf numFmtId="218" fontId="53" fillId="0" borderId="111">
      <alignment horizontal="center"/>
    </xf>
    <xf numFmtId="218" fontId="53" fillId="0" borderId="111">
      <alignment horizontal="center"/>
    </xf>
    <xf numFmtId="359" fontId="259" fillId="0" borderId="0" applyNumberFormat="0" applyFont="0" applyFill="0" applyBorder="0" applyAlignment="0">
      <alignment horizontal="centerContinuous"/>
    </xf>
    <xf numFmtId="0" fontId="260" fillId="0" borderId="114"/>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26" fillId="0" borderId="0" applyNumberFormat="0" applyFill="0" applyBorder="0" applyAlignment="0" applyProtection="0"/>
    <xf numFmtId="0" fontId="77" fillId="0" borderId="17" applyNumberFormat="0" applyBorder="0" applyAlignment="0"/>
    <xf numFmtId="0" fontId="261" fillId="0" borderId="12" applyNumberFormat="0" applyBorder="0" applyAlignment="0">
      <alignment horizontal="center"/>
    </xf>
    <xf numFmtId="3" fontId="262" fillId="0" borderId="9" applyNumberFormat="0" applyBorder="0" applyAlignment="0"/>
    <xf numFmtId="0" fontId="263" fillId="0" borderId="17">
      <alignment horizontal="center" vertical="center" wrapText="1"/>
    </xf>
    <xf numFmtId="0" fontId="264" fillId="0" borderId="0">
      <alignment horizontal="center"/>
    </xf>
    <xf numFmtId="40" fontId="191" fillId="0" borderId="0"/>
    <xf numFmtId="3" fontId="265" fillId="0" borderId="0" applyNumberFormat="0" applyFill="0" applyBorder="0" applyAlignment="0" applyProtection="0">
      <alignment horizontal="center" wrapText="1"/>
    </xf>
    <xf numFmtId="0" fontId="266" fillId="0" borderId="87" applyBorder="0" applyAlignment="0">
      <alignment horizontal="center" vertical="center"/>
    </xf>
    <xf numFmtId="0" fontId="267" fillId="0" borderId="0" applyNumberFormat="0" applyFill="0" applyBorder="0" applyAlignment="0" applyProtection="0">
      <alignment horizontal="centerContinuous"/>
    </xf>
    <xf numFmtId="0" fontId="192" fillId="0" borderId="115" applyNumberFormat="0" applyFill="0" applyBorder="0" applyAlignment="0" applyProtection="0">
      <alignment horizontal="center" vertical="center" wrapText="1"/>
    </xf>
    <xf numFmtId="0" fontId="268" fillId="0" borderId="0" applyNumberFormat="0" applyFill="0" applyBorder="0" applyAlignment="0" applyProtection="0"/>
    <xf numFmtId="0" fontId="269" fillId="0" borderId="0" applyNumberFormat="0" applyFill="0" applyBorder="0" applyAlignment="0" applyProtection="0"/>
    <xf numFmtId="0" fontId="270" fillId="0" borderId="0" applyNumberFormat="0" applyFill="0" applyBorder="0" applyAlignment="0" applyProtection="0">
      <alignment vertical="center"/>
    </xf>
    <xf numFmtId="0" fontId="236"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236" fillId="0" borderId="0" applyNumberFormat="0" applyFill="0" applyBorder="0" applyAlignment="0" applyProtection="0">
      <alignment vertical="center"/>
    </xf>
    <xf numFmtId="0" fontId="236" fillId="0" borderId="0" applyNumberFormat="0" applyFill="0" applyBorder="0" applyAlignment="0" applyProtection="0">
      <alignment vertical="center"/>
    </xf>
    <xf numFmtId="0" fontId="236" fillId="0" borderId="0" applyNumberFormat="0" applyFill="0" applyBorder="0" applyAlignment="0" applyProtection="0">
      <alignment vertical="center"/>
    </xf>
    <xf numFmtId="0" fontId="236" fillId="0" borderId="0" applyNumberFormat="0" applyFill="0" applyBorder="0" applyAlignment="0" applyProtection="0">
      <alignment vertical="center"/>
    </xf>
    <xf numFmtId="3" fontId="79" fillId="0" borderId="93" applyNumberFormat="0" applyAlignment="0">
      <alignment horizontal="center" vertical="center"/>
    </xf>
    <xf numFmtId="3" fontId="271" fillId="0" borderId="17" applyNumberFormat="0" applyAlignment="0">
      <alignment horizontal="left" wrapText="1"/>
    </xf>
    <xf numFmtId="3" fontId="79" fillId="0" borderId="93" applyNumberFormat="0" applyAlignment="0">
      <alignment horizontal="center" vertical="center"/>
    </xf>
    <xf numFmtId="0" fontId="272" fillId="0" borderId="116" applyNumberFormat="0" applyBorder="0" applyAlignment="0">
      <alignment vertical="center"/>
    </xf>
    <xf numFmtId="0" fontId="273" fillId="0" borderId="98" applyNumberFormat="0" applyFill="0" applyAlignment="0" applyProtection="0"/>
    <xf numFmtId="0" fontId="273" fillId="0" borderId="98" applyNumberFormat="0" applyFill="0" applyAlignment="0" applyProtection="0"/>
    <xf numFmtId="0" fontId="236" fillId="0" borderId="0" applyNumberFormat="0" applyFill="0" applyBorder="0" applyAlignment="0" applyProtection="0">
      <alignment vertical="center"/>
    </xf>
    <xf numFmtId="0" fontId="236" fillId="0" borderId="0" applyNumberFormat="0" applyFill="0" applyBorder="0" applyAlignment="0" applyProtection="0">
      <alignment vertical="center"/>
    </xf>
    <xf numFmtId="0" fontId="236" fillId="0" borderId="0" applyNumberFormat="0" applyFill="0" applyBorder="0" applyAlignment="0" applyProtection="0">
      <alignment vertical="center"/>
    </xf>
    <xf numFmtId="0" fontId="217" fillId="0" borderId="117" applyNumberFormat="0" applyAlignment="0">
      <alignment horizontal="center"/>
    </xf>
    <xf numFmtId="0" fontId="274" fillId="0" borderId="118">
      <alignment horizontal="center"/>
    </xf>
    <xf numFmtId="185" fontId="45" fillId="0" borderId="0" applyFont="0" applyFill="0" applyBorder="0" applyAlignment="0" applyProtection="0"/>
    <xf numFmtId="360" fontId="45" fillId="0" borderId="0" applyFont="0" applyFill="0" applyBorder="0" applyAlignment="0" applyProtection="0"/>
    <xf numFmtId="0" fontId="268" fillId="0" borderId="0" applyNumberFormat="0" applyFill="0" applyBorder="0" applyAlignment="0" applyProtection="0"/>
    <xf numFmtId="0" fontId="275" fillId="0" borderId="94" applyNumberFormat="0" applyFill="0" applyAlignment="0" applyProtection="0"/>
    <xf numFmtId="0" fontId="276" fillId="0" borderId="95" applyNumberFormat="0" applyFill="0" applyAlignment="0" applyProtection="0"/>
    <xf numFmtId="0" fontId="277" fillId="0" borderId="96" applyNumberFormat="0" applyFill="0" applyAlignment="0" applyProtection="0"/>
    <xf numFmtId="0" fontId="277" fillId="0" borderId="0" applyNumberFormat="0" applyFill="0" applyBorder="0" applyAlignment="0" applyProtection="0"/>
    <xf numFmtId="329" fontId="205" fillId="0" borderId="0" applyFont="0" applyFill="0" applyBorder="0" applyAlignment="0" applyProtection="0"/>
    <xf numFmtId="361" fontId="217" fillId="0" borderId="0" applyFont="0" applyFill="0" applyBorder="0" applyAlignment="0" applyProtection="0"/>
    <xf numFmtId="362" fontId="77" fillId="0" borderId="0" applyFont="0" applyFill="0" applyBorder="0" applyAlignment="0" applyProtection="0"/>
    <xf numFmtId="0" fontId="58" fillId="0" borderId="104">
      <alignment horizontal="center"/>
    </xf>
    <xf numFmtId="0" fontId="278" fillId="0" borderId="103" applyNumberFormat="0" applyFill="0" applyAlignment="0" applyProtection="0"/>
    <xf numFmtId="358" fontId="53" fillId="0" borderId="0"/>
    <xf numFmtId="363" fontId="53" fillId="0" borderId="79"/>
    <xf numFmtId="363" fontId="53" fillId="0" borderId="79"/>
    <xf numFmtId="3" fontId="25" fillId="41" borderId="63">
      <alignment horizontal="right" vertical="top" wrapText="1"/>
    </xf>
    <xf numFmtId="0" fontId="222" fillId="0" borderId="0"/>
    <xf numFmtId="3" fontId="53" fillId="0" borderId="0" applyNumberFormat="0" applyBorder="0" applyAlignment="0" applyProtection="0">
      <alignment horizontal="centerContinuous"/>
      <protection locked="0"/>
    </xf>
    <xf numFmtId="3" fontId="279" fillId="0" borderId="0">
      <protection locked="0"/>
    </xf>
    <xf numFmtId="0" fontId="222" fillId="0" borderId="0"/>
    <xf numFmtId="0" fontId="280" fillId="0" borderId="119" applyFill="0" applyBorder="0" applyAlignment="0">
      <alignment horizontal="center"/>
    </xf>
    <xf numFmtId="329" fontId="281" fillId="63" borderId="87">
      <alignment vertical="top"/>
    </xf>
    <xf numFmtId="329" fontId="281" fillId="63" borderId="87">
      <alignment vertical="top"/>
    </xf>
    <xf numFmtId="0" fontId="197" fillId="64" borderId="79">
      <alignment horizontal="left" vertical="center"/>
    </xf>
    <xf numFmtId="0" fontId="197" fillId="64" borderId="79">
      <alignment horizontal="left" vertical="center"/>
    </xf>
    <xf numFmtId="355" fontId="282" fillId="65" borderId="87"/>
    <xf numFmtId="355" fontId="282" fillId="65" borderId="87"/>
    <xf numFmtId="364" fontId="283" fillId="0" borderId="87">
      <alignment horizontal="left" vertical="top"/>
    </xf>
    <xf numFmtId="364" fontId="283" fillId="0" borderId="87">
      <alignment horizontal="left" vertical="top"/>
    </xf>
    <xf numFmtId="0" fontId="284" fillId="66" borderId="0">
      <alignment horizontal="left" vertical="center"/>
    </xf>
    <xf numFmtId="0" fontId="284" fillId="66" borderId="0">
      <alignment horizontal="left" vertical="center"/>
    </xf>
    <xf numFmtId="0" fontId="285" fillId="0" borderId="0">
      <alignment horizontal="left"/>
    </xf>
    <xf numFmtId="364" fontId="286" fillId="0" borderId="93">
      <alignment horizontal="left" vertical="top"/>
    </xf>
    <xf numFmtId="5" fontId="29" fillId="0" borderId="93">
      <alignment horizontal="left" vertical="top"/>
    </xf>
    <xf numFmtId="0" fontId="287" fillId="0" borderId="93">
      <alignment horizontal="left" vertical="center"/>
    </xf>
    <xf numFmtId="0" fontId="287" fillId="0" borderId="93">
      <alignment horizontal="left" vertical="center"/>
    </xf>
    <xf numFmtId="0" fontId="45" fillId="0" borderId="0" applyFont="0" applyFill="0" applyBorder="0" applyAlignment="0" applyProtection="0"/>
    <xf numFmtId="0" fontId="45" fillId="0" borderId="0" applyFont="0" applyFill="0" applyBorder="0" applyAlignment="0" applyProtection="0"/>
    <xf numFmtId="42" fontId="36" fillId="0" borderId="0" applyFont="0" applyFill="0" applyBorder="0" applyAlignment="0" applyProtection="0"/>
    <xf numFmtId="365" fontId="45" fillId="0" borderId="0" applyFont="0" applyFill="0" applyBorder="0" applyAlignment="0" applyProtection="0"/>
    <xf numFmtId="194" fontId="175" fillId="0" borderId="0" applyFont="0" applyFill="0" applyBorder="0" applyAlignment="0" applyProtection="0"/>
    <xf numFmtId="366" fontId="175" fillId="0" borderId="0" applyFont="0" applyFill="0" applyBorder="0" applyAlignment="0" applyProtection="0"/>
    <xf numFmtId="0" fontId="288"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90" fillId="0" borderId="0" applyNumberFormat="0" applyFont="0" applyFill="0" applyBorder="0" applyProtection="0">
      <alignment horizontal="center" vertical="center" wrapText="1"/>
    </xf>
    <xf numFmtId="0" fontId="45" fillId="0" borderId="0" applyFont="0" applyFill="0" applyBorder="0" applyAlignment="0" applyProtection="0"/>
    <xf numFmtId="0" fontId="45" fillId="0" borderId="0" applyFont="0" applyFill="0" applyBorder="0" applyAlignment="0" applyProtection="0"/>
    <xf numFmtId="0" fontId="291" fillId="0" borderId="0" applyNumberFormat="0" applyFill="0" applyBorder="0" applyAlignment="0" applyProtection="0"/>
    <xf numFmtId="0" fontId="97" fillId="0" borderId="120" applyFont="0" applyBorder="0" applyAlignment="0">
      <alignment horizontal="center"/>
    </xf>
    <xf numFmtId="185" fontId="25" fillId="0" borderId="0" applyFont="0" applyFill="0" applyBorder="0" applyAlignment="0" applyProtection="0"/>
    <xf numFmtId="0" fontId="128" fillId="48" borderId="86" applyNumberFormat="0" applyAlignment="0" applyProtection="0"/>
    <xf numFmtId="0" fontId="206" fillId="0" borderId="0" applyFont="0" applyFill="0" applyBorder="0" applyAlignment="0" applyProtection="0"/>
    <xf numFmtId="0" fontId="206" fillId="0" borderId="0" applyFont="0" applyFill="0" applyBorder="0" applyAlignment="0" applyProtection="0"/>
    <xf numFmtId="0" fontId="4" fillId="0" borderId="0">
      <alignment vertical="center"/>
    </xf>
    <xf numFmtId="40" fontId="57" fillId="0" borderId="0" applyFont="0" applyFill="0" applyBorder="0" applyAlignment="0" applyProtection="0"/>
    <xf numFmtId="38"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9" fontId="292" fillId="0" borderId="0" applyBorder="0" applyAlignment="0" applyProtection="0"/>
    <xf numFmtId="0" fontId="204" fillId="0" borderId="0"/>
    <xf numFmtId="0" fontId="293" fillId="0" borderId="8"/>
    <xf numFmtId="320" fontId="3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0" fillId="0" borderId="0" applyFont="0" applyFill="0" applyBorder="0" applyAlignment="0" applyProtection="0"/>
    <xf numFmtId="0" fontId="70" fillId="0" borderId="0" applyFont="0" applyFill="0" applyBorder="0" applyAlignment="0" applyProtection="0"/>
    <xf numFmtId="172" fontId="45" fillId="0" borderId="0" applyFont="0" applyFill="0" applyBorder="0" applyAlignment="0" applyProtection="0"/>
    <xf numFmtId="179" fontId="45" fillId="0" borderId="0" applyFont="0" applyFill="0" applyBorder="0" applyAlignment="0" applyProtection="0"/>
    <xf numFmtId="0" fontId="70" fillId="0" borderId="0"/>
    <xf numFmtId="0" fontId="70" fillId="0" borderId="0"/>
    <xf numFmtId="0" fontId="294" fillId="0" borderId="0"/>
    <xf numFmtId="0" fontId="59" fillId="0" borderId="0"/>
    <xf numFmtId="185" fontId="65" fillId="0" borderId="0" applyFont="0" applyFill="0" applyBorder="0" applyAlignment="0" applyProtection="0"/>
    <xf numFmtId="186" fontId="65" fillId="0" borderId="0" applyFont="0" applyFill="0" applyBorder="0" applyAlignment="0" applyProtection="0"/>
    <xf numFmtId="0" fontId="295" fillId="0" borderId="0"/>
    <xf numFmtId="43" fontId="45" fillId="0" borderId="0" applyFont="0" applyFill="0" applyBorder="0" applyAlignment="0" applyProtection="0"/>
    <xf numFmtId="41" fontId="45" fillId="0" borderId="0" applyFont="0" applyFill="0" applyBorder="0" applyAlignment="0" applyProtection="0"/>
    <xf numFmtId="0" fontId="45" fillId="0" borderId="0"/>
    <xf numFmtId="172" fontId="65" fillId="0" borderId="0" applyFont="0" applyFill="0" applyBorder="0" applyAlignment="0" applyProtection="0"/>
    <xf numFmtId="6" fontId="68" fillId="0" borderId="0" applyFont="0" applyFill="0" applyBorder="0" applyAlignment="0" applyProtection="0"/>
    <xf numFmtId="179" fontId="6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cellStyleXfs>
  <cellXfs count="507">
    <xf numFmtId="0" fontId="0" fillId="0" borderId="0" xfId="0"/>
    <xf numFmtId="0" fontId="4" fillId="2" borderId="0" xfId="1" applyFont="1" applyFill="1" applyAlignment="1">
      <alignment horizontal="right"/>
    </xf>
    <xf numFmtId="164" fontId="5" fillId="2" borderId="0" xfId="1" applyNumberFormat="1" applyFont="1" applyFill="1" applyAlignment="1"/>
    <xf numFmtId="166" fontId="7" fillId="2" borderId="0" xfId="2" applyNumberFormat="1" applyFont="1" applyFill="1" applyAlignment="1"/>
    <xf numFmtId="167" fontId="5" fillId="2" borderId="0" xfId="1" applyNumberFormat="1" applyFont="1" applyFill="1" applyAlignment="1"/>
    <xf numFmtId="164" fontId="8" fillId="2" borderId="0" xfId="1" applyNumberFormat="1" applyFont="1" applyFill="1" applyAlignment="1">
      <alignment horizontal="center" vertical="center"/>
    </xf>
    <xf numFmtId="164" fontId="5" fillId="2" borderId="0" xfId="1" applyNumberFormat="1" applyFont="1" applyFill="1" applyBorder="1" applyAlignment="1"/>
    <xf numFmtId="0" fontId="4" fillId="2" borderId="0" xfId="1" applyFont="1" applyFill="1" applyBorder="1" applyAlignment="1"/>
    <xf numFmtId="0" fontId="4" fillId="2" borderId="0" xfId="1" applyFont="1" applyFill="1" applyAlignment="1"/>
    <xf numFmtId="164" fontId="9" fillId="2" borderId="0" xfId="1" applyNumberFormat="1" applyFont="1" applyFill="1" applyAlignment="1">
      <alignment horizontal="center" vertical="center"/>
    </xf>
    <xf numFmtId="164" fontId="12" fillId="2" borderId="0" xfId="1" applyNumberFormat="1" applyFont="1" applyFill="1" applyAlignment="1">
      <alignment horizontal="right"/>
    </xf>
    <xf numFmtId="164" fontId="13" fillId="2" borderId="0" xfId="1" applyNumberFormat="1" applyFont="1" applyFill="1" applyAlignment="1">
      <alignment horizontal="center"/>
    </xf>
    <xf numFmtId="164" fontId="14" fillId="2" borderId="0" xfId="1" applyNumberFormat="1" applyFont="1" applyFill="1" applyAlignment="1">
      <alignment vertical="center"/>
    </xf>
    <xf numFmtId="164" fontId="8" fillId="2" borderId="0" xfId="1" applyNumberFormat="1" applyFont="1" applyFill="1" applyAlignment="1">
      <alignment horizontal="right" vertical="center" wrapText="1"/>
    </xf>
    <xf numFmtId="164" fontId="13" fillId="2" borderId="0" xfId="1" applyNumberFormat="1" applyFont="1" applyFill="1" applyAlignment="1"/>
    <xf numFmtId="0" fontId="10" fillId="2" borderId="0" xfId="1" applyFont="1" applyFill="1" applyAlignment="1">
      <alignment horizontal="right"/>
    </xf>
    <xf numFmtId="164" fontId="8" fillId="2" borderId="2" xfId="1" applyNumberFormat="1" applyFont="1" applyFill="1" applyBorder="1" applyAlignment="1">
      <alignment horizontal="center" vertical="center"/>
    </xf>
    <xf numFmtId="164" fontId="8" fillId="2" borderId="0" xfId="1" applyNumberFormat="1" applyFont="1" applyFill="1" applyBorder="1" applyAlignment="1">
      <alignment horizontal="center" vertical="center"/>
    </xf>
    <xf numFmtId="164" fontId="8" fillId="2" borderId="3" xfId="1" applyNumberFormat="1" applyFont="1" applyFill="1" applyBorder="1" applyAlignment="1">
      <alignment horizontal="center" vertical="center" wrapText="1"/>
    </xf>
    <xf numFmtId="164" fontId="16" fillId="2" borderId="4" xfId="1" applyNumberFormat="1" applyFont="1" applyFill="1" applyBorder="1" applyAlignment="1">
      <alignment horizontal="right" vertical="center" wrapText="1"/>
    </xf>
    <xf numFmtId="3" fontId="8" fillId="2" borderId="5" xfId="1" applyNumberFormat="1" applyFont="1" applyFill="1" applyBorder="1" applyAlignment="1">
      <alignment horizontal="right" vertical="center" wrapText="1"/>
    </xf>
    <xf numFmtId="3" fontId="8" fillId="2" borderId="6"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wrapText="1"/>
    </xf>
    <xf numFmtId="164" fontId="16" fillId="2" borderId="8" xfId="1" applyNumberFormat="1" applyFont="1" applyFill="1" applyBorder="1" applyAlignment="1">
      <alignment horizontal="right" vertical="center" wrapText="1"/>
    </xf>
    <xf numFmtId="164" fontId="8" fillId="2" borderId="9" xfId="1" applyNumberFormat="1" applyFont="1" applyFill="1" applyBorder="1" applyAlignment="1">
      <alignment horizontal="center" vertical="center"/>
    </xf>
    <xf numFmtId="0" fontId="17" fillId="2" borderId="0" xfId="1" applyFont="1" applyFill="1" applyBorder="1" applyAlignment="1"/>
    <xf numFmtId="0" fontId="17" fillId="2" borderId="0" xfId="1" applyFont="1" applyFill="1" applyAlignment="1"/>
    <xf numFmtId="164" fontId="16" fillId="2" borderId="10" xfId="3" applyNumberFormat="1" applyFont="1" applyFill="1" applyBorder="1" applyAlignment="1">
      <alignment horizontal="center" vertical="center" wrapText="1"/>
    </xf>
    <xf numFmtId="164" fontId="16" fillId="2" borderId="10" xfId="3" applyNumberFormat="1" applyFont="1" applyFill="1" applyBorder="1" applyAlignment="1">
      <alignment horizontal="justify" vertical="center" wrapText="1"/>
    </xf>
    <xf numFmtId="164" fontId="16" fillId="2" borderId="11" xfId="3" applyNumberFormat="1" applyFont="1" applyFill="1" applyBorder="1" applyAlignment="1">
      <alignment horizontal="right" vertical="center" wrapText="1"/>
    </xf>
    <xf numFmtId="3" fontId="16" fillId="2" borderId="12" xfId="3" applyNumberFormat="1" applyFont="1" applyFill="1" applyBorder="1" applyAlignment="1">
      <alignment horizontal="right" vertical="center" wrapText="1"/>
    </xf>
    <xf numFmtId="164" fontId="16" fillId="2" borderId="13" xfId="3" applyNumberFormat="1" applyFont="1" applyFill="1" applyBorder="1" applyAlignment="1">
      <alignment horizontal="right" vertical="center" wrapText="1"/>
    </xf>
    <xf numFmtId="164" fontId="8" fillId="2" borderId="14" xfId="1" applyNumberFormat="1" applyFont="1" applyFill="1" applyBorder="1" applyAlignment="1">
      <alignment horizontal="center" vertical="center"/>
    </xf>
    <xf numFmtId="166" fontId="14" fillId="2" borderId="15" xfId="2" applyNumberFormat="1" applyFont="1" applyFill="1" applyBorder="1" applyAlignment="1">
      <alignment horizontal="center" vertical="center"/>
    </xf>
    <xf numFmtId="164" fontId="16" fillId="2" borderId="16" xfId="3" applyNumberFormat="1" applyFont="1" applyFill="1" applyBorder="1" applyAlignment="1">
      <alignment horizontal="right" vertical="center" wrapText="1"/>
    </xf>
    <xf numFmtId="164" fontId="8" fillId="2" borderId="17" xfId="1" applyNumberFormat="1" applyFont="1" applyFill="1" applyBorder="1" applyAlignment="1">
      <alignment horizontal="center" vertical="center"/>
    </xf>
    <xf numFmtId="0" fontId="5" fillId="2" borderId="0" xfId="1" applyFont="1" applyFill="1" applyBorder="1" applyAlignment="1"/>
    <xf numFmtId="3" fontId="16" fillId="2" borderId="17" xfId="3" applyNumberFormat="1" applyFont="1" applyFill="1" applyBorder="1" applyAlignment="1">
      <alignment horizontal="right" vertical="center" wrapText="1"/>
    </xf>
    <xf numFmtId="164" fontId="16" fillId="2" borderId="17" xfId="3" applyNumberFormat="1" applyFont="1" applyFill="1" applyBorder="1" applyAlignment="1">
      <alignment horizontal="center" vertical="center"/>
    </xf>
    <xf numFmtId="164" fontId="19" fillId="2" borderId="0" xfId="3" applyNumberFormat="1" applyFont="1" applyFill="1" applyBorder="1" applyAlignment="1">
      <alignment vertical="center"/>
    </xf>
    <xf numFmtId="164" fontId="20" fillId="2" borderId="0" xfId="3" applyNumberFormat="1" applyFont="1" applyFill="1" applyBorder="1" applyAlignment="1">
      <alignment vertical="center"/>
    </xf>
    <xf numFmtId="164" fontId="20" fillId="2" borderId="0" xfId="3" applyNumberFormat="1" applyFont="1" applyFill="1" applyAlignment="1">
      <alignment vertical="center"/>
    </xf>
    <xf numFmtId="49" fontId="8" fillId="2" borderId="10" xfId="3" applyNumberFormat="1" applyFont="1" applyFill="1" applyBorder="1" applyAlignment="1">
      <alignment horizontal="center" vertical="center" wrapText="1"/>
    </xf>
    <xf numFmtId="164" fontId="8" fillId="2" borderId="10" xfId="3" applyNumberFormat="1" applyFont="1" applyFill="1" applyBorder="1" applyAlignment="1">
      <alignment horizontal="justify" vertical="center" wrapText="1"/>
    </xf>
    <xf numFmtId="164" fontId="8" fillId="2" borderId="11" xfId="3" applyNumberFormat="1" applyFont="1" applyFill="1" applyBorder="1" applyAlignment="1">
      <alignment horizontal="right" vertical="center" wrapText="1"/>
    </xf>
    <xf numFmtId="3" fontId="8" fillId="2" borderId="17" xfId="3" applyNumberFormat="1" applyFont="1" applyFill="1" applyBorder="1" applyAlignment="1">
      <alignment horizontal="right" vertical="center" wrapText="1"/>
    </xf>
    <xf numFmtId="164" fontId="8" fillId="2" borderId="13" xfId="3" applyNumberFormat="1" applyFont="1" applyFill="1" applyBorder="1" applyAlignment="1">
      <alignment horizontal="right" vertical="center" wrapText="1"/>
    </xf>
    <xf numFmtId="164" fontId="8" fillId="2" borderId="16" xfId="3" applyNumberFormat="1" applyFont="1" applyFill="1" applyBorder="1" applyAlignment="1">
      <alignment horizontal="right" vertical="center" wrapText="1"/>
    </xf>
    <xf numFmtId="164" fontId="16" fillId="2" borderId="0" xfId="3" applyNumberFormat="1" applyFont="1" applyFill="1" applyBorder="1"/>
    <xf numFmtId="164" fontId="16" fillId="2" borderId="0" xfId="3" applyNumberFormat="1" applyFont="1" applyFill="1"/>
    <xf numFmtId="49" fontId="5" fillId="2" borderId="10" xfId="3" applyNumberFormat="1" applyFont="1" applyFill="1" applyBorder="1" applyAlignment="1">
      <alignment horizontal="center" vertical="center" wrapText="1"/>
    </xf>
    <xf numFmtId="164" fontId="5" fillId="2" borderId="10" xfId="3" applyNumberFormat="1" applyFont="1" applyFill="1" applyBorder="1" applyAlignment="1">
      <alignment horizontal="justify" vertical="center" wrapText="1"/>
    </xf>
    <xf numFmtId="3" fontId="5" fillId="2" borderId="17" xfId="3" applyNumberFormat="1" applyFont="1" applyFill="1" applyBorder="1" applyAlignment="1">
      <alignment horizontal="right" vertical="center" wrapText="1"/>
    </xf>
    <xf numFmtId="164" fontId="5" fillId="2" borderId="16" xfId="3" applyNumberFormat="1" applyFont="1" applyFill="1" applyBorder="1" applyAlignment="1">
      <alignment horizontal="right" vertical="center" wrapText="1"/>
    </xf>
    <xf numFmtId="164" fontId="8" fillId="2" borderId="18" xfId="3" applyNumberFormat="1" applyFont="1" applyFill="1" applyBorder="1" applyAlignment="1">
      <alignment horizontal="right" vertical="center" wrapText="1"/>
    </xf>
    <xf numFmtId="164" fontId="5" fillId="2" borderId="13" xfId="3" applyNumberFormat="1" applyFont="1" applyFill="1" applyBorder="1" applyAlignment="1">
      <alignment horizontal="right" vertical="center" wrapText="1"/>
    </xf>
    <xf numFmtId="164" fontId="5" fillId="2" borderId="11" xfId="3" applyNumberFormat="1" applyFont="1" applyFill="1" applyBorder="1" applyAlignment="1">
      <alignment horizontal="right" vertical="center" wrapText="1"/>
    </xf>
    <xf numFmtId="3" fontId="8" fillId="2" borderId="17" xfId="4" applyNumberFormat="1" applyFont="1" applyFill="1" applyBorder="1" applyAlignment="1">
      <alignment horizontal="center" vertical="center" wrapText="1"/>
    </xf>
    <xf numFmtId="3" fontId="5" fillId="2" borderId="0" xfId="4" applyNumberFormat="1" applyFont="1" applyFill="1" applyBorder="1" applyAlignment="1">
      <alignment wrapText="1"/>
    </xf>
    <xf numFmtId="3" fontId="5" fillId="2" borderId="0" xfId="4" applyNumberFormat="1" applyFont="1" applyFill="1" applyAlignment="1">
      <alignment wrapText="1"/>
    </xf>
    <xf numFmtId="164" fontId="5" fillId="2" borderId="10" xfId="3" applyNumberFormat="1" applyFont="1" applyFill="1" applyBorder="1" applyAlignment="1">
      <alignment horizontal="center" vertical="center" wrapText="1"/>
    </xf>
    <xf numFmtId="3" fontId="5" fillId="2" borderId="0" xfId="4" applyNumberFormat="1" applyFont="1" applyFill="1" applyBorder="1" applyAlignment="1">
      <alignment vertical="center" wrapText="1"/>
    </xf>
    <xf numFmtId="3" fontId="5" fillId="2" borderId="0" xfId="4" applyNumberFormat="1" applyFont="1" applyFill="1" applyAlignment="1">
      <alignment vertical="center" wrapText="1"/>
    </xf>
    <xf numFmtId="164" fontId="5" fillId="2" borderId="10" xfId="3" quotePrefix="1" applyNumberFormat="1" applyFont="1" applyFill="1" applyBorder="1" applyAlignment="1">
      <alignment horizontal="center" vertical="center" wrapText="1"/>
    </xf>
    <xf numFmtId="164" fontId="8" fillId="2" borderId="17" xfId="3" applyNumberFormat="1" applyFont="1" applyFill="1" applyBorder="1" applyAlignment="1">
      <alignment horizontal="center" vertical="center"/>
    </xf>
    <xf numFmtId="164" fontId="5" fillId="2" borderId="0" xfId="3" applyNumberFormat="1" applyFont="1" applyFill="1" applyBorder="1" applyAlignment="1">
      <alignment vertical="center"/>
    </xf>
    <xf numFmtId="164" fontId="5" fillId="2" borderId="0" xfId="3" applyNumberFormat="1" applyFont="1" applyFill="1" applyAlignment="1">
      <alignment vertical="center"/>
    </xf>
    <xf numFmtId="164" fontId="5" fillId="2" borderId="10" xfId="0" applyNumberFormat="1" applyFont="1" applyFill="1" applyBorder="1" applyAlignment="1">
      <alignment horizontal="justify" vertical="center" wrapText="1"/>
    </xf>
    <xf numFmtId="164" fontId="5" fillId="2" borderId="19" xfId="3" applyNumberFormat="1" applyFont="1" applyFill="1" applyBorder="1" applyAlignment="1">
      <alignment horizontal="justify" vertical="center" wrapText="1"/>
    </xf>
    <xf numFmtId="166" fontId="14" fillId="2" borderId="20" xfId="2" applyNumberFormat="1" applyFont="1" applyFill="1" applyBorder="1" applyAlignment="1">
      <alignment horizontal="center" vertical="center"/>
    </xf>
    <xf numFmtId="168" fontId="8" fillId="2" borderId="17" xfId="4" quotePrefix="1" applyNumberFormat="1" applyFont="1" applyFill="1" applyBorder="1" applyAlignment="1">
      <alignment horizontal="center" vertical="center" wrapText="1"/>
    </xf>
    <xf numFmtId="164" fontId="5" fillId="2" borderId="21" xfId="3" applyNumberFormat="1" applyFont="1" applyFill="1" applyBorder="1" applyAlignment="1">
      <alignment horizontal="justify" vertical="center" wrapText="1"/>
    </xf>
    <xf numFmtId="164" fontId="13" fillId="2" borderId="0" xfId="3" applyNumberFormat="1" applyFont="1" applyFill="1" applyBorder="1"/>
    <xf numFmtId="164" fontId="13" fillId="2" borderId="0" xfId="3" applyNumberFormat="1" applyFont="1" applyFill="1"/>
    <xf numFmtId="164" fontId="5" fillId="2" borderId="14" xfId="3" applyNumberFormat="1" applyFont="1" applyFill="1" applyBorder="1" applyAlignment="1">
      <alignment horizontal="justify" vertical="center" wrapText="1"/>
    </xf>
    <xf numFmtId="3" fontId="16" fillId="2" borderId="17" xfId="4" applyNumberFormat="1" applyFont="1" applyFill="1" applyBorder="1" applyAlignment="1">
      <alignment horizontal="center" vertical="center" wrapText="1"/>
    </xf>
    <xf numFmtId="3" fontId="8" fillId="2" borderId="0" xfId="4" applyNumberFormat="1" applyFont="1" applyFill="1" applyBorder="1" applyAlignment="1">
      <alignment vertical="center" wrapText="1"/>
    </xf>
    <xf numFmtId="3" fontId="8" fillId="2" borderId="0" xfId="4" applyNumberFormat="1" applyFont="1" applyFill="1" applyAlignment="1">
      <alignment vertical="center" wrapText="1"/>
    </xf>
    <xf numFmtId="0" fontId="5" fillId="2" borderId="10" xfId="5" applyFont="1" applyFill="1" applyBorder="1" applyAlignment="1">
      <alignment horizontal="left" vertical="center" wrapText="1"/>
    </xf>
    <xf numFmtId="164" fontId="22" fillId="2" borderId="17" xfId="3" applyNumberFormat="1" applyFont="1" applyFill="1" applyBorder="1" applyAlignment="1">
      <alignment horizontal="center" vertical="center"/>
    </xf>
    <xf numFmtId="166" fontId="8" fillId="2" borderId="11" xfId="2" applyNumberFormat="1" applyFont="1" applyFill="1" applyBorder="1" applyAlignment="1">
      <alignment horizontal="right" vertical="center" wrapText="1"/>
    </xf>
    <xf numFmtId="0" fontId="5" fillId="2" borderId="19" xfId="5" applyFont="1" applyFill="1" applyBorder="1" applyAlignment="1">
      <alignment horizontal="left" vertical="center" wrapText="1"/>
    </xf>
    <xf numFmtId="164" fontId="22" fillId="2" borderId="19" xfId="3" applyNumberFormat="1" applyFont="1" applyFill="1" applyBorder="1" applyAlignment="1">
      <alignment horizontal="center" vertical="center"/>
    </xf>
    <xf numFmtId="49" fontId="16" fillId="2" borderId="10" xfId="3" applyNumberFormat="1" applyFont="1" applyFill="1" applyBorder="1" applyAlignment="1">
      <alignment horizontal="center" vertical="center" wrapText="1"/>
    </xf>
    <xf numFmtId="164" fontId="23" fillId="2" borderId="0" xfId="3" applyNumberFormat="1" applyFont="1" applyFill="1" applyBorder="1"/>
    <xf numFmtId="164" fontId="23" fillId="2" borderId="0" xfId="3" applyNumberFormat="1" applyFont="1" applyFill="1"/>
    <xf numFmtId="164" fontId="5" fillId="2" borderId="17" xfId="3" applyNumberFormat="1" applyFont="1" applyFill="1" applyBorder="1" applyAlignment="1">
      <alignment horizontal="justify" vertical="center" wrapText="1"/>
    </xf>
    <xf numFmtId="3" fontId="5" fillId="2" borderId="16" xfId="4" applyNumberFormat="1" applyFont="1" applyFill="1" applyBorder="1" applyAlignment="1">
      <alignment horizontal="right" vertical="center" wrapText="1"/>
    </xf>
    <xf numFmtId="3" fontId="8" fillId="2" borderId="19" xfId="4" applyNumberFormat="1" applyFont="1" applyFill="1" applyBorder="1" applyAlignment="1">
      <alignment horizontal="center" vertical="center" wrapText="1"/>
    </xf>
    <xf numFmtId="164" fontId="19" fillId="2" borderId="17" xfId="3" applyNumberFormat="1" applyFont="1" applyFill="1" applyBorder="1" applyAlignment="1">
      <alignment horizontal="center" vertical="center"/>
    </xf>
    <xf numFmtId="164" fontId="16" fillId="2" borderId="10" xfId="3" quotePrefix="1" applyNumberFormat="1" applyFont="1" applyFill="1" applyBorder="1" applyAlignment="1">
      <alignment horizontal="center" vertical="center" wrapText="1"/>
    </xf>
    <xf numFmtId="168" fontId="16" fillId="2" borderId="10" xfId="3" quotePrefix="1" applyNumberFormat="1" applyFont="1" applyFill="1" applyBorder="1" applyAlignment="1">
      <alignment horizontal="center" vertical="center" wrapText="1"/>
    </xf>
    <xf numFmtId="166" fontId="16" fillId="2" borderId="11" xfId="2" applyNumberFormat="1" applyFont="1" applyFill="1" applyBorder="1" applyAlignment="1">
      <alignment horizontal="right" vertical="center" wrapText="1"/>
    </xf>
    <xf numFmtId="0" fontId="5" fillId="2" borderId="16" xfId="0" applyFont="1" applyFill="1" applyBorder="1" applyAlignment="1">
      <alignment vertical="center"/>
    </xf>
    <xf numFmtId="0" fontId="9" fillId="2" borderId="17" xfId="0" applyFont="1" applyFill="1" applyBorder="1" applyAlignment="1">
      <alignment horizontal="center" vertical="center"/>
    </xf>
    <xf numFmtId="0" fontId="4" fillId="2" borderId="0" xfId="0" applyFont="1" applyFill="1" applyBorder="1"/>
    <xf numFmtId="0" fontId="4" fillId="2" borderId="0" xfId="0" applyFont="1" applyFill="1"/>
    <xf numFmtId="166" fontId="14" fillId="2" borderId="14" xfId="2" applyNumberFormat="1" applyFont="1" applyFill="1" applyBorder="1" applyAlignment="1">
      <alignment horizontal="center" vertical="center"/>
    </xf>
    <xf numFmtId="3" fontId="16" fillId="2" borderId="11" xfId="0" applyNumberFormat="1" applyFont="1" applyFill="1" applyBorder="1" applyAlignment="1">
      <alignment horizontal="right" vertical="center" wrapText="1"/>
    </xf>
    <xf numFmtId="3" fontId="16" fillId="2" borderId="17" xfId="0" applyNumberFormat="1" applyFont="1" applyFill="1" applyBorder="1" applyAlignment="1">
      <alignment horizontal="right" vertical="center" wrapText="1"/>
    </xf>
    <xf numFmtId="3" fontId="16" fillId="2" borderId="13" xfId="0" applyNumberFormat="1" applyFont="1" applyFill="1" applyBorder="1" applyAlignment="1">
      <alignment horizontal="right" vertical="center" wrapText="1"/>
    </xf>
    <xf numFmtId="3" fontId="16" fillId="2" borderId="16" xfId="0" applyNumberFormat="1" applyFont="1" applyFill="1" applyBorder="1" applyAlignment="1">
      <alignment horizontal="right" vertical="center" wrapText="1"/>
    </xf>
    <xf numFmtId="3" fontId="8" fillId="2" borderId="11" xfId="0" applyNumberFormat="1" applyFont="1" applyFill="1" applyBorder="1" applyAlignment="1">
      <alignment horizontal="right" vertical="center" wrapText="1"/>
    </xf>
    <xf numFmtId="3" fontId="8" fillId="2" borderId="17" xfId="0" applyNumberFormat="1" applyFont="1" applyFill="1" applyBorder="1" applyAlignment="1">
      <alignment horizontal="right" vertical="center" wrapText="1"/>
    </xf>
    <xf numFmtId="3" fontId="8" fillId="2" borderId="13" xfId="0" applyNumberFormat="1" applyFont="1" applyFill="1" applyBorder="1" applyAlignment="1">
      <alignment horizontal="right" vertical="center" wrapText="1"/>
    </xf>
    <xf numFmtId="3" fontId="8" fillId="2" borderId="16" xfId="0" applyNumberFormat="1" applyFont="1" applyFill="1" applyBorder="1" applyAlignment="1">
      <alignment horizontal="right" vertical="center" wrapText="1"/>
    </xf>
    <xf numFmtId="3" fontId="5" fillId="2" borderId="11" xfId="0" applyNumberFormat="1" applyFont="1" applyFill="1" applyBorder="1" applyAlignment="1">
      <alignment horizontal="right" vertical="center" wrapText="1"/>
    </xf>
    <xf numFmtId="3" fontId="5" fillId="2" borderId="17" xfId="0" applyNumberFormat="1" applyFont="1" applyFill="1" applyBorder="1" applyAlignment="1">
      <alignment horizontal="right" vertical="center" wrapText="1"/>
    </xf>
    <xf numFmtId="164" fontId="13" fillId="2" borderId="10" xfId="3" quotePrefix="1" applyNumberFormat="1" applyFont="1" applyFill="1" applyBorder="1" applyAlignment="1">
      <alignment horizontal="center" vertical="center" wrapText="1"/>
    </xf>
    <xf numFmtId="164" fontId="5" fillId="2" borderId="17" xfId="3" applyNumberFormat="1" applyFont="1" applyFill="1" applyBorder="1" applyAlignment="1">
      <alignment horizontal="center" vertical="center" wrapText="1"/>
    </xf>
    <xf numFmtId="3" fontId="5" fillId="2" borderId="11" xfId="4" applyNumberFormat="1" applyFont="1" applyFill="1" applyBorder="1" applyAlignment="1">
      <alignment horizontal="right" vertical="center" wrapText="1"/>
    </xf>
    <xf numFmtId="3" fontId="5" fillId="2" borderId="17" xfId="4" applyNumberFormat="1" applyFont="1" applyFill="1" applyBorder="1" applyAlignment="1">
      <alignment horizontal="right" vertical="center" wrapText="1"/>
    </xf>
    <xf numFmtId="164" fontId="16" fillId="2" borderId="18" xfId="3" applyNumberFormat="1" applyFont="1" applyFill="1" applyBorder="1" applyAlignment="1">
      <alignment horizontal="right" vertical="center" wrapText="1"/>
    </xf>
    <xf numFmtId="164" fontId="8" fillId="2" borderId="10" xfId="3" applyNumberFormat="1" applyFont="1" applyFill="1" applyBorder="1" applyAlignment="1">
      <alignment horizontal="center" vertical="center" wrapText="1"/>
    </xf>
    <xf numFmtId="3" fontId="8" fillId="2" borderId="16" xfId="4" applyNumberFormat="1" applyFont="1" applyFill="1" applyBorder="1" applyAlignment="1">
      <alignment horizontal="right" vertical="center" wrapText="1"/>
    </xf>
    <xf numFmtId="164" fontId="8" fillId="2" borderId="14" xfId="3" applyNumberFormat="1" applyFont="1" applyFill="1" applyBorder="1" applyAlignment="1">
      <alignment horizontal="right" vertical="center" wrapText="1"/>
    </xf>
    <xf numFmtId="164" fontId="22" fillId="2" borderId="0" xfId="3" applyNumberFormat="1" applyFont="1" applyFill="1" applyBorder="1" applyAlignment="1">
      <alignment vertical="center"/>
    </xf>
    <xf numFmtId="164" fontId="22" fillId="2" borderId="0" xfId="3" applyNumberFormat="1" applyFont="1" applyFill="1" applyAlignment="1">
      <alignment vertical="center"/>
    </xf>
    <xf numFmtId="164" fontId="5" fillId="2" borderId="10" xfId="4" applyNumberFormat="1" applyFont="1" applyFill="1" applyBorder="1" applyAlignment="1">
      <alignment horizontal="center" vertical="center" wrapText="1"/>
    </xf>
    <xf numFmtId="164" fontId="5" fillId="2" borderId="10" xfId="4" applyNumberFormat="1" applyFont="1" applyFill="1" applyBorder="1" applyAlignment="1">
      <alignment horizontal="justify" vertical="center" wrapText="1"/>
    </xf>
    <xf numFmtId="164" fontId="5" fillId="2" borderId="13" xfId="3" applyNumberFormat="1" applyFont="1" applyFill="1" applyBorder="1" applyAlignment="1">
      <alignment horizontal="right" vertical="center"/>
    </xf>
    <xf numFmtId="164" fontId="8" fillId="2" borderId="0" xfId="3" applyNumberFormat="1" applyFont="1" applyFill="1" applyBorder="1"/>
    <xf numFmtId="164" fontId="8" fillId="2" borderId="0" xfId="3" applyNumberFormat="1" applyFont="1" applyFill="1"/>
    <xf numFmtId="164" fontId="5" fillId="2" borderId="10" xfId="4" quotePrefix="1" applyNumberFormat="1" applyFont="1" applyFill="1" applyBorder="1" applyAlignment="1">
      <alignment horizontal="center" vertical="center" wrapText="1"/>
    </xf>
    <xf numFmtId="164" fontId="16" fillId="2" borderId="22" xfId="3" applyNumberFormat="1" applyFont="1" applyFill="1" applyBorder="1" applyAlignment="1">
      <alignment horizontal="right" vertical="center" wrapText="1"/>
    </xf>
    <xf numFmtId="164" fontId="16" fillId="2" borderId="10" xfId="3" applyNumberFormat="1" applyFont="1" applyFill="1" applyBorder="1" applyAlignment="1">
      <alignment horizontal="right" vertical="center" wrapText="1"/>
    </xf>
    <xf numFmtId="164" fontId="8" fillId="2" borderId="22" xfId="3" applyNumberFormat="1" applyFont="1" applyFill="1" applyBorder="1" applyAlignment="1">
      <alignment horizontal="right" vertical="center" wrapText="1"/>
    </xf>
    <xf numFmtId="164" fontId="16" fillId="2" borderId="15" xfId="3" applyNumberFormat="1" applyFont="1" applyFill="1" applyBorder="1" applyAlignment="1">
      <alignment horizontal="center" vertical="center"/>
    </xf>
    <xf numFmtId="49" fontId="8" fillId="2" borderId="17" xfId="3" applyNumberFormat="1" applyFont="1" applyFill="1" applyBorder="1" applyAlignment="1">
      <alignment horizontal="center" vertical="center" wrapText="1"/>
    </xf>
    <xf numFmtId="164" fontId="8" fillId="2" borderId="17" xfId="3" applyNumberFormat="1" applyFont="1" applyFill="1" applyBorder="1" applyAlignment="1">
      <alignment horizontal="justify" vertical="center" wrapText="1"/>
    </xf>
    <xf numFmtId="3" fontId="8" fillId="2" borderId="0" xfId="4" applyNumberFormat="1" applyFont="1" applyFill="1" applyBorder="1" applyAlignment="1">
      <alignment wrapText="1"/>
    </xf>
    <xf numFmtId="3" fontId="8" fillId="2" borderId="0" xfId="4" applyNumberFormat="1" applyFont="1" applyFill="1" applyAlignment="1">
      <alignment wrapText="1"/>
    </xf>
    <xf numFmtId="3" fontId="8" fillId="2" borderId="20" xfId="0" applyNumberFormat="1" applyFont="1" applyFill="1" applyBorder="1" applyAlignment="1">
      <alignment horizontal="right" vertical="center" wrapText="1"/>
    </xf>
    <xf numFmtId="49" fontId="5" fillId="2" borderId="17" xfId="3" applyNumberFormat="1" applyFont="1" applyFill="1" applyBorder="1" applyAlignment="1">
      <alignment horizontal="center" vertical="center" wrapText="1"/>
    </xf>
    <xf numFmtId="3" fontId="5" fillId="2" borderId="20" xfId="0" applyNumberFormat="1" applyFont="1" applyFill="1" applyBorder="1" applyAlignment="1">
      <alignment horizontal="right" vertical="center" wrapText="1"/>
    </xf>
    <xf numFmtId="164" fontId="22" fillId="2" borderId="17" xfId="3" applyNumberFormat="1" applyFont="1" applyFill="1" applyBorder="1" applyAlignment="1">
      <alignment horizontal="center" vertical="center" wrapText="1"/>
    </xf>
    <xf numFmtId="164" fontId="22" fillId="2" borderId="17" xfId="3" applyNumberFormat="1" applyFont="1" applyFill="1" applyBorder="1" applyAlignment="1">
      <alignment horizontal="justify" vertical="center" wrapText="1"/>
    </xf>
    <xf numFmtId="3" fontId="22" fillId="2" borderId="20" xfId="0" applyNumberFormat="1" applyFont="1" applyFill="1" applyBorder="1" applyAlignment="1">
      <alignment horizontal="right" vertical="center" wrapText="1"/>
    </xf>
    <xf numFmtId="3" fontId="22" fillId="2" borderId="17" xfId="3" applyNumberFormat="1" applyFont="1" applyFill="1" applyBorder="1" applyAlignment="1">
      <alignment horizontal="right" vertical="center" wrapText="1"/>
    </xf>
    <xf numFmtId="3" fontId="22" fillId="2" borderId="13" xfId="0" applyNumberFormat="1" applyFont="1" applyFill="1" applyBorder="1" applyAlignment="1">
      <alignment horizontal="right" vertical="center" wrapText="1"/>
    </xf>
    <xf numFmtId="164" fontId="22" fillId="2" borderId="14" xfId="1" applyNumberFormat="1" applyFont="1" applyFill="1" applyBorder="1" applyAlignment="1">
      <alignment horizontal="center" vertical="center"/>
    </xf>
    <xf numFmtId="166" fontId="24" fillId="2" borderId="20" xfId="2" applyNumberFormat="1" applyFont="1" applyFill="1" applyBorder="1" applyAlignment="1">
      <alignment horizontal="center" vertical="center"/>
    </xf>
    <xf numFmtId="3" fontId="22" fillId="2" borderId="16" xfId="0" applyNumberFormat="1" applyFont="1" applyFill="1" applyBorder="1" applyAlignment="1">
      <alignment horizontal="right" vertical="center" wrapText="1"/>
    </xf>
    <xf numFmtId="164" fontId="22" fillId="2" borderId="0" xfId="1" applyNumberFormat="1" applyFont="1" applyFill="1" applyAlignment="1">
      <alignment horizontal="center" vertical="center"/>
    </xf>
    <xf numFmtId="164" fontId="22" fillId="2" borderId="23" xfId="3" applyNumberFormat="1" applyFont="1" applyFill="1" applyBorder="1" applyAlignment="1">
      <alignment vertical="center"/>
    </xf>
    <xf numFmtId="164" fontId="22" fillId="2" borderId="17" xfId="3" applyNumberFormat="1" applyFont="1" applyFill="1" applyBorder="1" applyAlignment="1">
      <alignment vertical="center"/>
    </xf>
    <xf numFmtId="164" fontId="5" fillId="2" borderId="23" xfId="3" applyNumberFormat="1" applyFont="1" applyFill="1" applyBorder="1" applyAlignment="1">
      <alignment vertical="center"/>
    </xf>
    <xf numFmtId="164" fontId="5" fillId="2" borderId="17" xfId="3" applyNumberFormat="1" applyFont="1" applyFill="1" applyBorder="1" applyAlignment="1">
      <alignment vertical="center"/>
    </xf>
    <xf numFmtId="164" fontId="13" fillId="2" borderId="13" xfId="3" applyNumberFormat="1" applyFont="1" applyFill="1" applyBorder="1" applyAlignment="1">
      <alignment horizontal="right" vertical="center" wrapText="1"/>
    </xf>
    <xf numFmtId="164" fontId="13" fillId="2" borderId="0" xfId="3" applyNumberFormat="1" applyFont="1" applyFill="1" applyBorder="1" applyAlignment="1">
      <alignment vertical="center"/>
    </xf>
    <xf numFmtId="164" fontId="13" fillId="2" borderId="0" xfId="3" applyNumberFormat="1" applyFont="1" applyFill="1" applyAlignment="1">
      <alignment vertical="center"/>
    </xf>
    <xf numFmtId="164" fontId="5" fillId="2" borderId="17" xfId="5" applyNumberFormat="1" applyFont="1" applyFill="1" applyBorder="1" applyAlignment="1">
      <alignment horizontal="justify" vertical="center" wrapText="1"/>
    </xf>
    <xf numFmtId="3" fontId="22" fillId="2" borderId="17" xfId="4" applyNumberFormat="1" applyFont="1" applyFill="1" applyBorder="1" applyAlignment="1">
      <alignment horizontal="center" vertical="center" wrapText="1"/>
    </xf>
    <xf numFmtId="3" fontId="13" fillId="2" borderId="0" xfId="4" applyNumberFormat="1" applyFont="1" applyFill="1" applyBorder="1" applyAlignment="1">
      <alignment wrapText="1"/>
    </xf>
    <xf numFmtId="3" fontId="13" fillId="2" borderId="0" xfId="4" applyNumberFormat="1" applyFont="1" applyFill="1" applyAlignment="1">
      <alignment wrapText="1"/>
    </xf>
    <xf numFmtId="164" fontId="23" fillId="2" borderId="16" xfId="3" applyNumberFormat="1" applyFont="1" applyFill="1" applyBorder="1" applyAlignment="1">
      <alignment vertical="center"/>
    </xf>
    <xf numFmtId="0" fontId="5" fillId="2" borderId="17" xfId="0" applyFont="1" applyFill="1" applyBorder="1" applyAlignment="1">
      <alignment horizontal="center" vertical="center"/>
    </xf>
    <xf numFmtId="164" fontId="16" fillId="2" borderId="19" xfId="3" applyNumberFormat="1" applyFont="1" applyFill="1" applyBorder="1" applyAlignment="1">
      <alignment horizontal="center" vertical="center"/>
    </xf>
    <xf numFmtId="0" fontId="5" fillId="2" borderId="17" xfId="0" applyFont="1" applyFill="1" applyBorder="1" applyAlignment="1">
      <alignment vertical="center" wrapText="1"/>
    </xf>
    <xf numFmtId="0" fontId="5" fillId="2" borderId="20" xfId="0" applyFont="1" applyFill="1" applyBorder="1" applyAlignment="1">
      <alignment vertical="center"/>
    </xf>
    <xf numFmtId="0" fontId="8" fillId="2" borderId="17" xfId="0" applyFont="1" applyFill="1" applyBorder="1" applyAlignment="1">
      <alignment horizontal="center" vertical="center"/>
    </xf>
    <xf numFmtId="0" fontId="8" fillId="2" borderId="17" xfId="0" applyFont="1" applyFill="1" applyBorder="1" applyAlignment="1">
      <alignment vertical="center"/>
    </xf>
    <xf numFmtId="166" fontId="5" fillId="2" borderId="16" xfId="0" applyNumberFormat="1" applyFont="1" applyFill="1" applyBorder="1" applyAlignment="1">
      <alignment vertical="center" wrapText="1"/>
    </xf>
    <xf numFmtId="0" fontId="5" fillId="2" borderId="10" xfId="6" applyFont="1" applyFill="1" applyBorder="1" applyAlignment="1">
      <alignment vertical="center" wrapText="1"/>
    </xf>
    <xf numFmtId="164" fontId="23" fillId="2" borderId="13" xfId="3" applyNumberFormat="1" applyFont="1" applyFill="1" applyBorder="1" applyAlignment="1">
      <alignment horizontal="right" vertical="center" wrapText="1"/>
    </xf>
    <xf numFmtId="164" fontId="8" fillId="2" borderId="0" xfId="3" applyNumberFormat="1" applyFont="1" applyFill="1" applyBorder="1" applyAlignment="1">
      <alignment vertical="center"/>
    </xf>
    <xf numFmtId="164" fontId="8" fillId="2" borderId="0" xfId="3" applyNumberFormat="1" applyFont="1" applyFill="1" applyAlignment="1">
      <alignment vertical="center"/>
    </xf>
    <xf numFmtId="164" fontId="5" fillId="2" borderId="10" xfId="7" applyNumberFormat="1" applyFont="1" applyFill="1" applyBorder="1" applyAlignment="1">
      <alignment horizontal="center" vertical="center" wrapText="1"/>
    </xf>
    <xf numFmtId="164" fontId="5" fillId="2" borderId="16" xfId="8" applyNumberFormat="1" applyFont="1" applyFill="1" applyBorder="1" applyAlignment="1">
      <alignment horizontal="right" vertical="center" wrapText="1"/>
    </xf>
    <xf numFmtId="164" fontId="5" fillId="2" borderId="0" xfId="8" applyNumberFormat="1" applyFont="1" applyFill="1" applyBorder="1" applyAlignment="1">
      <alignment horizontal="center" vertical="center"/>
    </xf>
    <xf numFmtId="164" fontId="5" fillId="2" borderId="0" xfId="8" applyNumberFormat="1" applyFont="1" applyFill="1" applyAlignment="1">
      <alignment horizontal="center" vertical="center"/>
    </xf>
    <xf numFmtId="3" fontId="8" fillId="2" borderId="10" xfId="0" applyNumberFormat="1" applyFont="1" applyFill="1" applyBorder="1" applyAlignment="1">
      <alignment horizontal="right" vertical="center" wrapText="1"/>
    </xf>
    <xf numFmtId="164" fontId="5" fillId="2" borderId="10" xfId="3" applyNumberFormat="1" applyFont="1" applyFill="1" applyBorder="1" applyAlignment="1">
      <alignment horizontal="right" vertical="center" wrapText="1"/>
    </xf>
    <xf numFmtId="164" fontId="5" fillId="2" borderId="10" xfId="3" applyNumberFormat="1" applyFont="1" applyFill="1" applyBorder="1" applyAlignment="1">
      <alignment horizontal="distributed" vertical="center" wrapText="1"/>
    </xf>
    <xf numFmtId="0" fontId="5" fillId="2" borderId="17" xfId="0" applyFont="1" applyFill="1" applyBorder="1" applyAlignment="1">
      <alignment horizontal="justify" vertical="center" wrapText="1"/>
    </xf>
    <xf numFmtId="3" fontId="8" fillId="2" borderId="15" xfId="4" applyNumberFormat="1" applyFont="1" applyFill="1" applyBorder="1" applyAlignment="1">
      <alignment horizontal="center" vertical="center" wrapText="1"/>
    </xf>
    <xf numFmtId="164" fontId="8" fillId="2" borderId="10" xfId="3" applyNumberFormat="1" applyFont="1" applyFill="1" applyBorder="1" applyAlignment="1">
      <alignment horizontal="right" vertical="center" wrapText="1"/>
    </xf>
    <xf numFmtId="3" fontId="23" fillId="2" borderId="0" xfId="4" applyNumberFormat="1" applyFont="1" applyFill="1" applyBorder="1" applyAlignment="1">
      <alignment wrapText="1"/>
    </xf>
    <xf numFmtId="3" fontId="26" fillId="2" borderId="0" xfId="4" applyNumberFormat="1" applyFont="1" applyFill="1" applyBorder="1" applyAlignment="1">
      <alignment wrapText="1"/>
    </xf>
    <xf numFmtId="3" fontId="26" fillId="2" borderId="0" xfId="4" applyNumberFormat="1" applyFont="1" applyFill="1" applyAlignment="1">
      <alignment wrapText="1"/>
    </xf>
    <xf numFmtId="3" fontId="5" fillId="2" borderId="10" xfId="4" applyNumberFormat="1" applyFont="1" applyFill="1" applyBorder="1" applyAlignment="1">
      <alignment horizontal="right" vertical="center" wrapText="1"/>
    </xf>
    <xf numFmtId="3" fontId="22" fillId="2" borderId="0" xfId="4" applyNumberFormat="1" applyFont="1" applyFill="1" applyBorder="1" applyAlignment="1">
      <alignment vertical="center" wrapText="1"/>
    </xf>
    <xf numFmtId="3" fontId="22" fillId="2" borderId="0" xfId="4" applyNumberFormat="1" applyFont="1" applyFill="1" applyAlignment="1">
      <alignment vertical="center" wrapText="1"/>
    </xf>
    <xf numFmtId="0" fontId="5" fillId="2" borderId="19" xfId="0" applyFont="1" applyFill="1" applyBorder="1" applyAlignment="1">
      <alignment vertical="center" wrapText="1"/>
    </xf>
    <xf numFmtId="0" fontId="5" fillId="2" borderId="19" xfId="9" applyFont="1" applyFill="1" applyBorder="1" applyAlignment="1">
      <alignment vertical="center" wrapText="1"/>
    </xf>
    <xf numFmtId="0" fontId="5" fillId="2" borderId="19" xfId="0" applyFont="1" applyFill="1" applyBorder="1" applyAlignment="1">
      <alignment horizontal="left" vertical="center" wrapText="1"/>
    </xf>
    <xf numFmtId="164" fontId="5" fillId="2" borderId="10" xfId="3" applyNumberFormat="1" applyFont="1" applyFill="1" applyBorder="1" applyAlignment="1">
      <alignment horizontal="left" vertical="center" wrapText="1"/>
    </xf>
    <xf numFmtId="164" fontId="5" fillId="2" borderId="17" xfId="0" applyNumberFormat="1" applyFont="1" applyFill="1" applyBorder="1" applyAlignment="1">
      <alignment horizontal="justify" vertical="center" wrapText="1"/>
    </xf>
    <xf numFmtId="164" fontId="5" fillId="2" borderId="14" xfId="0" applyNumberFormat="1" applyFont="1" applyFill="1" applyBorder="1" applyAlignment="1">
      <alignment horizontal="justify" vertical="center" wrapText="1"/>
    </xf>
    <xf numFmtId="164" fontId="5" fillId="2" borderId="0" xfId="3" applyNumberFormat="1" applyFont="1" applyFill="1" applyBorder="1"/>
    <xf numFmtId="164" fontId="5" fillId="2" borderId="0" xfId="3" applyNumberFormat="1" applyFont="1" applyFill="1"/>
    <xf numFmtId="164" fontId="22" fillId="2" borderId="13" xfId="3" applyNumberFormat="1" applyFont="1" applyFill="1" applyBorder="1" applyAlignment="1">
      <alignment horizontal="right" vertical="center" wrapText="1"/>
    </xf>
    <xf numFmtId="164" fontId="27" fillId="2" borderId="0" xfId="3" applyNumberFormat="1" applyFont="1" applyFill="1" applyBorder="1" applyAlignment="1">
      <alignment vertical="center"/>
    </xf>
    <xf numFmtId="164" fontId="27" fillId="2" borderId="0" xfId="3" applyNumberFormat="1" applyFont="1" applyFill="1" applyAlignment="1">
      <alignment vertical="center"/>
    </xf>
    <xf numFmtId="1" fontId="5" fillId="2" borderId="13" xfId="3" applyNumberFormat="1" applyFont="1" applyFill="1" applyBorder="1" applyAlignment="1">
      <alignment horizontal="right" vertical="center" wrapText="1"/>
    </xf>
    <xf numFmtId="164" fontId="5" fillId="2" borderId="10" xfId="10" applyNumberFormat="1" applyFont="1" applyFill="1" applyBorder="1" applyAlignment="1">
      <alignment horizontal="justify" vertical="center" wrapText="1"/>
    </xf>
    <xf numFmtId="164" fontId="5" fillId="2" borderId="17" xfId="3" applyNumberFormat="1" applyFont="1" applyFill="1" applyBorder="1" applyAlignment="1">
      <alignment horizontal="center" vertical="center"/>
    </xf>
    <xf numFmtId="164" fontId="5" fillId="2" borderId="19" xfId="3" applyNumberFormat="1" applyFont="1" applyFill="1" applyBorder="1" applyAlignment="1">
      <alignment horizontal="right" vertical="center" wrapText="1"/>
    </xf>
    <xf numFmtId="164" fontId="5" fillId="2" borderId="19" xfId="3" applyNumberFormat="1" applyFont="1" applyFill="1" applyBorder="1" applyAlignment="1">
      <alignment horizontal="center" vertical="center"/>
    </xf>
    <xf numFmtId="164" fontId="5" fillId="2" borderId="10" xfId="3" applyNumberFormat="1" applyFont="1" applyFill="1" applyBorder="1" applyAlignment="1">
      <alignment horizontal="center" vertical="center"/>
    </xf>
    <xf numFmtId="0" fontId="8" fillId="2" borderId="19" xfId="1" applyFont="1" applyFill="1" applyBorder="1" applyAlignment="1">
      <alignment horizontal="center" vertical="center"/>
    </xf>
    <xf numFmtId="0" fontId="8" fillId="2" borderId="20" xfId="1" applyFont="1" applyFill="1" applyBorder="1" applyAlignment="1">
      <alignment horizontal="center" vertical="center"/>
    </xf>
    <xf numFmtId="164" fontId="5" fillId="2" borderId="17" xfId="3" applyNumberFormat="1" applyFont="1" applyFill="1" applyBorder="1" applyAlignment="1">
      <alignment horizontal="right" vertical="center" wrapText="1"/>
    </xf>
    <xf numFmtId="0" fontId="8" fillId="2" borderId="17" xfId="1" applyFont="1" applyFill="1" applyBorder="1" applyAlignment="1">
      <alignment horizontal="center" vertical="center"/>
    </xf>
    <xf numFmtId="3" fontId="16" fillId="2" borderId="19" xfId="4" applyNumberFormat="1" applyFont="1" applyFill="1" applyBorder="1" applyAlignment="1">
      <alignment horizontal="center" vertical="center" wrapText="1"/>
    </xf>
    <xf numFmtId="49" fontId="5" fillId="2" borderId="10" xfId="3" quotePrefix="1" applyNumberFormat="1" applyFont="1" applyFill="1" applyBorder="1" applyAlignment="1">
      <alignment horizontal="center" vertical="center" wrapText="1"/>
    </xf>
    <xf numFmtId="164" fontId="8" fillId="2" borderId="23" xfId="3" applyNumberFormat="1" applyFont="1" applyFill="1" applyBorder="1" applyAlignment="1">
      <alignment vertical="center"/>
    </xf>
    <xf numFmtId="164" fontId="8" fillId="2" borderId="17" xfId="3" applyNumberFormat="1" applyFont="1" applyFill="1" applyBorder="1" applyAlignment="1">
      <alignment vertical="center"/>
    </xf>
    <xf numFmtId="164" fontId="5" fillId="2" borderId="13" xfId="3" applyNumberFormat="1" applyFont="1" applyFill="1" applyBorder="1" applyAlignment="1">
      <alignment horizontal="justify" vertical="center" wrapText="1"/>
    </xf>
    <xf numFmtId="164" fontId="5" fillId="2" borderId="17" xfId="3" applyNumberFormat="1" applyFont="1" applyFill="1" applyBorder="1" applyAlignment="1">
      <alignment horizontal="left" vertical="center" wrapText="1"/>
    </xf>
    <xf numFmtId="164" fontId="5" fillId="2" borderId="24" xfId="3" applyNumberFormat="1" applyFont="1" applyFill="1" applyBorder="1" applyAlignment="1">
      <alignment horizontal="justify" vertical="center" wrapText="1"/>
    </xf>
    <xf numFmtId="3" fontId="5" fillId="2" borderId="25" xfId="0" applyNumberFormat="1" applyFont="1" applyFill="1" applyBorder="1" applyAlignment="1">
      <alignment horizontal="right" vertical="center" wrapText="1"/>
    </xf>
    <xf numFmtId="164" fontId="5" fillId="2" borderId="26" xfId="3" applyNumberFormat="1" applyFont="1" applyFill="1" applyBorder="1" applyAlignment="1">
      <alignment horizontal="right" vertical="center" wrapText="1"/>
    </xf>
    <xf numFmtId="3" fontId="8" fillId="2" borderId="25" xfId="0" applyNumberFormat="1" applyFont="1" applyFill="1" applyBorder="1" applyAlignment="1">
      <alignment horizontal="right" vertical="center" wrapText="1"/>
    </xf>
    <xf numFmtId="164" fontId="8" fillId="2" borderId="26" xfId="3" applyNumberFormat="1" applyFont="1" applyFill="1" applyBorder="1" applyAlignment="1">
      <alignment horizontal="right" vertical="center" wrapText="1"/>
    </xf>
    <xf numFmtId="164" fontId="5" fillId="2" borderId="27" xfId="3" applyNumberFormat="1" applyFont="1" applyFill="1" applyBorder="1" applyAlignment="1">
      <alignment horizontal="justify" vertical="center" wrapText="1"/>
    </xf>
    <xf numFmtId="3" fontId="16" fillId="2" borderId="25" xfId="0" applyNumberFormat="1" applyFont="1" applyFill="1" applyBorder="1" applyAlignment="1">
      <alignment horizontal="right" vertical="center" wrapText="1"/>
    </xf>
    <xf numFmtId="164" fontId="16" fillId="2" borderId="26" xfId="3" applyNumberFormat="1" applyFont="1" applyFill="1" applyBorder="1" applyAlignment="1">
      <alignment horizontal="right" vertical="center" wrapText="1"/>
    </xf>
    <xf numFmtId="164" fontId="8" fillId="2" borderId="25" xfId="3" applyNumberFormat="1" applyFont="1" applyFill="1" applyBorder="1" applyAlignment="1">
      <alignment horizontal="right" vertical="center" wrapText="1"/>
    </xf>
    <xf numFmtId="164" fontId="5" fillId="2" borderId="27" xfId="0" applyNumberFormat="1" applyFont="1" applyFill="1" applyBorder="1" applyAlignment="1">
      <alignment horizontal="justify" vertical="center" wrapText="1"/>
    </xf>
    <xf numFmtId="164" fontId="8" fillId="2" borderId="10" xfId="0" applyNumberFormat="1" applyFont="1" applyFill="1" applyBorder="1" applyAlignment="1">
      <alignment horizontal="justify" vertical="center" wrapText="1"/>
    </xf>
    <xf numFmtId="164" fontId="8" fillId="2" borderId="28" xfId="3" applyNumberFormat="1" applyFont="1" applyFill="1" applyBorder="1" applyAlignment="1">
      <alignment horizontal="right" vertical="center" wrapText="1"/>
    </xf>
    <xf numFmtId="164" fontId="5" fillId="2" borderId="25" xfId="3" applyNumberFormat="1" applyFont="1" applyFill="1" applyBorder="1" applyAlignment="1">
      <alignment horizontal="right" vertical="center" wrapText="1"/>
    </xf>
    <xf numFmtId="164" fontId="5" fillId="2" borderId="17" xfId="3" applyNumberFormat="1" applyFont="1" applyFill="1" applyBorder="1" applyAlignment="1">
      <alignment horizontal="justify" vertical="center"/>
    </xf>
    <xf numFmtId="164" fontId="5" fillId="2" borderId="17" xfId="3" quotePrefix="1" applyNumberFormat="1" applyFont="1" applyFill="1" applyBorder="1" applyAlignment="1">
      <alignment horizontal="justify" vertical="center"/>
    </xf>
    <xf numFmtId="0" fontId="5" fillId="2" borderId="17" xfId="0" applyFont="1" applyFill="1" applyBorder="1" applyAlignment="1">
      <alignment horizontal="justify" vertical="center"/>
    </xf>
    <xf numFmtId="169" fontId="5" fillId="2" borderId="15" xfId="2" applyNumberFormat="1" applyFont="1" applyFill="1" applyBorder="1" applyAlignment="1">
      <alignment horizontal="right" vertical="center" wrapText="1"/>
    </xf>
    <xf numFmtId="164" fontId="16" fillId="2" borderId="25" xfId="3" applyNumberFormat="1" applyFont="1" applyFill="1" applyBorder="1" applyAlignment="1">
      <alignment horizontal="right" vertical="center" wrapText="1"/>
    </xf>
    <xf numFmtId="3" fontId="17" fillId="2" borderId="0" xfId="4" applyNumberFormat="1" applyFont="1" applyFill="1" applyBorder="1" applyAlignment="1">
      <alignment wrapText="1"/>
    </xf>
    <xf numFmtId="3" fontId="17" fillId="2" borderId="0" xfId="4" applyNumberFormat="1" applyFont="1" applyFill="1" applyAlignment="1">
      <alignment wrapText="1"/>
    </xf>
    <xf numFmtId="164" fontId="8" fillId="2" borderId="17" xfId="3" applyNumberFormat="1" applyFont="1" applyFill="1" applyBorder="1" applyAlignment="1">
      <alignment horizontal="justify" vertical="center"/>
    </xf>
    <xf numFmtId="0" fontId="5" fillId="2" borderId="17" xfId="0" applyFont="1" applyFill="1" applyBorder="1" applyAlignment="1">
      <alignment horizontal="left" vertical="center" wrapText="1"/>
    </xf>
    <xf numFmtId="0" fontId="5" fillId="2" borderId="17" xfId="0" applyFont="1" applyFill="1" applyBorder="1" applyAlignment="1">
      <alignment wrapText="1"/>
    </xf>
    <xf numFmtId="164" fontId="16" fillId="2" borderId="28" xfId="3" applyNumberFormat="1" applyFont="1" applyFill="1" applyBorder="1" applyAlignment="1">
      <alignment horizontal="right" vertical="center" wrapText="1"/>
    </xf>
    <xf numFmtId="164" fontId="16" fillId="2" borderId="0" xfId="3" applyNumberFormat="1" applyFont="1" applyFill="1" applyBorder="1" applyAlignment="1">
      <alignment vertical="center"/>
    </xf>
    <xf numFmtId="164" fontId="16" fillId="2" borderId="0" xfId="3" applyNumberFormat="1" applyFont="1" applyFill="1" applyAlignment="1">
      <alignment vertical="center"/>
    </xf>
    <xf numFmtId="3" fontId="8" fillId="2" borderId="17" xfId="4" applyNumberFormat="1" applyFont="1" applyFill="1" applyBorder="1" applyAlignment="1">
      <alignment horizontal="center" vertical="center"/>
    </xf>
    <xf numFmtId="3" fontId="8" fillId="2" borderId="0" xfId="4" applyNumberFormat="1" applyFont="1" applyFill="1" applyBorder="1" applyAlignment="1">
      <alignment vertical="center"/>
    </xf>
    <xf numFmtId="3" fontId="8" fillId="2" borderId="0" xfId="4" applyNumberFormat="1" applyFont="1" applyFill="1" applyAlignment="1">
      <alignment vertical="center"/>
    </xf>
    <xf numFmtId="3" fontId="5" fillId="2" borderId="26" xfId="4" applyNumberFormat="1" applyFont="1" applyFill="1" applyBorder="1" applyAlignment="1">
      <alignment horizontal="right" vertical="center" wrapText="1"/>
    </xf>
    <xf numFmtId="3" fontId="5" fillId="2" borderId="0" xfId="4" applyNumberFormat="1" applyFont="1" applyFill="1" applyBorder="1" applyAlignment="1">
      <alignment vertical="center"/>
    </xf>
    <xf numFmtId="3" fontId="5" fillId="2" borderId="0" xfId="4" applyNumberFormat="1" applyFont="1" applyFill="1" applyAlignment="1">
      <alignment vertical="center"/>
    </xf>
    <xf numFmtId="164" fontId="23" fillId="2" borderId="0" xfId="3" applyNumberFormat="1" applyFont="1" applyFill="1" applyBorder="1" applyAlignment="1">
      <alignment vertical="center"/>
    </xf>
    <xf numFmtId="164" fontId="23" fillId="2" borderId="0" xfId="3" applyNumberFormat="1" applyFont="1" applyFill="1" applyAlignment="1">
      <alignment vertical="center"/>
    </xf>
    <xf numFmtId="3" fontId="8" fillId="2" borderId="10" xfId="4" applyNumberFormat="1" applyFont="1" applyFill="1" applyBorder="1" applyAlignment="1">
      <alignment horizontal="right" vertical="center" wrapText="1"/>
    </xf>
    <xf numFmtId="164" fontId="5" fillId="2" borderId="27" xfId="3" applyNumberFormat="1" applyFont="1" applyFill="1" applyBorder="1" applyAlignment="1">
      <alignment horizontal="left" vertical="center" wrapText="1"/>
    </xf>
    <xf numFmtId="164" fontId="5" fillId="2" borderId="14" xfId="3" applyNumberFormat="1" applyFont="1" applyFill="1" applyBorder="1" applyAlignment="1">
      <alignment horizontal="left" vertical="center" wrapText="1"/>
    </xf>
    <xf numFmtId="3" fontId="5" fillId="2" borderId="14" xfId="4" applyNumberFormat="1" applyFont="1" applyFill="1" applyBorder="1" applyAlignment="1">
      <alignment horizontal="right" vertical="center" wrapText="1"/>
    </xf>
    <xf numFmtId="164" fontId="16" fillId="2" borderId="17" xfId="3" applyNumberFormat="1" applyFont="1" applyFill="1" applyBorder="1" applyAlignment="1">
      <alignment horizontal="center" vertical="center" wrapText="1"/>
    </xf>
    <xf numFmtId="164" fontId="16" fillId="2" borderId="17" xfId="3" applyNumberFormat="1" applyFont="1" applyFill="1" applyBorder="1" applyAlignment="1">
      <alignment horizontal="justify" vertical="center" wrapText="1"/>
    </xf>
    <xf numFmtId="164" fontId="16" fillId="2" borderId="15" xfId="3" applyNumberFormat="1" applyFont="1" applyFill="1" applyBorder="1" applyAlignment="1">
      <alignment horizontal="right" vertical="center" wrapText="1"/>
    </xf>
    <xf numFmtId="164" fontId="16" fillId="2" borderId="23" xfId="3" applyNumberFormat="1" applyFont="1" applyFill="1" applyBorder="1" applyAlignment="1">
      <alignment horizontal="right" vertical="center" wrapText="1"/>
    </xf>
    <xf numFmtId="166" fontId="16" fillId="2" borderId="15" xfId="2" applyNumberFormat="1" applyFont="1" applyFill="1" applyBorder="1" applyAlignment="1">
      <alignment horizontal="right" vertical="center" wrapText="1"/>
    </xf>
    <xf numFmtId="164" fontId="16" fillId="2" borderId="17" xfId="3" applyNumberFormat="1" applyFont="1" applyFill="1" applyBorder="1" applyAlignment="1">
      <alignment horizontal="right" vertical="center" wrapText="1"/>
    </xf>
    <xf numFmtId="164" fontId="28" fillId="2" borderId="0" xfId="3" applyNumberFormat="1" applyFont="1" applyFill="1" applyBorder="1" applyAlignment="1">
      <alignment vertical="center"/>
    </xf>
    <xf numFmtId="164" fontId="28" fillId="2" borderId="0" xfId="3" applyNumberFormat="1" applyFont="1" applyFill="1" applyAlignment="1">
      <alignment vertical="center"/>
    </xf>
    <xf numFmtId="164" fontId="8" fillId="2" borderId="17" xfId="3" applyNumberFormat="1" applyFont="1" applyFill="1" applyBorder="1" applyAlignment="1">
      <alignment horizontal="right" vertical="center" wrapText="1"/>
    </xf>
    <xf numFmtId="164" fontId="8" fillId="2" borderId="17" xfId="3" applyNumberFormat="1" applyFont="1" applyFill="1" applyBorder="1" applyAlignment="1">
      <alignment horizontal="center" vertical="center" wrapText="1"/>
    </xf>
    <xf numFmtId="3" fontId="8" fillId="2" borderId="17" xfId="4" applyNumberFormat="1" applyFont="1" applyFill="1" applyBorder="1" applyAlignment="1">
      <alignment horizontal="right" vertical="center" wrapText="1"/>
    </xf>
    <xf numFmtId="164" fontId="19" fillId="2" borderId="0" xfId="3" applyNumberFormat="1" applyFont="1" applyFill="1" applyAlignment="1">
      <alignment vertical="center"/>
    </xf>
    <xf numFmtId="3" fontId="8" fillId="2" borderId="26" xfId="4" applyNumberFormat="1" applyFont="1" applyFill="1" applyBorder="1" applyAlignment="1">
      <alignment horizontal="right" vertical="center" wrapText="1"/>
    </xf>
    <xf numFmtId="164" fontId="13" fillId="2" borderId="10" xfId="3" applyNumberFormat="1" applyFont="1" applyFill="1" applyBorder="1" applyAlignment="1">
      <alignment horizontal="justify" vertical="center" wrapText="1"/>
    </xf>
    <xf numFmtId="164" fontId="5" fillId="2" borderId="29" xfId="3" applyNumberFormat="1" applyFont="1" applyFill="1" applyBorder="1" applyAlignment="1">
      <alignment horizontal="justify" vertical="center" wrapText="1"/>
    </xf>
    <xf numFmtId="3" fontId="5" fillId="2" borderId="30" xfId="0" applyNumberFormat="1" applyFont="1" applyFill="1" applyBorder="1" applyAlignment="1">
      <alignment horizontal="right" vertical="center" wrapText="1"/>
    </xf>
    <xf numFmtId="166" fontId="16" fillId="2" borderId="25" xfId="2" applyNumberFormat="1" applyFont="1" applyFill="1" applyBorder="1" applyAlignment="1">
      <alignment horizontal="right" vertical="center" wrapText="1"/>
    </xf>
    <xf numFmtId="164" fontId="5" fillId="2" borderId="14" xfId="3" applyNumberFormat="1" applyFont="1" applyFill="1" applyBorder="1" applyAlignment="1">
      <alignment horizontal="right" vertical="center" wrapText="1"/>
    </xf>
    <xf numFmtId="164" fontId="5" fillId="2" borderId="0" xfId="3" applyNumberFormat="1" applyFont="1" applyFill="1" applyBorder="1" applyAlignment="1">
      <alignment horizontal="center" vertical="center"/>
    </xf>
    <xf numFmtId="164" fontId="17" fillId="2" borderId="0" xfId="3" applyNumberFormat="1" applyFont="1" applyFill="1" applyBorder="1" applyAlignment="1">
      <alignment horizontal="center" vertical="center"/>
    </xf>
    <xf numFmtId="164" fontId="17" fillId="2" borderId="0" xfId="3" applyNumberFormat="1" applyFont="1" applyFill="1" applyAlignment="1">
      <alignment horizontal="center" vertical="center"/>
    </xf>
    <xf numFmtId="164" fontId="5" fillId="2" borderId="31" xfId="11" applyNumberFormat="1" applyFont="1" applyFill="1" applyBorder="1" applyAlignment="1">
      <alignment horizontal="right" vertical="center" wrapText="1"/>
    </xf>
    <xf numFmtId="164" fontId="8" fillId="2" borderId="32" xfId="3" applyNumberFormat="1" applyFont="1" applyFill="1" applyBorder="1" applyAlignment="1">
      <alignment horizontal="right" vertical="center" wrapText="1"/>
    </xf>
    <xf numFmtId="164" fontId="8" fillId="2" borderId="32" xfId="3" applyNumberFormat="1" applyFont="1" applyFill="1" applyBorder="1" applyAlignment="1">
      <alignment horizontal="center" vertical="center"/>
    </xf>
    <xf numFmtId="164" fontId="5" fillId="2" borderId="0" xfId="3" applyNumberFormat="1" applyFont="1" applyFill="1" applyAlignment="1">
      <alignment horizontal="center" vertical="center"/>
    </xf>
    <xf numFmtId="49" fontId="8" fillId="2" borderId="32" xfId="3" applyNumberFormat="1" applyFont="1" applyFill="1" applyBorder="1" applyAlignment="1">
      <alignment horizontal="center" vertical="center" wrapText="1"/>
    </xf>
    <xf numFmtId="164" fontId="8" fillId="2" borderId="32" xfId="3" applyNumberFormat="1" applyFont="1" applyFill="1" applyBorder="1" applyAlignment="1">
      <alignment horizontal="justify" vertical="center" wrapText="1"/>
    </xf>
    <xf numFmtId="3" fontId="8" fillId="2" borderId="30" xfId="0" applyNumberFormat="1" applyFont="1" applyFill="1" applyBorder="1" applyAlignment="1">
      <alignment horizontal="right" vertical="center" wrapText="1"/>
    </xf>
    <xf numFmtId="164" fontId="8" fillId="2" borderId="31" xfId="11" applyNumberFormat="1" applyFont="1" applyFill="1" applyBorder="1" applyAlignment="1">
      <alignment horizontal="right" vertical="center" wrapText="1"/>
    </xf>
    <xf numFmtId="164" fontId="5" fillId="2" borderId="17" xfId="11" applyNumberFormat="1" applyFont="1" applyFill="1" applyBorder="1" applyAlignment="1">
      <alignment horizontal="center" vertical="center" wrapText="1"/>
    </xf>
    <xf numFmtId="164" fontId="5" fillId="2" borderId="17" xfId="11" applyNumberFormat="1" applyFont="1" applyFill="1" applyBorder="1" applyAlignment="1">
      <alignment horizontal="right" vertical="center" wrapText="1"/>
    </xf>
    <xf numFmtId="3" fontId="16" fillId="2" borderId="31" xfId="0" applyNumberFormat="1" applyFont="1" applyFill="1" applyBorder="1" applyAlignment="1">
      <alignment horizontal="right" vertical="center" wrapText="1"/>
    </xf>
    <xf numFmtId="3" fontId="16" fillId="2" borderId="10" xfId="0" applyNumberFormat="1" applyFont="1" applyFill="1" applyBorder="1" applyAlignment="1">
      <alignment horizontal="right" vertical="center" wrapText="1"/>
    </xf>
    <xf numFmtId="164" fontId="8" fillId="2" borderId="31" xfId="3" applyNumberFormat="1" applyFont="1" applyFill="1" applyBorder="1" applyAlignment="1">
      <alignment horizontal="right" vertical="center" wrapText="1"/>
    </xf>
    <xf numFmtId="3" fontId="5" fillId="2" borderId="31" xfId="3" applyNumberFormat="1" applyFont="1" applyFill="1" applyBorder="1" applyAlignment="1">
      <alignment horizontal="right" vertical="center" wrapText="1"/>
    </xf>
    <xf numFmtId="3" fontId="5" fillId="2" borderId="10" xfId="3" applyNumberFormat="1" applyFont="1" applyFill="1" applyBorder="1" applyAlignment="1">
      <alignment horizontal="right" vertical="center" wrapText="1"/>
    </xf>
    <xf numFmtId="164" fontId="5" fillId="2" borderId="10" xfId="11" applyNumberFormat="1" applyFont="1" applyFill="1" applyBorder="1" applyAlignment="1">
      <alignment horizontal="center" vertical="center" wrapText="1"/>
    </xf>
    <xf numFmtId="164" fontId="16" fillId="2" borderId="31" xfId="3" applyNumberFormat="1" applyFont="1" applyFill="1" applyBorder="1" applyAlignment="1">
      <alignment horizontal="right" vertical="center" wrapText="1"/>
    </xf>
    <xf numFmtId="164" fontId="5" fillId="2" borderId="31" xfId="3" applyNumberFormat="1" applyFont="1" applyFill="1" applyBorder="1" applyAlignment="1">
      <alignment horizontal="right" vertical="center" wrapText="1"/>
    </xf>
    <xf numFmtId="164" fontId="5" fillId="2" borderId="33" xfId="0" applyNumberFormat="1" applyFont="1" applyFill="1" applyBorder="1" applyAlignment="1">
      <alignment horizontal="center" vertical="center" wrapText="1"/>
    </xf>
    <xf numFmtId="164" fontId="5" fillId="2" borderId="33" xfId="0" applyNumberFormat="1" applyFont="1" applyFill="1" applyBorder="1" applyAlignment="1">
      <alignment horizontal="justify" vertical="center" wrapText="1"/>
    </xf>
    <xf numFmtId="164" fontId="16" fillId="2" borderId="34" xfId="3" applyNumberFormat="1" applyFont="1" applyFill="1" applyBorder="1" applyAlignment="1">
      <alignment horizontal="right" vertical="center" wrapText="1"/>
    </xf>
    <xf numFmtId="164" fontId="16" fillId="2" borderId="35" xfId="3" applyNumberFormat="1" applyFont="1" applyFill="1" applyBorder="1" applyAlignment="1">
      <alignment horizontal="right" vertical="center" wrapText="1"/>
    </xf>
    <xf numFmtId="164" fontId="5" fillId="2" borderId="36" xfId="0" applyNumberFormat="1" applyFont="1" applyFill="1" applyBorder="1" applyAlignment="1">
      <alignment horizontal="center" vertical="center" wrapText="1"/>
    </xf>
    <xf numFmtId="164" fontId="5" fillId="2" borderId="36" xfId="0" applyNumberFormat="1" applyFont="1" applyFill="1" applyBorder="1" applyAlignment="1">
      <alignment horizontal="justify" vertical="center" wrapText="1"/>
    </xf>
    <xf numFmtId="164" fontId="16" fillId="2" borderId="37" xfId="3" applyNumberFormat="1" applyFont="1" applyFill="1" applyBorder="1" applyAlignment="1">
      <alignment horizontal="right" vertical="center" wrapText="1"/>
    </xf>
    <xf numFmtId="164" fontId="16" fillId="2" borderId="38" xfId="3" applyNumberFormat="1" applyFont="1" applyFill="1" applyBorder="1" applyAlignment="1">
      <alignment horizontal="right" vertical="center" wrapText="1"/>
    </xf>
    <xf numFmtId="164" fontId="5" fillId="2" borderId="39" xfId="0" applyNumberFormat="1" applyFont="1" applyFill="1" applyBorder="1" applyAlignment="1">
      <alignment horizontal="center" vertical="center" wrapText="1"/>
    </xf>
    <xf numFmtId="164" fontId="5" fillId="2" borderId="39" xfId="0" applyNumberFormat="1" applyFont="1" applyFill="1" applyBorder="1" applyAlignment="1">
      <alignment horizontal="justify" vertical="center" wrapText="1"/>
    </xf>
    <xf numFmtId="164" fontId="16" fillId="2" borderId="40" xfId="3" applyNumberFormat="1" applyFont="1" applyFill="1" applyBorder="1" applyAlignment="1">
      <alignment horizontal="right" vertical="center" wrapText="1"/>
    </xf>
    <xf numFmtId="164" fontId="16" fillId="2" borderId="41" xfId="3" applyNumberFormat="1" applyFont="1" applyFill="1" applyBorder="1" applyAlignment="1">
      <alignment horizontal="right" vertical="center" wrapText="1"/>
    </xf>
    <xf numFmtId="164" fontId="5" fillId="2" borderId="42" xfId="0" applyNumberFormat="1" applyFont="1" applyFill="1" applyBorder="1" applyAlignment="1">
      <alignment horizontal="center" vertical="center" wrapText="1"/>
    </xf>
    <xf numFmtId="164" fontId="5" fillId="2" borderId="42" xfId="0" applyNumberFormat="1" applyFont="1" applyFill="1" applyBorder="1" applyAlignment="1">
      <alignment horizontal="justify" vertical="center" wrapText="1"/>
    </xf>
    <xf numFmtId="164" fontId="16" fillId="2" borderId="43" xfId="3" applyNumberFormat="1" applyFont="1" applyFill="1" applyBorder="1" applyAlignment="1">
      <alignment horizontal="right" vertical="center" wrapText="1"/>
    </xf>
    <xf numFmtId="164" fontId="16" fillId="2" borderId="44" xfId="3" applyNumberFormat="1" applyFont="1" applyFill="1" applyBorder="1" applyAlignment="1">
      <alignment horizontal="right" vertical="center" wrapText="1"/>
    </xf>
    <xf numFmtId="164" fontId="5" fillId="2" borderId="45" xfId="0" applyNumberFormat="1" applyFont="1" applyFill="1" applyBorder="1" applyAlignment="1">
      <alignment horizontal="center" vertical="center" wrapText="1"/>
    </xf>
    <xf numFmtId="164" fontId="5" fillId="2" borderId="45" xfId="0" applyNumberFormat="1" applyFont="1" applyFill="1" applyBorder="1" applyAlignment="1">
      <alignment horizontal="justify" vertical="center" wrapText="1"/>
    </xf>
    <xf numFmtId="164" fontId="16" fillId="2" borderId="46" xfId="3" applyNumberFormat="1" applyFont="1" applyFill="1" applyBorder="1" applyAlignment="1">
      <alignment horizontal="right" vertical="center" wrapText="1"/>
    </xf>
    <xf numFmtId="164" fontId="16" fillId="2" borderId="47" xfId="3" applyNumberFormat="1" applyFont="1" applyFill="1" applyBorder="1" applyAlignment="1">
      <alignment horizontal="right" vertical="center" wrapText="1"/>
    </xf>
    <xf numFmtId="3" fontId="16" fillId="2" borderId="46" xfId="0" applyNumberFormat="1" applyFont="1" applyFill="1" applyBorder="1" applyAlignment="1">
      <alignment horizontal="right" vertical="center" wrapText="1"/>
    </xf>
    <xf numFmtId="3" fontId="8" fillId="2" borderId="46" xfId="0" applyNumberFormat="1" applyFont="1" applyFill="1" applyBorder="1" applyAlignment="1">
      <alignment horizontal="right" vertical="center" wrapText="1"/>
    </xf>
    <xf numFmtId="164" fontId="8" fillId="2" borderId="47" xfId="3" applyNumberFormat="1" applyFont="1" applyFill="1" applyBorder="1" applyAlignment="1">
      <alignment horizontal="right" vertical="center" wrapText="1"/>
    </xf>
    <xf numFmtId="3" fontId="5" fillId="2" borderId="46" xfId="0" applyNumberFormat="1" applyFont="1" applyFill="1" applyBorder="1" applyAlignment="1">
      <alignment horizontal="right" vertical="center" wrapText="1"/>
    </xf>
    <xf numFmtId="164" fontId="5" fillId="2" borderId="47" xfId="3" applyNumberFormat="1" applyFont="1" applyFill="1" applyBorder="1" applyAlignment="1">
      <alignment horizontal="right" vertical="center" wrapText="1"/>
    </xf>
    <xf numFmtId="164" fontId="8" fillId="2" borderId="46" xfId="3" applyNumberFormat="1" applyFont="1" applyFill="1" applyBorder="1" applyAlignment="1">
      <alignment horizontal="right" vertical="center" wrapText="1"/>
    </xf>
    <xf numFmtId="0" fontId="5" fillId="2" borderId="10" xfId="3" applyFont="1" applyFill="1" applyBorder="1" applyAlignment="1">
      <alignment horizontal="left" vertical="center" wrapText="1"/>
    </xf>
    <xf numFmtId="0" fontId="5" fillId="2" borderId="10" xfId="3" applyFont="1" applyFill="1" applyBorder="1" applyAlignment="1">
      <alignment vertical="center" wrapText="1"/>
    </xf>
    <xf numFmtId="164" fontId="8" fillId="2" borderId="10" xfId="4" applyNumberFormat="1" applyFont="1" applyFill="1" applyBorder="1" applyAlignment="1">
      <alignment horizontal="center" vertical="center" wrapText="1"/>
    </xf>
    <xf numFmtId="164" fontId="8" fillId="2" borderId="10" xfId="4" applyNumberFormat="1" applyFont="1" applyFill="1" applyBorder="1" applyAlignment="1">
      <alignment horizontal="justify" vertical="center" wrapText="1"/>
    </xf>
    <xf numFmtId="3" fontId="16" fillId="2" borderId="47" xfId="0" applyNumberFormat="1" applyFont="1" applyFill="1" applyBorder="1" applyAlignment="1">
      <alignment horizontal="right" vertical="center" wrapText="1"/>
    </xf>
    <xf numFmtId="164" fontId="5" fillId="2" borderId="48" xfId="3" applyNumberFormat="1" applyFont="1" applyFill="1" applyBorder="1" applyAlignment="1">
      <alignment horizontal="justify" vertical="center" wrapText="1"/>
    </xf>
    <xf numFmtId="3" fontId="5" fillId="2" borderId="49" xfId="0" applyNumberFormat="1" applyFont="1" applyFill="1" applyBorder="1" applyAlignment="1">
      <alignment horizontal="right" vertical="center" wrapText="1"/>
    </xf>
    <xf numFmtId="164" fontId="22" fillId="2" borderId="0" xfId="3" applyNumberFormat="1" applyFont="1" applyFill="1"/>
    <xf numFmtId="164" fontId="16" fillId="2" borderId="50" xfId="3" applyNumberFormat="1" applyFont="1" applyFill="1" applyBorder="1" applyAlignment="1">
      <alignment horizontal="right" vertical="center" wrapText="1"/>
    </xf>
    <xf numFmtId="3" fontId="16" fillId="2" borderId="51" xfId="4" applyNumberFormat="1" applyFont="1" applyFill="1" applyBorder="1" applyAlignment="1">
      <alignment horizontal="center" vertical="center" wrapText="1"/>
    </xf>
    <xf numFmtId="164" fontId="8" fillId="2" borderId="10" xfId="1" applyNumberFormat="1" applyFont="1" applyFill="1" applyBorder="1" applyAlignment="1">
      <alignment horizontal="center" vertical="center" wrapText="1"/>
    </xf>
    <xf numFmtId="164" fontId="8" fillId="2" borderId="10" xfId="1" applyNumberFormat="1" applyFont="1" applyFill="1" applyBorder="1" applyAlignment="1">
      <alignment horizontal="left" vertical="center" wrapText="1"/>
    </xf>
    <xf numFmtId="3" fontId="8" fillId="2" borderId="47" xfId="0" applyNumberFormat="1" applyFont="1" applyFill="1" applyBorder="1" applyAlignment="1">
      <alignment horizontal="right" vertical="center" wrapText="1"/>
    </xf>
    <xf numFmtId="0" fontId="5" fillId="2" borderId="0" xfId="1" applyFont="1" applyFill="1" applyAlignment="1"/>
    <xf numFmtId="164" fontId="5" fillId="2" borderId="47" xfId="1" applyNumberFormat="1" applyFont="1" applyFill="1" applyBorder="1" applyAlignment="1">
      <alignment horizontal="right" vertical="center" wrapText="1"/>
    </xf>
    <xf numFmtId="3" fontId="5" fillId="2" borderId="10" xfId="0" applyNumberFormat="1" applyFont="1" applyFill="1" applyBorder="1" applyAlignment="1">
      <alignment horizontal="right" vertical="center" wrapText="1"/>
    </xf>
    <xf numFmtId="164" fontId="8" fillId="2" borderId="47" xfId="1" applyNumberFormat="1" applyFont="1" applyFill="1" applyBorder="1" applyAlignment="1">
      <alignment horizontal="right" vertical="center" wrapText="1"/>
    </xf>
    <xf numFmtId="164" fontId="5" fillId="2" borderId="10" xfId="1" applyNumberFormat="1" applyFont="1" applyFill="1" applyBorder="1" applyAlignment="1">
      <alignment horizontal="center" vertical="center" wrapText="1"/>
    </xf>
    <xf numFmtId="164" fontId="5" fillId="2" borderId="10" xfId="1" applyNumberFormat="1" applyFont="1" applyFill="1" applyBorder="1" applyAlignment="1">
      <alignment horizontal="left" vertical="center" wrapText="1"/>
    </xf>
    <xf numFmtId="164" fontId="5" fillId="2" borderId="10" xfId="1" applyNumberFormat="1" applyFont="1" applyFill="1" applyBorder="1" applyAlignment="1">
      <alignment horizontal="right" vertical="center" wrapText="1"/>
    </xf>
    <xf numFmtId="3" fontId="5" fillId="2" borderId="10" xfId="1" applyNumberFormat="1" applyFont="1" applyFill="1" applyBorder="1" applyAlignment="1">
      <alignment horizontal="right" vertical="center" wrapText="1"/>
    </xf>
    <xf numFmtId="164" fontId="8" fillId="2" borderId="10" xfId="1" applyNumberFormat="1" applyFont="1" applyFill="1" applyBorder="1" applyAlignment="1">
      <alignment horizontal="right" vertical="center" wrapText="1"/>
    </xf>
    <xf numFmtId="0" fontId="8" fillId="2" borderId="0" xfId="1" applyFont="1" applyFill="1" applyBorder="1" applyAlignment="1"/>
    <xf numFmtId="0" fontId="8" fillId="2" borderId="0" xfId="1" applyFont="1" applyFill="1" applyAlignment="1"/>
    <xf numFmtId="166" fontId="8" fillId="2" borderId="46" xfId="2" applyNumberFormat="1" applyFont="1" applyFill="1" applyBorder="1" applyAlignment="1">
      <alignment horizontal="right" vertical="center" wrapText="1"/>
    </xf>
    <xf numFmtId="164" fontId="5" fillId="2" borderId="10" xfId="0" applyNumberFormat="1" applyFont="1" applyFill="1" applyBorder="1" applyAlignment="1">
      <alignment horizontal="left" vertical="center" wrapText="1"/>
    </xf>
    <xf numFmtId="164" fontId="22" fillId="2" borderId="10" xfId="1" applyNumberFormat="1" applyFont="1" applyFill="1" applyBorder="1" applyAlignment="1">
      <alignment horizontal="center" vertical="center" wrapText="1"/>
    </xf>
    <xf numFmtId="164" fontId="22" fillId="2" borderId="10" xfId="1" applyNumberFormat="1" applyFont="1" applyFill="1" applyBorder="1" applyAlignment="1">
      <alignment horizontal="left" vertical="center" wrapText="1"/>
    </xf>
    <xf numFmtId="3" fontId="22" fillId="2" borderId="46" xfId="0" applyNumberFormat="1" applyFont="1" applyFill="1" applyBorder="1" applyAlignment="1">
      <alignment horizontal="right" vertical="center" wrapText="1"/>
    </xf>
    <xf numFmtId="3" fontId="22" fillId="2" borderId="17" xfId="0" applyNumberFormat="1" applyFont="1" applyFill="1" applyBorder="1" applyAlignment="1">
      <alignment horizontal="right" vertical="center" wrapText="1"/>
    </xf>
    <xf numFmtId="164" fontId="22" fillId="2" borderId="47" xfId="1" applyNumberFormat="1" applyFont="1" applyFill="1" applyBorder="1" applyAlignment="1">
      <alignment horizontal="right" vertical="center" wrapText="1"/>
    </xf>
    <xf numFmtId="164" fontId="22" fillId="2" borderId="10" xfId="1" applyNumberFormat="1" applyFont="1" applyFill="1" applyBorder="1" applyAlignment="1">
      <alignment horizontal="right" vertical="center" wrapText="1"/>
    </xf>
    <xf numFmtId="0" fontId="22" fillId="2" borderId="17" xfId="1" applyFont="1" applyFill="1" applyBorder="1" applyAlignment="1">
      <alignment horizontal="center" vertical="center"/>
    </xf>
    <xf numFmtId="0" fontId="22" fillId="2" borderId="0" xfId="1" applyFont="1" applyFill="1" applyBorder="1" applyAlignment="1"/>
    <xf numFmtId="0" fontId="22" fillId="2" borderId="0" xfId="1" applyFont="1" applyFill="1" applyAlignment="1"/>
    <xf numFmtId="3" fontId="22" fillId="2" borderId="10" xfId="0" applyNumberFormat="1" applyFont="1" applyFill="1" applyBorder="1" applyAlignment="1">
      <alignment horizontal="right" vertical="center" wrapText="1"/>
    </xf>
    <xf numFmtId="164" fontId="13" fillId="2" borderId="47" xfId="1" applyNumberFormat="1" applyFont="1" applyFill="1" applyBorder="1" applyAlignment="1">
      <alignment horizontal="right" vertical="center" wrapText="1"/>
    </xf>
    <xf numFmtId="166" fontId="24" fillId="2" borderId="14" xfId="2" applyNumberFormat="1" applyFont="1" applyFill="1" applyBorder="1" applyAlignment="1">
      <alignment horizontal="center" vertical="center"/>
    </xf>
    <xf numFmtId="0" fontId="13" fillId="2" borderId="0" xfId="1" applyFont="1" applyFill="1" applyBorder="1" applyAlignment="1"/>
    <xf numFmtId="0" fontId="13" fillId="2" borderId="0" xfId="1" applyFont="1" applyFill="1" applyAlignment="1"/>
    <xf numFmtId="3" fontId="22" fillId="2" borderId="47" xfId="0" applyNumberFormat="1" applyFont="1" applyFill="1" applyBorder="1" applyAlignment="1">
      <alignment horizontal="right" vertical="center" wrapText="1"/>
    </xf>
    <xf numFmtId="164" fontId="8" fillId="2" borderId="10" xfId="0" applyNumberFormat="1" applyFont="1" applyFill="1" applyBorder="1" applyAlignment="1">
      <alignment horizontal="center" vertical="center" wrapText="1"/>
    </xf>
    <xf numFmtId="164" fontId="8" fillId="2" borderId="10" xfId="0" applyNumberFormat="1" applyFont="1" applyFill="1" applyBorder="1" applyAlignment="1">
      <alignment horizontal="left" vertical="center" wrapText="1"/>
    </xf>
    <xf numFmtId="164" fontId="22" fillId="2" borderId="10" xfId="0" applyNumberFormat="1" applyFont="1" applyFill="1" applyBorder="1" applyAlignment="1">
      <alignment horizontal="center" vertical="center" wrapText="1"/>
    </xf>
    <xf numFmtId="164" fontId="22" fillId="2" borderId="10" xfId="0" applyNumberFormat="1" applyFont="1" applyFill="1" applyBorder="1" applyAlignment="1">
      <alignment horizontal="left" vertical="center" wrapText="1"/>
    </xf>
    <xf numFmtId="164" fontId="5" fillId="2" borderId="10" xfId="0" applyNumberFormat="1" applyFont="1" applyFill="1" applyBorder="1" applyAlignment="1">
      <alignment horizontal="center" vertical="center" wrapText="1"/>
    </xf>
    <xf numFmtId="164" fontId="5" fillId="2" borderId="46" xfId="3" applyNumberFormat="1" applyFont="1" applyFill="1" applyBorder="1" applyAlignment="1">
      <alignment horizontal="right" vertical="center" wrapText="1"/>
    </xf>
    <xf numFmtId="164" fontId="22" fillId="2" borderId="47" xfId="0" applyNumberFormat="1" applyFont="1" applyFill="1" applyBorder="1" applyAlignment="1">
      <alignment horizontal="right" vertical="center" wrapText="1"/>
    </xf>
    <xf numFmtId="164" fontId="5" fillId="2" borderId="10" xfId="0" quotePrefix="1" applyNumberFormat="1" applyFont="1" applyFill="1" applyBorder="1" applyAlignment="1">
      <alignment horizontal="center" vertical="center" wrapText="1"/>
    </xf>
    <xf numFmtId="0" fontId="8" fillId="2" borderId="15" xfId="1" applyFont="1" applyFill="1" applyBorder="1" applyAlignment="1">
      <alignment horizontal="center" vertical="center"/>
    </xf>
    <xf numFmtId="164" fontId="5" fillId="2" borderId="46" xfId="0" applyNumberFormat="1" applyFont="1" applyFill="1" applyBorder="1" applyAlignment="1">
      <alignment horizontal="left" vertical="center" wrapText="1"/>
    </xf>
    <xf numFmtId="164" fontId="5" fillId="2" borderId="21" xfId="0" applyNumberFormat="1" applyFont="1" applyFill="1" applyBorder="1" applyAlignment="1">
      <alignment horizontal="center" vertical="center" wrapText="1"/>
    </xf>
    <xf numFmtId="164" fontId="22" fillId="2" borderId="10" xfId="3" applyNumberFormat="1" applyFont="1" applyFill="1" applyBorder="1" applyAlignment="1">
      <alignment horizontal="justify" vertical="center" wrapText="1"/>
    </xf>
    <xf numFmtId="164" fontId="23" fillId="2" borderId="47" xfId="3" applyNumberFormat="1" applyFont="1" applyFill="1" applyBorder="1" applyAlignment="1">
      <alignment horizontal="right" vertical="center" wrapText="1"/>
    </xf>
    <xf numFmtId="3" fontId="5" fillId="2" borderId="10" xfId="4" applyNumberFormat="1" applyFont="1" applyFill="1" applyBorder="1" applyAlignment="1">
      <alignment horizontal="center" vertical="center" wrapText="1"/>
    </xf>
    <xf numFmtId="3" fontId="5" fillId="2" borderId="47" xfId="4" applyNumberFormat="1" applyFont="1" applyFill="1" applyBorder="1" applyAlignment="1">
      <alignment horizontal="right" vertical="center" wrapText="1"/>
    </xf>
    <xf numFmtId="164" fontId="5" fillId="2" borderId="17" xfId="12" applyNumberFormat="1" applyFont="1" applyFill="1" applyBorder="1" applyAlignment="1">
      <alignment horizontal="right" vertical="center"/>
    </xf>
    <xf numFmtId="0" fontId="5" fillId="2" borderId="10" xfId="4" applyFont="1" applyFill="1" applyBorder="1" applyAlignment="1">
      <alignment horizontal="justify" vertical="center" wrapText="1"/>
    </xf>
    <xf numFmtId="0" fontId="5" fillId="2" borderId="10" xfId="0" applyFont="1" applyFill="1" applyBorder="1" applyAlignment="1">
      <alignment horizontal="justify" vertical="center" wrapText="1"/>
    </xf>
    <xf numFmtId="49" fontId="5" fillId="2" borderId="17" xfId="4" applyNumberFormat="1" applyFont="1" applyFill="1" applyBorder="1" applyAlignment="1">
      <alignment horizontal="left" vertical="center" wrapText="1"/>
    </xf>
    <xf numFmtId="49" fontId="5" fillId="2" borderId="10" xfId="4" applyNumberFormat="1" applyFont="1" applyFill="1" applyBorder="1" applyAlignment="1">
      <alignment horizontal="left" vertical="center" wrapText="1"/>
    </xf>
    <xf numFmtId="164" fontId="5" fillId="2" borderId="49" xfId="3" applyNumberFormat="1" applyFont="1" applyFill="1" applyBorder="1" applyAlignment="1">
      <alignment horizontal="right" vertical="center" wrapText="1"/>
    </xf>
    <xf numFmtId="164" fontId="5" fillId="2" borderId="52" xfId="3" applyNumberFormat="1" applyFont="1" applyFill="1" applyBorder="1" applyAlignment="1">
      <alignment horizontal="right" vertical="center" wrapText="1"/>
    </xf>
    <xf numFmtId="49" fontId="5" fillId="2" borderId="14" xfId="4" applyNumberFormat="1" applyFont="1" applyFill="1" applyBorder="1" applyAlignment="1">
      <alignment horizontal="left" vertical="center" wrapText="1"/>
    </xf>
    <xf numFmtId="164" fontId="16" fillId="2" borderId="52" xfId="3" applyNumberFormat="1" applyFont="1" applyFill="1" applyBorder="1" applyAlignment="1">
      <alignment horizontal="right" vertical="center" wrapText="1"/>
    </xf>
    <xf numFmtId="164" fontId="16" fillId="2" borderId="49" xfId="3" applyNumberFormat="1" applyFont="1" applyFill="1" applyBorder="1" applyAlignment="1">
      <alignment horizontal="right" vertical="center" wrapText="1"/>
    </xf>
    <xf numFmtId="3" fontId="8" fillId="2" borderId="49" xfId="4" applyNumberFormat="1" applyFont="1" applyFill="1" applyBorder="1" applyAlignment="1">
      <alignment horizontal="right" vertical="center" wrapText="1"/>
    </xf>
    <xf numFmtId="164" fontId="8" fillId="2" borderId="52" xfId="3" applyNumberFormat="1" applyFont="1" applyFill="1" applyBorder="1" applyAlignment="1">
      <alignment horizontal="right" vertical="center" wrapText="1"/>
    </xf>
    <xf numFmtId="164" fontId="8" fillId="2" borderId="49" xfId="3" applyNumberFormat="1" applyFont="1" applyFill="1" applyBorder="1" applyAlignment="1">
      <alignment horizontal="right" vertical="center" wrapText="1"/>
    </xf>
    <xf numFmtId="3" fontId="5" fillId="2" borderId="49" xfId="4" applyNumberFormat="1" applyFont="1" applyFill="1" applyBorder="1" applyAlignment="1">
      <alignment horizontal="right" vertical="center" wrapText="1"/>
    </xf>
    <xf numFmtId="3" fontId="8" fillId="2" borderId="49" xfId="0" applyNumberFormat="1" applyFont="1" applyFill="1" applyBorder="1" applyAlignment="1">
      <alignment horizontal="right" vertical="center" wrapText="1"/>
    </xf>
    <xf numFmtId="49" fontId="5" fillId="2" borderId="10" xfId="0" applyNumberFormat="1" applyFont="1" applyFill="1" applyBorder="1" applyAlignment="1">
      <alignment vertical="center" wrapText="1"/>
    </xf>
    <xf numFmtId="3" fontId="5" fillId="2" borderId="17" xfId="0" applyNumberFormat="1" applyFont="1" applyFill="1" applyBorder="1" applyAlignment="1">
      <alignment vertical="center"/>
    </xf>
    <xf numFmtId="49" fontId="5" fillId="2" borderId="10" xfId="0" applyNumberFormat="1" applyFont="1" applyFill="1" applyBorder="1" applyAlignment="1">
      <alignment horizontal="left" vertical="center" wrapText="1"/>
    </xf>
    <xf numFmtId="49" fontId="5" fillId="2" borderId="17" xfId="0" applyNumberFormat="1" applyFont="1" applyFill="1" applyBorder="1" applyAlignment="1">
      <alignment horizontal="left" vertical="center" wrapText="1"/>
    </xf>
    <xf numFmtId="49" fontId="5" fillId="2" borderId="14" xfId="0" applyNumberFormat="1" applyFont="1" applyFill="1" applyBorder="1" applyAlignment="1">
      <alignment horizontal="left" vertical="center" wrapText="1"/>
    </xf>
    <xf numFmtId="166" fontId="8" fillId="2" borderId="52" xfId="13" applyNumberFormat="1" applyFont="1" applyFill="1" applyBorder="1" applyAlignment="1">
      <alignment horizontal="right" vertical="center" wrapText="1"/>
    </xf>
    <xf numFmtId="166" fontId="8" fillId="2" borderId="10" xfId="14" applyNumberFormat="1" applyFont="1" applyFill="1" applyBorder="1" applyAlignment="1">
      <alignment horizontal="right" vertical="center" wrapText="1"/>
    </xf>
    <xf numFmtId="164" fontId="5" fillId="2" borderId="53" xfId="3" applyNumberFormat="1" applyFont="1" applyFill="1" applyBorder="1" applyAlignment="1">
      <alignment horizontal="justify" vertical="center" wrapText="1"/>
    </xf>
    <xf numFmtId="3" fontId="5" fillId="2" borderId="54" xfId="0" applyNumberFormat="1" applyFont="1" applyFill="1" applyBorder="1" applyAlignment="1">
      <alignment horizontal="right" vertical="center" wrapText="1"/>
    </xf>
    <xf numFmtId="3" fontId="8" fillId="2" borderId="52" xfId="0" applyNumberFormat="1" applyFont="1" applyFill="1" applyBorder="1" applyAlignment="1">
      <alignment horizontal="right" vertical="center" wrapText="1"/>
    </xf>
    <xf numFmtId="164" fontId="5" fillId="2" borderId="55" xfId="0" applyNumberFormat="1" applyFont="1" applyFill="1" applyBorder="1" applyAlignment="1">
      <alignment horizontal="justify" vertical="center" wrapText="1"/>
    </xf>
    <xf numFmtId="164" fontId="5" fillId="2" borderId="53" xfId="0" applyNumberFormat="1" applyFont="1" applyFill="1" applyBorder="1" applyAlignment="1">
      <alignment horizontal="justify" vertical="center" wrapText="1"/>
    </xf>
    <xf numFmtId="164" fontId="5" fillId="2" borderId="56" xfId="3" applyNumberFormat="1" applyFont="1" applyFill="1" applyBorder="1" applyAlignment="1">
      <alignment horizontal="right" vertical="center" wrapText="1"/>
    </xf>
    <xf numFmtId="164" fontId="16" fillId="2" borderId="54" xfId="3" applyNumberFormat="1" applyFont="1" applyFill="1" applyBorder="1" applyAlignment="1">
      <alignment horizontal="right" vertical="center" wrapText="1"/>
    </xf>
    <xf numFmtId="164" fontId="16" fillId="2" borderId="56" xfId="3" applyNumberFormat="1" applyFont="1" applyFill="1" applyBorder="1" applyAlignment="1">
      <alignment horizontal="right" vertical="center" wrapText="1"/>
    </xf>
    <xf numFmtId="3" fontId="8" fillId="2" borderId="54" xfId="0" applyNumberFormat="1" applyFont="1" applyFill="1" applyBorder="1" applyAlignment="1">
      <alignment horizontal="right" vertical="center" wrapText="1"/>
    </xf>
    <xf numFmtId="164" fontId="8" fillId="2" borderId="56" xfId="3" applyNumberFormat="1" applyFont="1" applyFill="1" applyBorder="1" applyAlignment="1">
      <alignment horizontal="right" vertical="center" wrapText="1"/>
    </xf>
    <xf numFmtId="164" fontId="5" fillId="2" borderId="10" xfId="0" applyNumberFormat="1" applyFont="1" applyFill="1" applyBorder="1" applyAlignment="1">
      <alignment horizontal="justify" vertical="top" wrapText="1"/>
    </xf>
    <xf numFmtId="164" fontId="31" fillId="2" borderId="0" xfId="3" applyNumberFormat="1" applyFont="1" applyFill="1" applyBorder="1" applyAlignment="1">
      <alignment vertical="center"/>
    </xf>
    <xf numFmtId="164" fontId="31" fillId="2" borderId="0" xfId="3" applyNumberFormat="1" applyFont="1" applyFill="1" applyAlignment="1">
      <alignment vertical="center"/>
    </xf>
    <xf numFmtId="164" fontId="5" fillId="2" borderId="57" xfId="3" applyNumberFormat="1" applyFont="1" applyFill="1" applyBorder="1" applyAlignment="1">
      <alignment horizontal="justify" vertical="center" wrapText="1"/>
    </xf>
    <xf numFmtId="3" fontId="5" fillId="2" borderId="58" xfId="0" applyNumberFormat="1" applyFont="1" applyFill="1" applyBorder="1" applyAlignment="1">
      <alignment horizontal="right" vertical="center" wrapText="1"/>
    </xf>
    <xf numFmtId="164" fontId="5" fillId="2" borderId="59" xfId="3" applyNumberFormat="1" applyFont="1" applyFill="1" applyBorder="1" applyAlignment="1">
      <alignment horizontal="right" vertical="center" wrapText="1"/>
    </xf>
    <xf numFmtId="164" fontId="16" fillId="2" borderId="58" xfId="3" applyNumberFormat="1" applyFont="1" applyFill="1" applyBorder="1" applyAlignment="1">
      <alignment horizontal="right" vertical="center" wrapText="1"/>
    </xf>
    <xf numFmtId="164" fontId="16" fillId="2" borderId="59" xfId="3" applyNumberFormat="1" applyFont="1" applyFill="1" applyBorder="1" applyAlignment="1">
      <alignment horizontal="right" vertical="center" wrapText="1"/>
    </xf>
    <xf numFmtId="3" fontId="8" fillId="2" borderId="58" xfId="0" applyNumberFormat="1" applyFont="1" applyFill="1" applyBorder="1" applyAlignment="1">
      <alignment horizontal="right" vertical="center" wrapText="1"/>
    </xf>
    <xf numFmtId="164" fontId="8" fillId="2" borderId="59" xfId="3" applyNumberFormat="1" applyFont="1" applyFill="1" applyBorder="1" applyAlignment="1">
      <alignment horizontal="right" vertical="center" wrapText="1"/>
    </xf>
    <xf numFmtId="3" fontId="16" fillId="2" borderId="58" xfId="0" applyNumberFormat="1" applyFont="1" applyFill="1" applyBorder="1" applyAlignment="1">
      <alignment horizontal="right" vertical="center" wrapText="1"/>
    </xf>
    <xf numFmtId="3" fontId="8" fillId="2" borderId="59" xfId="0" applyNumberFormat="1" applyFont="1" applyFill="1" applyBorder="1" applyAlignment="1">
      <alignment horizontal="right" vertical="center" wrapText="1"/>
    </xf>
    <xf numFmtId="49" fontId="8" fillId="2" borderId="10" xfId="3" quotePrefix="1" applyNumberFormat="1" applyFont="1" applyFill="1" applyBorder="1" applyAlignment="1">
      <alignment horizontal="center" vertical="center" wrapText="1"/>
    </xf>
    <xf numFmtId="164" fontId="8" fillId="2" borderId="58" xfId="3" applyNumberFormat="1" applyFont="1" applyFill="1" applyBorder="1" applyAlignment="1">
      <alignment horizontal="right" vertical="center" wrapText="1"/>
    </xf>
    <xf numFmtId="3" fontId="5" fillId="2" borderId="59" xfId="4" applyNumberFormat="1" applyFont="1" applyFill="1" applyBorder="1" applyAlignment="1">
      <alignment horizontal="right" vertical="center" wrapText="1"/>
    </xf>
    <xf numFmtId="3" fontId="8" fillId="2" borderId="59" xfId="4" applyNumberFormat="1" applyFont="1" applyFill="1" applyBorder="1" applyAlignment="1">
      <alignment horizontal="right" vertical="center" wrapText="1"/>
    </xf>
    <xf numFmtId="164" fontId="5" fillId="2" borderId="58" xfId="3" applyNumberFormat="1" applyFont="1" applyFill="1" applyBorder="1" applyAlignment="1">
      <alignment horizontal="right" vertical="center" wrapText="1"/>
    </xf>
    <xf numFmtId="164" fontId="16" fillId="2" borderId="10" xfId="3" applyNumberFormat="1" applyFont="1" applyFill="1" applyBorder="1" applyAlignment="1">
      <alignment horizontal="center" vertical="center"/>
    </xf>
    <xf numFmtId="164" fontId="16" fillId="2" borderId="58" xfId="3" applyNumberFormat="1" applyFont="1" applyFill="1" applyBorder="1" applyAlignment="1">
      <alignment horizontal="right"/>
    </xf>
    <xf numFmtId="3" fontId="16" fillId="2" borderId="17" xfId="3" applyNumberFormat="1" applyFont="1" applyFill="1" applyBorder="1" applyAlignment="1">
      <alignment horizontal="right"/>
    </xf>
    <xf numFmtId="164" fontId="16" fillId="2" borderId="59" xfId="3" applyNumberFormat="1" applyFont="1" applyFill="1" applyBorder="1" applyAlignment="1">
      <alignment horizontal="right"/>
    </xf>
    <xf numFmtId="164" fontId="16" fillId="2" borderId="16" xfId="3" applyNumberFormat="1" applyFont="1" applyFill="1" applyBorder="1" applyAlignment="1">
      <alignment horizontal="right"/>
    </xf>
    <xf numFmtId="164" fontId="8" fillId="2" borderId="15" xfId="3" applyNumberFormat="1" applyFont="1" applyFill="1" applyBorder="1" applyAlignment="1">
      <alignment horizontal="center" vertical="center"/>
    </xf>
    <xf numFmtId="164" fontId="17" fillId="2" borderId="0" xfId="3" applyNumberFormat="1" applyFont="1" applyFill="1" applyBorder="1"/>
    <xf numFmtId="164" fontId="17" fillId="2" borderId="0" xfId="3" applyNumberFormat="1" applyFont="1" applyFill="1"/>
    <xf numFmtId="164" fontId="5" fillId="2" borderId="10" xfId="3" quotePrefix="1" applyNumberFormat="1" applyFont="1" applyFill="1" applyBorder="1" applyAlignment="1">
      <alignment horizontal="center" vertical="center"/>
    </xf>
    <xf numFmtId="164" fontId="23" fillId="2" borderId="59" xfId="3" applyNumberFormat="1" applyFont="1" applyFill="1" applyBorder="1" applyAlignment="1">
      <alignment horizontal="right" vertical="center" wrapText="1"/>
    </xf>
    <xf numFmtId="164" fontId="13" fillId="2" borderId="10" xfId="3" quotePrefix="1" applyNumberFormat="1" applyFont="1" applyFill="1" applyBorder="1" applyAlignment="1">
      <alignment horizontal="center" vertical="center"/>
    </xf>
    <xf numFmtId="3" fontId="13" fillId="2" borderId="17" xfId="3" applyNumberFormat="1" applyFont="1" applyFill="1" applyBorder="1" applyAlignment="1">
      <alignment horizontal="right" vertical="center" wrapText="1"/>
    </xf>
    <xf numFmtId="164" fontId="13" fillId="2" borderId="10" xfId="3" applyNumberFormat="1" applyFont="1" applyFill="1" applyBorder="1" applyAlignment="1">
      <alignment horizontal="center" vertical="center"/>
    </xf>
    <xf numFmtId="164" fontId="13" fillId="2" borderId="58" xfId="3" applyNumberFormat="1" applyFont="1" applyFill="1" applyBorder="1" applyAlignment="1">
      <alignment horizontal="right" vertical="center" wrapText="1"/>
    </xf>
    <xf numFmtId="164" fontId="13" fillId="2" borderId="59" xfId="3" applyNumberFormat="1" applyFont="1" applyFill="1" applyBorder="1" applyAlignment="1">
      <alignment horizontal="right" vertical="center" wrapText="1"/>
    </xf>
    <xf numFmtId="164" fontId="13" fillId="2" borderId="16" xfId="3" applyNumberFormat="1" applyFont="1" applyFill="1" applyBorder="1" applyAlignment="1">
      <alignment horizontal="right" vertical="center" wrapText="1"/>
    </xf>
    <xf numFmtId="164" fontId="5" fillId="2" borderId="60" xfId="3" applyNumberFormat="1" applyFont="1" applyFill="1" applyBorder="1" applyAlignment="1">
      <alignment horizontal="left" vertical="center" wrapText="1"/>
    </xf>
    <xf numFmtId="164" fontId="5" fillId="2" borderId="58" xfId="3" applyNumberFormat="1" applyFont="1" applyFill="1" applyBorder="1" applyAlignment="1">
      <alignment horizontal="right"/>
    </xf>
    <xf numFmtId="3" fontId="5" fillId="2" borderId="17" xfId="3" applyNumberFormat="1" applyFont="1" applyFill="1" applyBorder="1" applyAlignment="1">
      <alignment horizontal="right"/>
    </xf>
    <xf numFmtId="164" fontId="5" fillId="2" borderId="16" xfId="3" applyNumberFormat="1" applyFont="1" applyFill="1" applyBorder="1" applyAlignment="1">
      <alignment horizontal="right"/>
    </xf>
    <xf numFmtId="164" fontId="5" fillId="2" borderId="17" xfId="3" quotePrefix="1" applyNumberFormat="1" applyFont="1" applyFill="1" applyBorder="1" applyAlignment="1">
      <alignment horizontal="center" vertical="center"/>
    </xf>
    <xf numFmtId="0" fontId="5" fillId="2" borderId="17" xfId="9" applyFont="1" applyFill="1" applyBorder="1" applyAlignment="1">
      <alignment horizontal="justify" vertical="center"/>
    </xf>
    <xf numFmtId="164" fontId="5" fillId="2" borderId="59" xfId="3" applyNumberFormat="1" applyFont="1" applyFill="1" applyBorder="1" applyAlignment="1">
      <alignment horizontal="right" vertical="center"/>
    </xf>
    <xf numFmtId="164" fontId="5" fillId="2" borderId="16" xfId="3" applyNumberFormat="1" applyFont="1" applyFill="1" applyBorder="1" applyAlignment="1">
      <alignment horizontal="right" vertical="center"/>
    </xf>
    <xf numFmtId="164" fontId="5" fillId="2" borderId="61" xfId="3" applyNumberFormat="1" applyFont="1" applyFill="1" applyBorder="1" applyAlignment="1">
      <alignment horizontal="justify" vertical="center" wrapText="1"/>
    </xf>
    <xf numFmtId="164" fontId="5" fillId="2" borderId="62" xfId="3" applyNumberFormat="1" applyFont="1" applyFill="1" applyBorder="1" applyAlignment="1">
      <alignment horizontal="right" vertical="center" wrapText="1"/>
    </xf>
    <xf numFmtId="0" fontId="16" fillId="2" borderId="59" xfId="1" applyFont="1" applyFill="1" applyBorder="1" applyAlignment="1">
      <alignment horizontal="right"/>
    </xf>
    <xf numFmtId="0" fontId="23" fillId="2" borderId="0" xfId="1" applyFont="1" applyFill="1" applyBorder="1" applyAlignment="1"/>
    <xf numFmtId="0" fontId="26" fillId="2" borderId="0" xfId="1" applyFont="1" applyFill="1" applyBorder="1" applyAlignment="1"/>
    <xf numFmtId="0" fontId="26" fillId="2" borderId="0" xfId="1" applyFont="1" applyFill="1" applyAlignment="1"/>
    <xf numFmtId="0" fontId="5" fillId="2" borderId="15" xfId="1" applyFont="1" applyFill="1" applyBorder="1" applyAlignment="1"/>
    <xf numFmtId="0" fontId="5" fillId="2" borderId="63" xfId="1" applyFont="1" applyFill="1" applyBorder="1" applyAlignment="1">
      <alignment horizontal="right"/>
    </xf>
    <xf numFmtId="164" fontId="5" fillId="2" borderId="14" xfId="1" applyNumberFormat="1" applyFont="1" applyFill="1" applyBorder="1" applyAlignment="1">
      <alignment horizontal="center" vertical="center"/>
    </xf>
    <xf numFmtId="166" fontId="7" fillId="2" borderId="14" xfId="2" applyNumberFormat="1" applyFont="1" applyFill="1" applyBorder="1" applyAlignment="1">
      <alignment horizontal="center" vertical="center"/>
    </xf>
    <xf numFmtId="0" fontId="8" fillId="2" borderId="10" xfId="9" applyFont="1" applyFill="1" applyBorder="1" applyAlignment="1">
      <alignment horizontal="left" vertical="center" wrapText="1"/>
    </xf>
    <xf numFmtId="3" fontId="5" fillId="2" borderId="58" xfId="15" applyNumberFormat="1" applyFont="1" applyFill="1" applyBorder="1" applyAlignment="1" applyProtection="1">
      <alignment horizontal="right" vertical="center" wrapText="1"/>
    </xf>
    <xf numFmtId="3" fontId="5" fillId="2" borderId="17" xfId="15" applyNumberFormat="1" applyFont="1" applyFill="1" applyBorder="1" applyAlignment="1" applyProtection="1">
      <alignment horizontal="right" vertical="center" wrapText="1"/>
    </xf>
    <xf numFmtId="164" fontId="5" fillId="2" borderId="58" xfId="3" applyNumberFormat="1" applyFont="1" applyFill="1" applyBorder="1" applyAlignment="1">
      <alignment horizontal="right" wrapText="1"/>
    </xf>
    <xf numFmtId="3" fontId="5" fillId="2" borderId="17" xfId="3" applyNumberFormat="1" applyFont="1" applyFill="1" applyBorder="1" applyAlignment="1">
      <alignment horizontal="right" wrapText="1"/>
    </xf>
    <xf numFmtId="0" fontId="5" fillId="2" borderId="59" xfId="1" applyFont="1" applyFill="1" applyBorder="1" applyAlignment="1">
      <alignment horizontal="right"/>
    </xf>
    <xf numFmtId="164" fontId="5" fillId="2" borderId="16" xfId="3" applyNumberFormat="1" applyFont="1" applyFill="1" applyBorder="1" applyAlignment="1">
      <alignment horizontal="right" wrapText="1"/>
    </xf>
    <xf numFmtId="164" fontId="5" fillId="2" borderId="64" xfId="3" applyNumberFormat="1" applyFont="1" applyFill="1" applyBorder="1" applyAlignment="1">
      <alignment horizontal="justify" vertical="center" wrapText="1"/>
    </xf>
    <xf numFmtId="0" fontId="5" fillId="2" borderId="10" xfId="9" applyFont="1" applyFill="1" applyBorder="1" applyAlignment="1">
      <alignment horizontal="left" vertical="center" wrapText="1"/>
    </xf>
    <xf numFmtId="0" fontId="5" fillId="2" borderId="17" xfId="9" applyFont="1" applyFill="1" applyBorder="1" applyAlignment="1">
      <alignment horizontal="left" vertical="center" wrapText="1"/>
    </xf>
    <xf numFmtId="49" fontId="5" fillId="0" borderId="10" xfId="3" applyNumberFormat="1" applyFont="1" applyFill="1" applyBorder="1" applyAlignment="1">
      <alignment horizontal="center" vertical="center" wrapText="1"/>
    </xf>
    <xf numFmtId="0" fontId="5" fillId="0" borderId="17" xfId="9" applyFont="1" applyFill="1" applyBorder="1" applyAlignment="1">
      <alignment horizontal="left" vertical="center" wrapText="1"/>
    </xf>
    <xf numFmtId="164" fontId="5" fillId="0" borderId="58" xfId="3" applyNumberFormat="1" applyFont="1" applyFill="1" applyBorder="1" applyAlignment="1">
      <alignment horizontal="right" vertical="center" wrapText="1"/>
    </xf>
    <xf numFmtId="3" fontId="5" fillId="0" borderId="17" xfId="3" applyNumberFormat="1" applyFont="1" applyFill="1" applyBorder="1" applyAlignment="1">
      <alignment horizontal="right" vertical="center" wrapText="1"/>
    </xf>
    <xf numFmtId="0" fontId="5" fillId="0" borderId="59" xfId="1" applyFont="1" applyFill="1" applyBorder="1" applyAlignment="1">
      <alignment horizontal="right"/>
    </xf>
    <xf numFmtId="164" fontId="8" fillId="0" borderId="14" xfId="1" applyNumberFormat="1" applyFont="1" applyFill="1" applyBorder="1" applyAlignment="1">
      <alignment horizontal="center" vertical="center"/>
    </xf>
    <xf numFmtId="166" fontId="14" fillId="0" borderId="14" xfId="2" applyNumberFormat="1" applyFont="1" applyFill="1" applyBorder="1" applyAlignment="1">
      <alignment horizontal="center" vertical="center"/>
    </xf>
    <xf numFmtId="164" fontId="5" fillId="0" borderId="16" xfId="1" applyNumberFormat="1" applyFont="1" applyFill="1" applyBorder="1" applyAlignment="1"/>
    <xf numFmtId="164" fontId="19" fillId="0" borderId="17" xfId="3" applyNumberFormat="1" applyFont="1" applyFill="1" applyBorder="1" applyAlignment="1">
      <alignment horizontal="center" vertical="center"/>
    </xf>
    <xf numFmtId="164" fontId="8" fillId="0" borderId="0" xfId="1" applyNumberFormat="1" applyFont="1" applyFill="1" applyAlignment="1">
      <alignment horizontal="center" vertical="center"/>
    </xf>
    <xf numFmtId="164" fontId="19" fillId="0" borderId="0" xfId="3" applyNumberFormat="1" applyFont="1" applyFill="1" applyBorder="1" applyAlignment="1">
      <alignment vertical="center"/>
    </xf>
    <xf numFmtId="164" fontId="19" fillId="0" borderId="0" xfId="3" applyNumberFormat="1" applyFont="1" applyFill="1" applyAlignment="1">
      <alignment vertical="center"/>
    </xf>
    <xf numFmtId="164" fontId="5" fillId="2" borderId="16" xfId="1" applyNumberFormat="1" applyFont="1" applyFill="1" applyBorder="1" applyAlignment="1">
      <alignment vertical="center"/>
    </xf>
    <xf numFmtId="166" fontId="5" fillId="2" borderId="58" xfId="2" applyNumberFormat="1" applyFont="1" applyFill="1" applyBorder="1" applyAlignment="1">
      <alignment horizontal="right" vertical="center"/>
    </xf>
    <xf numFmtId="3" fontId="5" fillId="2" borderId="17" xfId="2" applyNumberFormat="1" applyFont="1" applyFill="1" applyBorder="1" applyAlignment="1">
      <alignment horizontal="right" vertical="center"/>
    </xf>
    <xf numFmtId="49" fontId="8" fillId="2" borderId="65" xfId="3" applyNumberFormat="1" applyFont="1" applyFill="1" applyBorder="1" applyAlignment="1">
      <alignment horizontal="center" vertical="center" wrapText="1"/>
    </xf>
    <xf numFmtId="0" fontId="5" fillId="2" borderId="65" xfId="9" applyFont="1" applyFill="1" applyBorder="1" applyAlignment="1">
      <alignment horizontal="left" vertical="center" wrapText="1"/>
    </xf>
    <xf numFmtId="166" fontId="5" fillId="2" borderId="66" xfId="2" applyNumberFormat="1" applyFont="1" applyFill="1" applyBorder="1" applyAlignment="1">
      <alignment horizontal="right" vertical="center"/>
    </xf>
    <xf numFmtId="3" fontId="5" fillId="2" borderId="67" xfId="2" applyNumberFormat="1" applyFont="1" applyFill="1" applyBorder="1" applyAlignment="1">
      <alignment horizontal="right" vertical="center"/>
    </xf>
    <xf numFmtId="164" fontId="23" fillId="2" borderId="68" xfId="3" applyNumberFormat="1" applyFont="1" applyFill="1" applyBorder="1" applyAlignment="1">
      <alignment horizontal="right" vertical="center" wrapText="1"/>
    </xf>
    <xf numFmtId="164" fontId="8" fillId="2" borderId="69" xfId="1" applyNumberFormat="1" applyFont="1" applyFill="1" applyBorder="1" applyAlignment="1">
      <alignment horizontal="center" vertical="center"/>
    </xf>
    <xf numFmtId="166" fontId="14" fillId="2" borderId="69" xfId="2" applyNumberFormat="1" applyFont="1" applyFill="1" applyBorder="1" applyAlignment="1">
      <alignment horizontal="center" vertical="center"/>
    </xf>
    <xf numFmtId="164" fontId="5" fillId="2" borderId="70" xfId="3" applyNumberFormat="1" applyFont="1" applyFill="1" applyBorder="1" applyAlignment="1">
      <alignment horizontal="right" vertical="center" wrapText="1"/>
    </xf>
    <xf numFmtId="164" fontId="16" fillId="2" borderId="71" xfId="3" applyNumberFormat="1" applyFont="1" applyFill="1" applyBorder="1" applyAlignment="1">
      <alignment horizontal="right" vertical="center" wrapText="1"/>
    </xf>
    <xf numFmtId="0" fontId="5" fillId="2" borderId="72" xfId="1" applyFont="1" applyFill="1" applyBorder="1" applyAlignment="1"/>
    <xf numFmtId="0" fontId="5" fillId="2" borderId="72" xfId="1" applyFont="1" applyFill="1" applyBorder="1" applyAlignment="1">
      <alignment horizontal="right"/>
    </xf>
    <xf numFmtId="166" fontId="14" fillId="2" borderId="73" xfId="2" applyNumberFormat="1" applyFont="1" applyFill="1" applyBorder="1" applyAlignment="1">
      <alignment horizontal="center" vertical="center"/>
    </xf>
    <xf numFmtId="0" fontId="8" fillId="2" borderId="1" xfId="1" applyFont="1" applyFill="1" applyBorder="1" applyAlignment="1">
      <alignment horizontal="center" vertical="center"/>
    </xf>
    <xf numFmtId="0" fontId="5" fillId="2" borderId="0" xfId="1" applyFont="1" applyFill="1" applyAlignment="1">
      <alignment horizontal="right"/>
    </xf>
    <xf numFmtId="0" fontId="8" fillId="2" borderId="0" xfId="1" applyFont="1" applyFill="1" applyAlignment="1">
      <alignment horizontal="center" vertical="center"/>
    </xf>
    <xf numFmtId="0" fontId="9" fillId="2" borderId="0" xfId="1" applyFont="1" applyFill="1" applyAlignment="1">
      <alignment horizontal="center" vertical="center"/>
    </xf>
    <xf numFmtId="164" fontId="8" fillId="2" borderId="2" xfId="1" applyNumberFormat="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2" xfId="1" applyFont="1" applyFill="1" applyBorder="1" applyAlignment="1">
      <alignment vertical="center"/>
    </xf>
    <xf numFmtId="0" fontId="8" fillId="2" borderId="2" xfId="1" applyFont="1" applyFill="1" applyBorder="1" applyAlignment="1">
      <alignment horizontal="center" vertical="center"/>
    </xf>
    <xf numFmtId="166" fontId="14" fillId="2" borderId="2" xfId="2" applyNumberFormat="1" applyFont="1" applyFill="1" applyBorder="1" applyAlignment="1">
      <alignment horizontal="center" vertical="center" wrapText="1"/>
    </xf>
    <xf numFmtId="167" fontId="8" fillId="2" borderId="2" xfId="1" applyNumberFormat="1" applyFont="1" applyFill="1" applyBorder="1" applyAlignment="1">
      <alignment horizontal="center" vertical="center" wrapText="1"/>
    </xf>
    <xf numFmtId="164" fontId="8" fillId="2" borderId="2" xfId="1" applyNumberFormat="1" applyFont="1" applyFill="1" applyBorder="1" applyAlignment="1">
      <alignment horizontal="center" vertical="center"/>
    </xf>
    <xf numFmtId="0" fontId="4" fillId="2" borderId="2" xfId="1" applyFont="1" applyFill="1" applyBorder="1" applyAlignment="1"/>
    <xf numFmtId="164" fontId="3" fillId="2" borderId="0" xfId="1" applyNumberFormat="1" applyFont="1" applyFill="1" applyAlignment="1">
      <alignment horizontal="center"/>
    </xf>
    <xf numFmtId="164" fontId="9" fillId="2" borderId="0" xfId="1" applyNumberFormat="1" applyFont="1" applyFill="1" applyAlignment="1">
      <alignment horizontal="center" vertical="center"/>
    </xf>
    <xf numFmtId="164" fontId="10" fillId="2" borderId="0" xfId="1" applyNumberFormat="1" applyFont="1" applyFill="1" applyAlignment="1">
      <alignment horizontal="center" vertical="center"/>
    </xf>
    <xf numFmtId="0" fontId="10" fillId="2" borderId="0" xfId="0" applyFont="1" applyFill="1" applyAlignment="1">
      <alignment horizontal="center" vertical="center" wrapText="1"/>
    </xf>
    <xf numFmtId="164" fontId="13" fillId="2" borderId="0" xfId="1" applyNumberFormat="1" applyFont="1" applyFill="1" applyAlignment="1">
      <alignment horizontal="center"/>
    </xf>
    <xf numFmtId="164" fontId="15" fillId="2" borderId="1" xfId="1" applyNumberFormat="1" applyFont="1" applyFill="1" applyBorder="1" applyAlignment="1">
      <alignment horizontal="right"/>
    </xf>
  </cellXfs>
  <cellStyles count="17319">
    <cellStyle name="_x0001_" xfId="16"/>
    <cellStyle name="          _x000a__x000a_shell=progman.exe_x000a__x000a_m" xfId="17"/>
    <cellStyle name="          _x000d__x000a_shell=progman.exe_x000d__x000a_m" xfId="18"/>
    <cellStyle name="          _x000d__x000d_shell=progman.exe_x000d__x000d_m" xfId="19"/>
    <cellStyle name="          _x005f_x000d__x005f_x000a_shell=progman.exe_x005f_x000d__x005f_x000a_m" xfId="20"/>
    <cellStyle name=" (2)" xfId="21"/>
    <cellStyle name="_x0001_ 10" xfId="22"/>
    <cellStyle name="_x0001_ 11" xfId="23"/>
    <cellStyle name="_x0001_ 12" xfId="24"/>
    <cellStyle name="_x0001_ 13" xfId="25"/>
    <cellStyle name="_x0001_ 14" xfId="26"/>
    <cellStyle name="_x0001_ 15" xfId="27"/>
    <cellStyle name="_x0001_ 16" xfId="28"/>
    <cellStyle name="_x0001_ 17" xfId="29"/>
    <cellStyle name="_x0001_ 18" xfId="30"/>
    <cellStyle name="_x0001_ 19" xfId="31"/>
    <cellStyle name="_x0001_ 2" xfId="32"/>
    <cellStyle name="_x0001_ 20" xfId="33"/>
    <cellStyle name="_x0001_ 21" xfId="34"/>
    <cellStyle name="_x0001_ 22" xfId="35"/>
    <cellStyle name="_x0001_ 23" xfId="36"/>
    <cellStyle name="_x0001_ 24" xfId="37"/>
    <cellStyle name="_x0001_ 25" xfId="38"/>
    <cellStyle name="_x0001_ 26" xfId="39"/>
    <cellStyle name="_x0001_ 27" xfId="40"/>
    <cellStyle name="_x0001_ 28" xfId="41"/>
    <cellStyle name="_x0001_ 29" xfId="42"/>
    <cellStyle name="_x0001_ 3" xfId="43"/>
    <cellStyle name="_x0001_ 30" xfId="44"/>
    <cellStyle name="_x0001_ 31" xfId="45"/>
    <cellStyle name="_x0001_ 32" xfId="46"/>
    <cellStyle name="_x0001_ 33" xfId="47"/>
    <cellStyle name="_x0001_ 34" xfId="48"/>
    <cellStyle name="_x0001_ 35" xfId="49"/>
    <cellStyle name="_x0001_ 36" xfId="50"/>
    <cellStyle name="_x0001_ 37" xfId="51"/>
    <cellStyle name="_x0001_ 38" xfId="52"/>
    <cellStyle name="_x0001_ 39" xfId="53"/>
    <cellStyle name="_x0001_ 4" xfId="54"/>
    <cellStyle name="_x0001_ 40" xfId="55"/>
    <cellStyle name="_x0001_ 41" xfId="56"/>
    <cellStyle name="_x0001_ 42" xfId="57"/>
    <cellStyle name="_x0001_ 43" xfId="58"/>
    <cellStyle name="_x0001_ 44" xfId="59"/>
    <cellStyle name="_x0001_ 5" xfId="60"/>
    <cellStyle name="_x0001_ 6" xfId="61"/>
    <cellStyle name="_x0001_ 7" xfId="62"/>
    <cellStyle name="_x0001_ 8" xfId="63"/>
    <cellStyle name="_x0001_ 9" xfId="64"/>
    <cellStyle name="_x000a__x000a_JournalTemplate=C:\COMFO\CTALK\JOURSTD.TPL_x000a__x000a_LbStateAddress=3 3 0 251 1 89 2 311_x000a__x000a_LbStateJou" xfId="65"/>
    <cellStyle name="_x000d__x000a_JournalTemplate=C:\COMFO\CTALK\JOURSTD.TPL_x000d__x000a_LbStateAddress=3 3 0 251 1 89 2 311_x000d__x000a_LbStateJou" xfId="66"/>
    <cellStyle name="_x000d__x000a_JournalTemplate=C:\COMFO\CTALK\JOURSTD.TPL_x000d__x000a_LbStateAddress=3 3 0 251 1 89 2 311_x000d__x000a_LbStateJou 3" xfId="67"/>
    <cellStyle name="#,##0" xfId="68"/>
    <cellStyle name="#,##0 2" xfId="69"/>
    <cellStyle name="#,##0 3" xfId="70"/>
    <cellStyle name="#,##0 4" xfId="71"/>
    <cellStyle name="#.##0" xfId="72"/>
    <cellStyle name="%" xfId="73"/>
    <cellStyle name=",." xfId="74"/>
    <cellStyle name="." xfId="75"/>
    <cellStyle name=". 2" xfId="76"/>
    <cellStyle name=". 3" xfId="77"/>
    <cellStyle name=". 3 2" xfId="78"/>
    <cellStyle name=".d©y" xfId="79"/>
    <cellStyle name=".d©y 2" xfId="80"/>
    <cellStyle name=".d©y?_x000c_Normal_®Ò_x000d_Normal_123569?b_x000f_Normal_5HUYIC~1?_x0011_Normal_903DK-2001?_x000c_Normal_AD_x000b_Normal_Adot?_x000d_Normal_ADAdot?_x000d_Normal_ADOT~1ⓨ␐_x000b_?ÿ?_x0012_?ÿ?adot1?_x000b_Normal_ATEP?_x0012_Normal_Bao 㐬⎼o NCC?_x000b_" xfId="81"/>
    <cellStyle name="?" xfId="82"/>
    <cellStyle name="??" xfId="83"/>
    <cellStyle name="?? [ - ??1" xfId="84"/>
    <cellStyle name="?? [ - ??2" xfId="85"/>
    <cellStyle name="?? [ - ??3" xfId="86"/>
    <cellStyle name="?? [ - ??4" xfId="87"/>
    <cellStyle name="?? [ - ??5" xfId="88"/>
    <cellStyle name="?? [ - ??6" xfId="89"/>
    <cellStyle name="?? [ - ??7" xfId="90"/>
    <cellStyle name="?? [ - ??8" xfId="91"/>
    <cellStyle name="?? [0.00]_      " xfId="92"/>
    <cellStyle name="?? [0]" xfId="93"/>
    <cellStyle name="?? [0] 2" xfId="94"/>
    <cellStyle name="?? [0] 3" xfId="95"/>
    <cellStyle name="?? 10" xfId="96"/>
    <cellStyle name="?? 11" xfId="97"/>
    <cellStyle name="?? 12" xfId="98"/>
    <cellStyle name="?? 13" xfId="99"/>
    <cellStyle name="?? 14" xfId="100"/>
    <cellStyle name="?? 15" xfId="101"/>
    <cellStyle name="?? 16" xfId="102"/>
    <cellStyle name="?? 17" xfId="103"/>
    <cellStyle name="?? 18" xfId="104"/>
    <cellStyle name="?? 19" xfId="105"/>
    <cellStyle name="?? 2" xfId="106"/>
    <cellStyle name="?? 20" xfId="107"/>
    <cellStyle name="?? 21" xfId="108"/>
    <cellStyle name="?? 22" xfId="109"/>
    <cellStyle name="?? 23" xfId="110"/>
    <cellStyle name="?? 24" xfId="111"/>
    <cellStyle name="?? 25" xfId="112"/>
    <cellStyle name="?? 26" xfId="113"/>
    <cellStyle name="?? 27" xfId="114"/>
    <cellStyle name="?? 28" xfId="115"/>
    <cellStyle name="?? 29" xfId="116"/>
    <cellStyle name="?? 3" xfId="117"/>
    <cellStyle name="?? 30" xfId="118"/>
    <cellStyle name="?? 31" xfId="119"/>
    <cellStyle name="?? 32" xfId="120"/>
    <cellStyle name="?? 33" xfId="121"/>
    <cellStyle name="?? 34" xfId="122"/>
    <cellStyle name="?? 35" xfId="123"/>
    <cellStyle name="?? 36" xfId="124"/>
    <cellStyle name="?? 37" xfId="125"/>
    <cellStyle name="?? 38" xfId="126"/>
    <cellStyle name="?? 39" xfId="127"/>
    <cellStyle name="?? 4" xfId="128"/>
    <cellStyle name="?? 40" xfId="129"/>
    <cellStyle name="?? 41" xfId="130"/>
    <cellStyle name="?? 42" xfId="131"/>
    <cellStyle name="?? 43" xfId="132"/>
    <cellStyle name="?? 44" xfId="133"/>
    <cellStyle name="?? 45" xfId="134"/>
    <cellStyle name="?? 46" xfId="135"/>
    <cellStyle name="?? 47" xfId="136"/>
    <cellStyle name="?? 48" xfId="137"/>
    <cellStyle name="?? 49" xfId="138"/>
    <cellStyle name="?? 5" xfId="139"/>
    <cellStyle name="?? 50" xfId="140"/>
    <cellStyle name="?? 51" xfId="141"/>
    <cellStyle name="?? 52" xfId="142"/>
    <cellStyle name="?? 53" xfId="143"/>
    <cellStyle name="?? 54" xfId="144"/>
    <cellStyle name="?? 55" xfId="145"/>
    <cellStyle name="?? 56" xfId="146"/>
    <cellStyle name="?? 57" xfId="147"/>
    <cellStyle name="?? 6" xfId="148"/>
    <cellStyle name="?? 7" xfId="149"/>
    <cellStyle name="?? 8" xfId="150"/>
    <cellStyle name="?? 9" xfId="151"/>
    <cellStyle name="???" xfId="152"/>
    <cellStyle name="?_x001d_??%U©÷u&amp;H©÷9_x0008_? s_x000a__x0007__x0001__x0001_" xfId="153"/>
    <cellStyle name="?_x001d_??%U©÷u&amp;H©÷9_x0008_? s_x000a__x0007__x0001__x0001_ 10" xfId="154"/>
    <cellStyle name="?_x001d_??%U©÷u&amp;H©÷9_x0008_? s_x000a__x0007__x0001__x0001_ 11" xfId="155"/>
    <cellStyle name="?_x001d_??%U©÷u&amp;H©÷9_x0008_? s_x000a__x0007__x0001__x0001_ 12" xfId="156"/>
    <cellStyle name="?_x001d_??%U©÷u&amp;H©÷9_x0008_? s_x000a__x0007__x0001__x0001_ 13" xfId="157"/>
    <cellStyle name="?_x001d_??%U©÷u&amp;H©÷9_x0008_? s_x000a__x0007__x0001__x0001_ 14" xfId="158"/>
    <cellStyle name="?_x001d_??%U©÷u&amp;H©÷9_x0008_? s_x000a__x0007__x0001__x0001_ 15" xfId="159"/>
    <cellStyle name="?_x001d_??%U©÷u&amp;H©÷9_x0008_? s_x000a__x0007__x0001__x0001_ 2" xfId="160"/>
    <cellStyle name="?_x001d_??%U©÷u&amp;H©÷9_x0008_? s_x000a__x0007__x0001__x0001_ 3" xfId="161"/>
    <cellStyle name="?_x001d_??%U©÷u&amp;H©÷9_x0008_? s_x000a__x0007__x0001__x0001_ 4" xfId="162"/>
    <cellStyle name="?_x001d_??%U©÷u&amp;H©÷9_x0008_? s_x000a__x0007__x0001__x0001_ 5" xfId="163"/>
    <cellStyle name="?_x001d_??%U©÷u&amp;H©÷9_x0008_? s_x000a__x0007__x0001__x0001_ 6" xfId="164"/>
    <cellStyle name="?_x001d_??%U©÷u&amp;H©÷9_x0008_? s_x000a__x0007__x0001__x0001_ 7" xfId="165"/>
    <cellStyle name="?_x001d_??%U©÷u&amp;H©÷9_x0008_? s_x000a__x0007__x0001__x0001_ 8" xfId="166"/>
    <cellStyle name="?_x001d_??%U©÷u&amp;H©÷9_x0008_? s_x000a__x0007__x0001__x0001_ 9" xfId="167"/>
    <cellStyle name="?_x001d_??%U©÷u&amp;H©÷9_x0008_?_x0009_s_x000a__x0007__x0001__x0001_" xfId="168"/>
    <cellStyle name="???? [0.00]_      " xfId="169"/>
    <cellStyle name="??????" xfId="170"/>
    <cellStyle name="?????? 2" xfId="171"/>
    <cellStyle name="?????? 2 2" xfId="172"/>
    <cellStyle name="?????? 3" xfId="173"/>
    <cellStyle name="?????????????????????????????????????????????_x0001_???????????ь.偈䰠獡牥敊⁴㈱〰匠牥敩⁳䍐⁌6!???_x0004_2ħΆ鱸轥㊽䇃씔_xd9cf_" xfId="174"/>
    <cellStyle name="???????_biadutoan" xfId="175"/>
    <cellStyle name="????_      " xfId="176"/>
    <cellStyle name="???[0]_?? DI" xfId="177"/>
    <cellStyle name="???_?? DI" xfId="178"/>
    <cellStyle name="?_x0010__x0001_??Pr" xfId="179"/>
    <cellStyle name="??[0]_BRE" xfId="180"/>
    <cellStyle name="??_      " xfId="181"/>
    <cellStyle name="??9JS—_x0008_??????????????????H_x0001_????&lt;i·0??????????_x0007_?_x0010__x0001_??Thongso??9JS—_x0008_??????????????????‚_x0001_?" xfId="182"/>
    <cellStyle name="??A? [0]_laroux_1_¢¬???¢â? " xfId="183"/>
    <cellStyle name="??A?_laroux_1_¢¬???¢â? " xfId="184"/>
    <cellStyle name="_x0001_??Thanh_phan?9š" xfId="185"/>
    <cellStyle name="?_x005f_x001d_??%U©÷u&amp;H©÷9_x005f_x0008_? s_x005f_x000a__x005f_x0007__x005f_x0001__x005f_x0001_" xfId="186"/>
    <cellStyle name="?_x005f_x001d_??%U©÷u&amp;H©÷9_x005f_x0008_?_x005f_x0009_s_x005f_x000a__x005f_x0007__x005f_x0001__x005f_x0001_" xfId="187"/>
    <cellStyle name="?_x005f_x005f_x005f_x001d_??%U©÷u&amp;H©÷9_x005f_x005f_x005f_x0008_? s_x005f_x005f_x005f_x000a__x005f_x005f_x005f_x0007__x005f_x005f_x005f_x0001__x005f_x005f_x005f_x0001_" xfId="188"/>
    <cellStyle name="?¡±¢¥?_?¨ù??¢´¢¥_¢¬???¢â? " xfId="189"/>
    <cellStyle name="_x0001_?¶æµ_x001b_ºß­ " xfId="190"/>
    <cellStyle name="_x0001_?¶æµ_x001b_ºß­ ?[?0?.?0?0?]?_?P?R?" xfId="191"/>
    <cellStyle name="_x0001_?¶æµ_x001b_ºß­_" xfId="192"/>
    <cellStyle name="?Comma_phu tro SS3" xfId="193"/>
    <cellStyle name="?Currency_phu tro SS3" xfId="194"/>
    <cellStyle name="?Dat" xfId="195"/>
    <cellStyle name="?ðÇ%U?&amp;H?_x0008_?s_x000a__x0007__x0001__x0001_" xfId="196"/>
    <cellStyle name="?ðÇ%U?&amp;H?_x0008_?s_x000a__x0007__x0001__x0001_ 10" xfId="197"/>
    <cellStyle name="?ðÇ%U?&amp;H?_x0008_?s_x000a__x0007__x0001__x0001_ 11" xfId="198"/>
    <cellStyle name="?ðÇ%U?&amp;H?_x0008_?s_x000a__x0007__x0001__x0001_ 12" xfId="199"/>
    <cellStyle name="?ðÇ%U?&amp;H?_x0008_?s_x000a__x0007__x0001__x0001_ 13" xfId="200"/>
    <cellStyle name="?ðÇ%U?&amp;H?_x0008_?s_x000a__x0007__x0001__x0001_ 14" xfId="201"/>
    <cellStyle name="?ðÇ%U?&amp;H?_x0008_?s_x000a__x0007__x0001__x0001_ 15" xfId="202"/>
    <cellStyle name="?ðÇ%U?&amp;H?_x0008_?s_x000a__x0007__x0001__x0001_ 2" xfId="203"/>
    <cellStyle name="?ðÇ%U?&amp;H?_x0008_?s_x000a__x0007__x0001__x0001_ 3" xfId="204"/>
    <cellStyle name="?ðÇ%U?&amp;H?_x0008_?s_x000a__x0007__x0001__x0001_ 4" xfId="205"/>
    <cellStyle name="?ðÇ%U?&amp;H?_x0008_?s_x000a__x0007__x0001__x0001_ 5" xfId="206"/>
    <cellStyle name="?ðÇ%U?&amp;H?_x0008_?s_x000a__x0007__x0001__x0001_ 6" xfId="207"/>
    <cellStyle name="?ðÇ%U?&amp;H?_x0008_?s_x000a__x0007__x0001__x0001_ 7" xfId="208"/>
    <cellStyle name="?ðÇ%U?&amp;H?_x0008_?s_x000a__x0007__x0001__x0001_ 8" xfId="209"/>
    <cellStyle name="?ðÇ%U?&amp;H?_x0008_?s_x000a__x0007__x0001__x0001_ 9" xfId="210"/>
    <cellStyle name="?ðÇ%U?&amp;H?_x005f_x0008_?s_x005f_x000a__x005f_x0007__x005f_x0001__x005f_x0001_" xfId="211"/>
    <cellStyle name="?Fixe" xfId="212"/>
    <cellStyle name="?Header" xfId="213"/>
    <cellStyle name="?Heading " xfId="214"/>
    <cellStyle name="_x0001_?N,‚_?0?0?Q?3?" xfId="215"/>
    <cellStyle name="_x0001_?N,_?0?0?Q?3?" xfId="216"/>
    <cellStyle name="?Normal_dap (3" xfId="217"/>
    <cellStyle name="?Sums?9^R—_x0008_????????????????????N_x0004__x0002__x0003_1?_x0014_" xfId="218"/>
    <cellStyle name="?Tota" xfId="219"/>
    <cellStyle name="?ÿ?_x0012_?ÿ?adot" xfId="220"/>
    <cellStyle name="@ET_Style?.font5" xfId="221"/>
    <cellStyle name="[0]_Chi phÝ kh¸c_V" xfId="222"/>
    <cellStyle name="_x0001_\Ô" xfId="223"/>
    <cellStyle name="_x0001_\Ô?É_?(?_x0015_Èô¼€½" xfId="224"/>
    <cellStyle name="_!1 1 bao cao giao KH ve HTCMT vung TNB   12-12-2011" xfId="225"/>
    <cellStyle name="_x0001__!1 1 bao cao giao KH ve HTCMT vung TNB   12-12-2011" xfId="226"/>
    <cellStyle name="_1 TONG HOP - CA NA" xfId="227"/>
    <cellStyle name="_123_DONG_THANH_Moi" xfId="228"/>
    <cellStyle name="_123_DONG_THANH_Moi_!1 1 bao cao giao KH ve HTCMT vung TNB   12-12-2011" xfId="229"/>
    <cellStyle name="_123_DONG_THANH_Moi_KH TPCP vung TNB (03-1-2012)" xfId="230"/>
    <cellStyle name="_130307 So sanh thuc hien 2012 - du toan 2012 moi (pan khac)" xfId="231"/>
    <cellStyle name="_130313 Mau  bieu bao cao nguon luc cua dia phuong sua" xfId="232"/>
    <cellStyle name="_130818 Tong hop Danh gia thu 2013" xfId="233"/>
    <cellStyle name="_130818 Tong hop Danh gia thu 2013_140921 bu giam thu ND 209" xfId="234"/>
    <cellStyle name="_130818 Tong hop Danh gia thu 2013_140921 bu giam thu ND 209_Phu luc so 5 - sua ngay 04-01" xfId="235"/>
    <cellStyle name="_B×a" xfId="236"/>
    <cellStyle name="_Bang Chi tieu (2)" xfId="237"/>
    <cellStyle name="_Bang TH chung" xfId="238"/>
    <cellStyle name="_x0001__bao cao 13 thang2011TPYT " xfId="239"/>
    <cellStyle name="_BAO GIA NGAY 24-10-08 (co dam)" xfId="240"/>
    <cellStyle name="_BC  NAM 2007" xfId="241"/>
    <cellStyle name="_BC CV 6403 BKHĐT" xfId="242"/>
    <cellStyle name="_BC thuc hien KH 2009" xfId="243"/>
    <cellStyle name="_BC thuc hien KH 2009_15_10_2013 BC nhu cau von doi ung ODA (2014-2016) ngay 15102013 Sua" xfId="244"/>
    <cellStyle name="_BC thuc hien KH 2009_BC nhu cau von doi ung ODA nganh NN (BKH)" xfId="245"/>
    <cellStyle name="_BC thuc hien KH 2009_BC nhu cau von doi ung ODA nganh NN (BKH)_05-12  KH trung han 2016-2020 - Liem Thinh edited" xfId="246"/>
    <cellStyle name="_BC thuc hien KH 2009_BC nhu cau von doi ung ODA nganh NN (BKH)_Copy of 05-12  KH trung han 2016-2020 - Liem Thinh edited (1)" xfId="247"/>
    <cellStyle name="_BC thuc hien KH 2009_BC Tai co cau (bieu TH)" xfId="248"/>
    <cellStyle name="_BC thuc hien KH 2009_BC Tai co cau (bieu TH)_05-12  KH trung han 2016-2020 - Liem Thinh edited" xfId="249"/>
    <cellStyle name="_BC thuc hien KH 2009_BC Tai co cau (bieu TH)_Copy of 05-12  KH trung han 2016-2020 - Liem Thinh edited (1)" xfId="250"/>
    <cellStyle name="_BC thuc hien KH 2009_DK 2014-2015 final" xfId="251"/>
    <cellStyle name="_BC thuc hien KH 2009_DK 2014-2015 final_05-12  KH trung han 2016-2020 - Liem Thinh edited" xfId="252"/>
    <cellStyle name="_BC thuc hien KH 2009_DK 2014-2015 final_Copy of 05-12  KH trung han 2016-2020 - Liem Thinh edited (1)" xfId="253"/>
    <cellStyle name="_BC thuc hien KH 2009_DK 2014-2015 new" xfId="254"/>
    <cellStyle name="_BC thuc hien KH 2009_DK 2014-2015 new_05-12  KH trung han 2016-2020 - Liem Thinh edited" xfId="255"/>
    <cellStyle name="_BC thuc hien KH 2009_DK 2014-2015 new_Copy of 05-12  KH trung han 2016-2020 - Liem Thinh edited (1)" xfId="256"/>
    <cellStyle name="_BC thuc hien KH 2009_DK KH CBDT 2014 11-11-2013" xfId="257"/>
    <cellStyle name="_BC thuc hien KH 2009_DK KH CBDT 2014 11-11-2013(1)" xfId="258"/>
    <cellStyle name="_BC thuc hien KH 2009_DK KH CBDT 2014 11-11-2013(1)_05-12  KH trung han 2016-2020 - Liem Thinh edited" xfId="259"/>
    <cellStyle name="_BC thuc hien KH 2009_DK KH CBDT 2014 11-11-2013(1)_Copy of 05-12  KH trung han 2016-2020 - Liem Thinh edited (1)" xfId="260"/>
    <cellStyle name="_BC thuc hien KH 2009_DK KH CBDT 2014 11-11-2013_05-12  KH trung han 2016-2020 - Liem Thinh edited" xfId="261"/>
    <cellStyle name="_BC thuc hien KH 2009_DK KH CBDT 2014 11-11-2013_Copy of 05-12  KH trung han 2016-2020 - Liem Thinh edited (1)" xfId="262"/>
    <cellStyle name="_BC thuc hien KH 2009_KH 2011-2015" xfId="263"/>
    <cellStyle name="_BC thuc hien KH 2009_tai co cau dau tu (tong hop)1" xfId="264"/>
    <cellStyle name="_BC von TPCP 13 thang" xfId="265"/>
    <cellStyle name="_BEN TRE" xfId="266"/>
    <cellStyle name="_Biểu DT chi tiết (17.10.2014)" xfId="267"/>
    <cellStyle name="_Bieu mau cong trinh khoi cong moi 3-4" xfId="268"/>
    <cellStyle name="_Biểu số 7" xfId="269"/>
    <cellStyle name="_Bieu Tay Nam Bo 25-11" xfId="270"/>
    <cellStyle name="_Bieu tong hop nhu cau ung_Mien Trung" xfId="271"/>
    <cellStyle name="_Bieu tong hop nhu cau ung_Mien Trung_09.11.2011 Giai ngan 9 thang nam 2011" xfId="272"/>
    <cellStyle name="_Bieu ung von 2011 NSNN - TPCP vung DBSClong (10-6-2010)" xfId="273"/>
    <cellStyle name="_Bieu ung von 2011 NSNN - TPCP vung DBSClong (10-6-2010)_09.11.2011 Giai ngan 9 thang nam 2011" xfId="274"/>
    <cellStyle name="_Bieu3ODA" xfId="275"/>
    <cellStyle name="_Bieu3ODA_1" xfId="276"/>
    <cellStyle name="_Bieu4HTMT" xfId="277"/>
    <cellStyle name="_Bieu4HTMT_!1 1 bao cao giao KH ve HTCMT vung TNB   12-12-2011" xfId="278"/>
    <cellStyle name="_Bieu4HTMT_KH TPCP vung TNB (03-1-2012)" xfId="279"/>
    <cellStyle name="_Book1" xfId="280"/>
    <cellStyle name="_Book1 (2)" xfId="281"/>
    <cellStyle name="_Book1 (2)_Chi tiết Dự toán THPT 2017 gửi VA có TT42  " xfId="282"/>
    <cellStyle name="_Book1 (2)_Dự toán THPT 2017 gửi NS  ngày  28-11 có TT42 " xfId="283"/>
    <cellStyle name="_Book1 (2)_Dự toán THPT 2017 gửi VA ngày  15-11 có TT42  " xfId="284"/>
    <cellStyle name="_Book1 (2)_Dự toán THPT 2017 gửi VA ngày  18-11 có TT42  " xfId="285"/>
    <cellStyle name="_Book1 (2)_gui NS DT 2015(Có QĐ12)" xfId="286"/>
    <cellStyle name="_Book1 (2)_gui NS DT 2015(Có QĐ12)ngày 10-10" xfId="287"/>
    <cellStyle name="_Book1 (2)_gui NS DT 2015(Có QĐ12)ngày 19-12" xfId="288"/>
    <cellStyle name="_Book1 (2)_gui NS DT 2016(Có QĐ12)ngày 14-12" xfId="289"/>
    <cellStyle name="_Book1 (2)_QĐ 5256  ngày 14-12" xfId="290"/>
    <cellStyle name="_Book1 (2)_TH Dự toán GD 2015 Long 1" xfId="291"/>
    <cellStyle name="_Book1 2" xfId="292"/>
    <cellStyle name="_Book1 3" xfId="293"/>
    <cellStyle name="_Book1_!1 1 bao cao giao KH ve HTCMT vung TNB   12-12-2011" xfId="294"/>
    <cellStyle name="_Book1_09.11.2011 Giai ngan 9 thang nam 2011" xfId="295"/>
    <cellStyle name="_Book1_1" xfId="296"/>
    <cellStyle name="_Book1_1 2" xfId="297"/>
    <cellStyle name="_Book1_1_Book1" xfId="298"/>
    <cellStyle name="_Book1_1_Book1_1" xfId="299"/>
    <cellStyle name="_Book1_1_Pbieu BCKT BCT- phat hanh" xfId="300"/>
    <cellStyle name="_Book1_2" xfId="301"/>
    <cellStyle name="_Book1_bao cao 13 thang2011TPYT " xfId="302"/>
    <cellStyle name="_Book1_BC-QT-WB-dthao" xfId="303"/>
    <cellStyle name="_Book1_BC-QT-WB-dthao_05-12  KH trung han 2016-2020 - Liem Thinh edited" xfId="304"/>
    <cellStyle name="_Book1_BC-QT-WB-dthao_Copy of 05-12  KH trung han 2016-2020 - Liem Thinh edited (1)" xfId="305"/>
    <cellStyle name="_Book1_BC-QT-WB-dthao_KH TPCP 2016-2020 (tong hop)" xfId="306"/>
    <cellStyle name="_Book1_Bieu3ODA" xfId="307"/>
    <cellStyle name="_Book1_Bieu4HTMT" xfId="308"/>
    <cellStyle name="_Book1_Bieu4HTMT_!1 1 bao cao giao KH ve HTCMT vung TNB   12-12-2011" xfId="309"/>
    <cellStyle name="_Book1_Bieu4HTMT_KH TPCP vung TNB (03-1-2012)" xfId="310"/>
    <cellStyle name="_Book1_bo sung von KCH nam 2010 va Du an tre kho khan" xfId="311"/>
    <cellStyle name="_Book1_bo sung von KCH nam 2010 va Du an tre kho khan_!1 1 bao cao giao KH ve HTCMT vung TNB   12-12-2011" xfId="312"/>
    <cellStyle name="_Book1_bo sung von KCH nam 2010 va Du an tre kho khan_KH TPCP vung TNB (03-1-2012)" xfId="313"/>
    <cellStyle name="_Book1_Book1" xfId="314"/>
    <cellStyle name="_Book1_Book1_1" xfId="315"/>
    <cellStyle name="_Book1_cong hang rao" xfId="316"/>
    <cellStyle name="_Book1_cong hang rao_!1 1 bao cao giao KH ve HTCMT vung TNB   12-12-2011" xfId="317"/>
    <cellStyle name="_Book1_cong hang rao_KH TPCP vung TNB (03-1-2012)" xfId="318"/>
    <cellStyle name="_Book1_danh muc chuan bi dau tu 2011 ngay 07-6-2011" xfId="319"/>
    <cellStyle name="_Book1_danh muc chuan bi dau tu 2011 ngay 07-6-2011_!1 1 bao cao giao KH ve HTCMT vung TNB   12-12-2011" xfId="320"/>
    <cellStyle name="_Book1_danh muc chuan bi dau tu 2011 ngay 07-6-2011_KH TPCP vung TNB (03-1-2012)" xfId="321"/>
    <cellStyle name="_Book1_Danh muc pbo nguon von XSKT, XDCB nam 2009 chuyen qua nam 2010" xfId="322"/>
    <cellStyle name="_Book1_Danh muc pbo nguon von XSKT, XDCB nam 2009 chuyen qua nam 2010_!1 1 bao cao giao KH ve HTCMT vung TNB   12-12-2011" xfId="323"/>
    <cellStyle name="_Book1_Danh muc pbo nguon von XSKT, XDCB nam 2009 chuyen qua nam 2010_KH TPCP vung TNB (03-1-2012)" xfId="324"/>
    <cellStyle name="_Book1_dieu chinh KH 2011 ngay 26-5-2011111" xfId="325"/>
    <cellStyle name="_Book1_dieu chinh KH 2011 ngay 26-5-2011111_!1 1 bao cao giao KH ve HTCMT vung TNB   12-12-2011" xfId="326"/>
    <cellStyle name="_Book1_dieu chinh KH 2011 ngay 26-5-2011111_KH TPCP vung TNB (03-1-2012)" xfId="327"/>
    <cellStyle name="_Book1_DS KCH PHAN BO VON NSDP NAM 2010" xfId="328"/>
    <cellStyle name="_Book1_DS KCH PHAN BO VON NSDP NAM 2010_!1 1 bao cao giao KH ve HTCMT vung TNB   12-12-2011" xfId="329"/>
    <cellStyle name="_Book1_DS KCH PHAN BO VON NSDP NAM 2010_KH TPCP vung TNB (03-1-2012)" xfId="330"/>
    <cellStyle name="_Book1_giao KH 2011 ngay 10-12-2010" xfId="331"/>
    <cellStyle name="_Book1_giao KH 2011 ngay 10-12-2010_!1 1 bao cao giao KH ve HTCMT vung TNB   12-12-2011" xfId="332"/>
    <cellStyle name="_Book1_giao KH 2011 ngay 10-12-2010_KH TPCP vung TNB (03-1-2012)" xfId="333"/>
    <cellStyle name="_Book1_IN" xfId="334"/>
    <cellStyle name="_Book1_Kh ql62 (2010) 11-09" xfId="335"/>
    <cellStyle name="_Book1_KH TPCP vung TNB (03-1-2012)" xfId="336"/>
    <cellStyle name="_Book1_Khung 2012" xfId="337"/>
    <cellStyle name="_Book1_kien giang 2" xfId="338"/>
    <cellStyle name="_Book1_KL_TN_B3" xfId="339"/>
    <cellStyle name="_Book1_KL_TN_E2" xfId="340"/>
    <cellStyle name="_Book1_KL_TN_E3" xfId="341"/>
    <cellStyle name="_Book1_PB1 -  Hop truc tinh uy" xfId="342"/>
    <cellStyle name="_Book1_PB1 -  Hop truc tinh uy 2" xfId="343"/>
    <cellStyle name="_Book1_Phu luc so 2 - NSTW  - Phuong an tinh toan theo huong dan cua Bo (khong bao gom bat thuong)" xfId="344"/>
    <cellStyle name="_Book1_Phu luc so 2 - NSTW  - Phuong an tinh toan theo huong dan cua Bo (khong bao gom bat thuong) 2" xfId="345"/>
    <cellStyle name="_Book1_phu luc tong ket tinh hinh TH giai doan 03-10 (ngay 30)" xfId="346"/>
    <cellStyle name="_Book1_phu luc tong ket tinh hinh TH giai doan 03-10 (ngay 30)_!1 1 bao cao giao KH ve HTCMT vung TNB   12-12-2011" xfId="347"/>
    <cellStyle name="_Book1_phu luc tong ket tinh hinh TH giai doan 03-10 (ngay 30)_KH TPCP vung TNB (03-1-2012)" xfId="348"/>
    <cellStyle name="_Book1_PL 3 - Hop truc tinh uy" xfId="349"/>
    <cellStyle name="_Book1_PL 3 - Hop truc tinh uy 2" xfId="350"/>
    <cellStyle name="_Book1_PL3" xfId="351"/>
    <cellStyle name="_Book1_PL4 - Hop truc tinh uy" xfId="352"/>
    <cellStyle name="_Book1_PL4 - Hop truc tinh uy 2" xfId="353"/>
    <cellStyle name="_Book1_TH_Tuynen" xfId="354"/>
    <cellStyle name="_Book2" xfId="355"/>
    <cellStyle name="_C.cong+B.luong-Sanluong" xfId="356"/>
    <cellStyle name="_Cau Nam Mu sua16.5.05 cp120" xfId="357"/>
    <cellStyle name="_Cau Nam Mu sua16.5.05 cp120_Book1" xfId="358"/>
    <cellStyle name="_Che do 2014 tu luong 1150" xfId="359"/>
    <cellStyle name="_Che do 2014 tu luong 1150_TONG HOP Dự toán 2014 THPT" xfId="360"/>
    <cellStyle name="_Chitiet" xfId="361"/>
    <cellStyle name="_cong hang rao" xfId="362"/>
    <cellStyle name="_Copy of CAUNAM MU (H16-5-05)(new) xem" xfId="363"/>
    <cellStyle name="_Copy of CAUNAM MU (H16-5-05)(new) xem_Book1" xfId="364"/>
    <cellStyle name="_Copy of Copy of Phu luc_Vu Ke hoach 14-12-2012-1 (cuoi)" xfId="365"/>
    <cellStyle name="_De Gia Thuong" xfId="366"/>
    <cellStyle name="_DG 2012-DT2013 - Theo sac thue -sua" xfId="367"/>
    <cellStyle name="_DG 2012-DT2013 - Theo sac thue -sua_27-8Tong hop PA uoc 2012-DT 2013 -PA 420.000 ty-490.000 ty chuyen doi" xfId="368"/>
    <cellStyle name="_dien chieu sang" xfId="369"/>
    <cellStyle name="_DK 2012" xfId="370"/>
    <cellStyle name="_DK 2012 2" xfId="371"/>
    <cellStyle name="_DK KH 2009" xfId="372"/>
    <cellStyle name="_DK KH 2009_15_10_2013 BC nhu cau von doi ung ODA (2014-2016) ngay 15102013 Sua" xfId="373"/>
    <cellStyle name="_DK KH 2009_BC nhu cau von doi ung ODA nganh NN (BKH)" xfId="374"/>
    <cellStyle name="_DK KH 2009_BC nhu cau von doi ung ODA nganh NN (BKH)_05-12  KH trung han 2016-2020 - Liem Thinh edited" xfId="375"/>
    <cellStyle name="_DK KH 2009_BC nhu cau von doi ung ODA nganh NN (BKH)_Copy of 05-12  KH trung han 2016-2020 - Liem Thinh edited (1)" xfId="376"/>
    <cellStyle name="_DK KH 2009_BC Tai co cau (bieu TH)" xfId="377"/>
    <cellStyle name="_DK KH 2009_BC Tai co cau (bieu TH)_05-12  KH trung han 2016-2020 - Liem Thinh edited" xfId="378"/>
    <cellStyle name="_DK KH 2009_BC Tai co cau (bieu TH)_Copy of 05-12  KH trung han 2016-2020 - Liem Thinh edited (1)" xfId="379"/>
    <cellStyle name="_DK KH 2009_DK 2014-2015 final" xfId="380"/>
    <cellStyle name="_DK KH 2009_DK 2014-2015 final_05-12  KH trung han 2016-2020 - Liem Thinh edited" xfId="381"/>
    <cellStyle name="_DK KH 2009_DK 2014-2015 final_Copy of 05-12  KH trung han 2016-2020 - Liem Thinh edited (1)" xfId="382"/>
    <cellStyle name="_DK KH 2009_DK 2014-2015 new" xfId="383"/>
    <cellStyle name="_DK KH 2009_DK 2014-2015 new_05-12  KH trung han 2016-2020 - Liem Thinh edited" xfId="384"/>
    <cellStyle name="_DK KH 2009_DK 2014-2015 new_Copy of 05-12  KH trung han 2016-2020 - Liem Thinh edited (1)" xfId="385"/>
    <cellStyle name="_DK KH 2009_DK KH CBDT 2014 11-11-2013" xfId="386"/>
    <cellStyle name="_DK KH 2009_DK KH CBDT 2014 11-11-2013(1)" xfId="387"/>
    <cellStyle name="_DK KH 2009_DK KH CBDT 2014 11-11-2013(1)_05-12  KH trung han 2016-2020 - Liem Thinh edited" xfId="388"/>
    <cellStyle name="_DK KH 2009_DK KH CBDT 2014 11-11-2013(1)_Copy of 05-12  KH trung han 2016-2020 - Liem Thinh edited (1)" xfId="389"/>
    <cellStyle name="_DK KH 2009_DK KH CBDT 2014 11-11-2013_05-12  KH trung han 2016-2020 - Liem Thinh edited" xfId="390"/>
    <cellStyle name="_DK KH 2009_DK KH CBDT 2014 11-11-2013_Copy of 05-12  KH trung han 2016-2020 - Liem Thinh edited (1)" xfId="391"/>
    <cellStyle name="_DK KH 2009_KH 2011-2015" xfId="392"/>
    <cellStyle name="_DK KH 2009_tai co cau dau tu (tong hop)1" xfId="393"/>
    <cellStyle name="_DK KH 2010" xfId="394"/>
    <cellStyle name="_DK KH 2010 (BKH)" xfId="395"/>
    <cellStyle name="_DK KH 2010_15_10_2013 BC nhu cau von doi ung ODA (2014-2016) ngay 15102013 Sua" xfId="396"/>
    <cellStyle name="_DK KH 2010_BC nhu cau von doi ung ODA nganh NN (BKH)" xfId="397"/>
    <cellStyle name="_DK KH 2010_BC nhu cau von doi ung ODA nganh NN (BKH)_05-12  KH trung han 2016-2020 - Liem Thinh edited" xfId="398"/>
    <cellStyle name="_DK KH 2010_BC nhu cau von doi ung ODA nganh NN (BKH)_Copy of 05-12  KH trung han 2016-2020 - Liem Thinh edited (1)" xfId="399"/>
    <cellStyle name="_DK KH 2010_BC Tai co cau (bieu TH)" xfId="400"/>
    <cellStyle name="_DK KH 2010_BC Tai co cau (bieu TH)_05-12  KH trung han 2016-2020 - Liem Thinh edited" xfId="401"/>
    <cellStyle name="_DK KH 2010_BC Tai co cau (bieu TH)_Copy of 05-12  KH trung han 2016-2020 - Liem Thinh edited (1)" xfId="402"/>
    <cellStyle name="_DK KH 2010_DK 2014-2015 final" xfId="403"/>
    <cellStyle name="_DK KH 2010_DK 2014-2015 final_05-12  KH trung han 2016-2020 - Liem Thinh edited" xfId="404"/>
    <cellStyle name="_DK KH 2010_DK 2014-2015 final_Copy of 05-12  KH trung han 2016-2020 - Liem Thinh edited (1)" xfId="405"/>
    <cellStyle name="_DK KH 2010_DK 2014-2015 new" xfId="406"/>
    <cellStyle name="_DK KH 2010_DK 2014-2015 new_05-12  KH trung han 2016-2020 - Liem Thinh edited" xfId="407"/>
    <cellStyle name="_DK KH 2010_DK 2014-2015 new_Copy of 05-12  KH trung han 2016-2020 - Liem Thinh edited (1)" xfId="408"/>
    <cellStyle name="_DK KH 2010_DK KH CBDT 2014 11-11-2013" xfId="409"/>
    <cellStyle name="_DK KH 2010_DK KH CBDT 2014 11-11-2013(1)" xfId="410"/>
    <cellStyle name="_DK KH 2010_DK KH CBDT 2014 11-11-2013(1)_05-12  KH trung han 2016-2020 - Liem Thinh edited" xfId="411"/>
    <cellStyle name="_DK KH 2010_DK KH CBDT 2014 11-11-2013(1)_Copy of 05-12  KH trung han 2016-2020 - Liem Thinh edited (1)" xfId="412"/>
    <cellStyle name="_DK KH 2010_DK KH CBDT 2014 11-11-2013_05-12  KH trung han 2016-2020 - Liem Thinh edited" xfId="413"/>
    <cellStyle name="_DK KH 2010_DK KH CBDT 2014 11-11-2013_Copy of 05-12  KH trung han 2016-2020 - Liem Thinh edited (1)" xfId="414"/>
    <cellStyle name="_DK KH 2010_KH 2011-2015" xfId="415"/>
    <cellStyle name="_DK KH 2010_tai co cau dau tu (tong hop)1" xfId="416"/>
    <cellStyle name="_DK TPCP 2010" xfId="417"/>
    <cellStyle name="_DO-D1500-KHONG CO TRONG DT" xfId="418"/>
    <cellStyle name="_Dong Thap" xfId="419"/>
    <cellStyle name="_DT 2016 - HCSN  5-10" xfId="420"/>
    <cellStyle name="_DT 2016 - HCSN  5-10_Dự toán 2018 -TH PHÒNG (8-10) BCGĐ" xfId="421"/>
    <cellStyle name="_DT 2016 - HCSN 25-9" xfId="422"/>
    <cellStyle name="_DT 2016 - HCSN 25-9_Dự toán 2018 -TH PHÒNG (8-10) BCGĐ" xfId="423"/>
    <cellStyle name="_DT(TD)" xfId="424"/>
    <cellStyle name="_DT-Ucson" xfId="425"/>
    <cellStyle name="_DT-Ucson1" xfId="426"/>
    <cellStyle name="_Du kien ke hoach DTPT nam 2016 - Phuong an 1156" xfId="427"/>
    <cellStyle name="_Du kien ke hoach DTPT nam 2016 - Phuong an 1156 2" xfId="428"/>
    <cellStyle name="_Du thau Cau Nam Mu ( 120)1" xfId="429"/>
    <cellStyle name="_Du thau Cau Nam Mu ( 120)1_Book1" xfId="430"/>
    <cellStyle name="_du toan phan tang them do tang luong 1150 gui Anh Bac" xfId="431"/>
    <cellStyle name="_du toan phan tang them do tang luong 1150 gui Anh Bac_DT 2017(06.11)" xfId="432"/>
    <cellStyle name="_du toan phan tang them do tang luong 1150 gui Anh Bac_DT 2017(25.10)" xfId="433"/>
    <cellStyle name="_Duyet TK thay đôi" xfId="434"/>
    <cellStyle name="_Duyet TK thay đôi 2" xfId="435"/>
    <cellStyle name="_Duyet TK thay đôi_!1 1 bao cao giao KH ve HTCMT vung TNB   12-12-2011" xfId="436"/>
    <cellStyle name="_Duyet TK thay đôi_09.11.2011 Giai ngan 9 thang nam 2011" xfId="437"/>
    <cellStyle name="_Duyet TK thay đôi_Bieu4HTMT" xfId="438"/>
    <cellStyle name="_Duyet TK thay đôi_Bieu4HTMT_!1 1 bao cao giao KH ve HTCMT vung TNB   12-12-2011" xfId="439"/>
    <cellStyle name="_Duyet TK thay đôi_Bieu4HTMT_KH TPCP vung TNB (03-1-2012)" xfId="440"/>
    <cellStyle name="_Duyet TK thay đôi_KH TPCP vung TNB (03-1-2012)" xfId="441"/>
    <cellStyle name="_Duyet TK thay đôi_PB1 -  Hop truc tinh uy" xfId="442"/>
    <cellStyle name="_Duyet TK thay đôi_PB1 -  Hop truc tinh uy 2" xfId="443"/>
    <cellStyle name="_Duyet TK thay đôi_Phu luc so 2 - NSTW  - Phuong an tinh toan theo huong dan cua Bo (khong bao gom bat thuong)" xfId="444"/>
    <cellStyle name="_Duyet TK thay đôi_Phu luc so 2 - NSTW  - Phuong an tinh toan theo huong dan cua Bo (khong bao gom bat thuong) 2" xfId="445"/>
    <cellStyle name="_Duyet TK thay đôi_PL 3 - Hop truc tinh uy" xfId="446"/>
    <cellStyle name="_Duyet TK thay đôi_PL 3 - Hop truc tinh uy 2" xfId="447"/>
    <cellStyle name="_Duyet TK thay đôi_PL3" xfId="448"/>
    <cellStyle name="_Duyet TK thay đôi_PL4 - Hop truc tinh uy" xfId="449"/>
    <cellStyle name="_Duyet TK thay đôi_PL4 - Hop truc tinh uy 2" xfId="450"/>
    <cellStyle name="_DZ 110kV NK-TU" xfId="451"/>
    <cellStyle name="_GOITHAUSO2" xfId="452"/>
    <cellStyle name="_GOITHAUSO3" xfId="453"/>
    <cellStyle name="_GOITHAUSO4" xfId="454"/>
    <cellStyle name="_GTGT 2003" xfId="455"/>
    <cellStyle name="_GTXD GOI 2" xfId="456"/>
    <cellStyle name="_GTXD GOI 2_09.11.2011 Giai ngan 9 thang nam 2011" xfId="457"/>
    <cellStyle name="_GTXD GOI1" xfId="458"/>
    <cellStyle name="_GTXD GOI1_09.11.2011 Giai ngan 9 thang nam 2011" xfId="459"/>
    <cellStyle name="_GTXD GOI3" xfId="460"/>
    <cellStyle name="_GTXD GOI3_09.11.2011 Giai ngan 9 thang nam 2011" xfId="461"/>
    <cellStyle name="_Gui VU KH 5-5-09" xfId="462"/>
    <cellStyle name="_Gui VU KH 5-5-09_05-12  KH trung han 2016-2020 - Liem Thinh edited" xfId="463"/>
    <cellStyle name="_Gui VU KH 5-5-09_Copy of 05-12  KH trung han 2016-2020 - Liem Thinh edited (1)" xfId="464"/>
    <cellStyle name="_Gui VU KH 5-5-09_KH TPCP 2016-2020 (tong hop)" xfId="465"/>
    <cellStyle name="_HaHoa_TDT_DienCSang" xfId="466"/>
    <cellStyle name="_HaHoa19-5-07" xfId="467"/>
    <cellStyle name="_Ho 3 mau" xfId="468"/>
    <cellStyle name="_Huong CHI tieu Nhiem vu CTMTQG 2014(1)" xfId="469"/>
    <cellStyle name="_IN" xfId="470"/>
    <cellStyle name="_IN_!1 1 bao cao giao KH ve HTCMT vung TNB   12-12-2011" xfId="471"/>
    <cellStyle name="_IN_KH TPCP vung TNB (03-1-2012)" xfId="472"/>
    <cellStyle name="_Ke hoach von can doi ngan sach tinh (BC TV ngay 16.10.2015)" xfId="473"/>
    <cellStyle name="_Ke hoach von can doi ngan sach tinh (BC TV ngay 16.10.2015) 2" xfId="474"/>
    <cellStyle name="_KE KHAI THUE GTGT 2004" xfId="475"/>
    <cellStyle name="_KE KHAI THUE GTGT 2004_BCTC2004" xfId="476"/>
    <cellStyle name="_KH 2009" xfId="477"/>
    <cellStyle name="_KH 2009_15_10_2013 BC nhu cau von doi ung ODA (2014-2016) ngay 15102013 Sua" xfId="478"/>
    <cellStyle name="_KH 2009_BC nhu cau von doi ung ODA nganh NN (BKH)" xfId="479"/>
    <cellStyle name="_KH 2009_BC nhu cau von doi ung ODA nganh NN (BKH)_05-12  KH trung han 2016-2020 - Liem Thinh edited" xfId="480"/>
    <cellStyle name="_KH 2009_BC nhu cau von doi ung ODA nganh NN (BKH)_Copy of 05-12  KH trung han 2016-2020 - Liem Thinh edited (1)" xfId="481"/>
    <cellStyle name="_KH 2009_BC Tai co cau (bieu TH)" xfId="482"/>
    <cellStyle name="_KH 2009_BC Tai co cau (bieu TH)_05-12  KH trung han 2016-2020 - Liem Thinh edited" xfId="483"/>
    <cellStyle name="_KH 2009_BC Tai co cau (bieu TH)_Copy of 05-12  KH trung han 2016-2020 - Liem Thinh edited (1)" xfId="484"/>
    <cellStyle name="_KH 2009_DK 2014-2015 final" xfId="485"/>
    <cellStyle name="_KH 2009_DK 2014-2015 final_05-12  KH trung han 2016-2020 - Liem Thinh edited" xfId="486"/>
    <cellStyle name="_KH 2009_DK 2014-2015 final_Copy of 05-12  KH trung han 2016-2020 - Liem Thinh edited (1)" xfId="487"/>
    <cellStyle name="_KH 2009_DK 2014-2015 new" xfId="488"/>
    <cellStyle name="_KH 2009_DK 2014-2015 new_05-12  KH trung han 2016-2020 - Liem Thinh edited" xfId="489"/>
    <cellStyle name="_KH 2009_DK 2014-2015 new_Copy of 05-12  KH trung han 2016-2020 - Liem Thinh edited (1)" xfId="490"/>
    <cellStyle name="_KH 2009_DK KH CBDT 2014 11-11-2013" xfId="491"/>
    <cellStyle name="_KH 2009_DK KH CBDT 2014 11-11-2013(1)" xfId="492"/>
    <cellStyle name="_KH 2009_DK KH CBDT 2014 11-11-2013(1)_05-12  KH trung han 2016-2020 - Liem Thinh edited" xfId="493"/>
    <cellStyle name="_KH 2009_DK KH CBDT 2014 11-11-2013(1)_Copy of 05-12  KH trung han 2016-2020 - Liem Thinh edited (1)" xfId="494"/>
    <cellStyle name="_KH 2009_DK KH CBDT 2014 11-11-2013_05-12  KH trung han 2016-2020 - Liem Thinh edited" xfId="495"/>
    <cellStyle name="_KH 2009_DK KH CBDT 2014 11-11-2013_Copy of 05-12  KH trung han 2016-2020 - Liem Thinh edited (1)" xfId="496"/>
    <cellStyle name="_KH 2009_KH 2011-2015" xfId="497"/>
    <cellStyle name="_KH 2009_tai co cau dau tu (tong hop)1" xfId="498"/>
    <cellStyle name="_KH 2012 (TPCP) Bac Lieu (25-12-2011)" xfId="499"/>
    <cellStyle name="_Kh ql62 (2010) 11-09" xfId="500"/>
    <cellStyle name="_KH TPCP 2010 17-3-10" xfId="501"/>
    <cellStyle name="_KH TPCP vung TNB (03-1-2012)" xfId="502"/>
    <cellStyle name="_KH ung von cap bach 2009-Cuc NTTS de nghi (sua)" xfId="503"/>
    <cellStyle name="_KH.DTC.gd2016-2020 tinh (T2-2015)" xfId="504"/>
    <cellStyle name="_KHAI TOAN -PHU CAT" xfId="505"/>
    <cellStyle name="_KhaitoanBacHong" xfId="506"/>
    <cellStyle name="_Khung 2012" xfId="507"/>
    <cellStyle name="_Khung nam 2010" xfId="508"/>
    <cellStyle name="_x0001__kien giang 2" xfId="509"/>
    <cellStyle name="_KP" xfId="510"/>
    <cellStyle name="_KT (2)" xfId="511"/>
    <cellStyle name="_KT (2) 2" xfId="512"/>
    <cellStyle name="_KT (2)_05-12  KH trung han 2016-2020 - Liem Thinh edited" xfId="513"/>
    <cellStyle name="_KT (2)_1" xfId="514"/>
    <cellStyle name="_KT (2)_1 2" xfId="515"/>
    <cellStyle name="_KT (2)_1_05-12  KH trung han 2016-2020 - Liem Thinh edited" xfId="516"/>
    <cellStyle name="_KT (2)_1_Book1" xfId="517"/>
    <cellStyle name="_KT (2)_1_Copy of 05-12  KH trung han 2016-2020 - Liem Thinh edited (1)" xfId="518"/>
    <cellStyle name="_KT (2)_1_KH TPCP 2016-2020 (tong hop)" xfId="519"/>
    <cellStyle name="_KT (2)_1_Lora-tungchau" xfId="520"/>
    <cellStyle name="_KT (2)_1_Lora-tungchau 2" xfId="521"/>
    <cellStyle name="_KT (2)_1_Lora-tungchau_05-12  KH trung han 2016-2020 - Liem Thinh edited" xfId="522"/>
    <cellStyle name="_KT (2)_1_Lora-tungchau_Copy of 05-12  KH trung han 2016-2020 - Liem Thinh edited (1)" xfId="523"/>
    <cellStyle name="_KT (2)_1_Lora-tungchau_KH TPCP 2016-2020 (tong hop)" xfId="524"/>
    <cellStyle name="_KT (2)_1_Qt-HT3PQ1(CauKho)" xfId="525"/>
    <cellStyle name="_KT (2)_1_quy luong con lai nam 2004" xfId="526"/>
    <cellStyle name="_KT (2)_2" xfId="527"/>
    <cellStyle name="_KT (2)_2 2" xfId="528"/>
    <cellStyle name="_KT (2)_2 3" xfId="529"/>
    <cellStyle name="_KT (2)_2_Book1" xfId="530"/>
    <cellStyle name="_KT (2)_2_Book1 2" xfId="531"/>
    <cellStyle name="_KT (2)_2_DTDuong dong tien -sua tham tra 2009 - luong 650" xfId="532"/>
    <cellStyle name="_KT (2)_2_quy luong con lai nam 2004" xfId="533"/>
    <cellStyle name="_KT (2)_2_TG-TH" xfId="534"/>
    <cellStyle name="_KT (2)_2_TG-TH 2" xfId="535"/>
    <cellStyle name="_KT (2)_2_TG-TH 3" xfId="536"/>
    <cellStyle name="_KT (2)_2_TG-TH_05-12  KH trung han 2016-2020 - Liem Thinh edited" xfId="537"/>
    <cellStyle name="_KT (2)_2_TG-TH_ApGiaVatTu_cayxanh_latgach" xfId="538"/>
    <cellStyle name="_KT (2)_2_TG-TH_ApGiaVatTu_cayxanh_latgach 2" xfId="539"/>
    <cellStyle name="_KT (2)_2_TG-TH_BANG TONG HOP TINH HINH THANH QUYET TOAN (MOI I)" xfId="540"/>
    <cellStyle name="_KT (2)_2_TG-TH_BANG TONG HOP TINH HINH THANH QUYET TOAN (MOI I) 2" xfId="541"/>
    <cellStyle name="_KT (2)_2_TG-TH_bao cao 13 thang2011TPYT " xfId="542"/>
    <cellStyle name="_KT (2)_2_TG-TH_BAO CAO KLCT PT2000" xfId="543"/>
    <cellStyle name="_KT (2)_2_TG-TH_BAO CAO PT2000" xfId="544"/>
    <cellStyle name="_KT (2)_2_TG-TH_BAO CAO PT2000_Book1" xfId="545"/>
    <cellStyle name="_KT (2)_2_TG-TH_Bao cao XDCB 2001 - T11 KH dieu chinh 20-11-THAI" xfId="546"/>
    <cellStyle name="_KT (2)_2_TG-TH_BAO GIA NGAY 24-10-08 (co dam)" xfId="547"/>
    <cellStyle name="_KT (2)_2_TG-TH_BAO GIA NGAY 24-10-08 (co dam) 2" xfId="548"/>
    <cellStyle name="_KT (2)_2_TG-TH_BC  NAM 2007" xfId="549"/>
    <cellStyle name="_KT (2)_2_TG-TH_BC CV 6403 BKHĐT" xfId="550"/>
    <cellStyle name="_KT (2)_2_TG-TH_BC NQ11-CP - chinh sua lai" xfId="551"/>
    <cellStyle name="_KT (2)_2_TG-TH_BC NQ11-CP-Quynh sau bieu so3" xfId="552"/>
    <cellStyle name="_KT (2)_2_TG-TH_BC_NQ11-CP_-_Thao_sua_lai" xfId="553"/>
    <cellStyle name="_KT (2)_2_TG-TH_Bieu mau cong trinh khoi cong moi 3-4" xfId="554"/>
    <cellStyle name="_KT (2)_2_TG-TH_Bieu3ODA" xfId="555"/>
    <cellStyle name="_KT (2)_2_TG-TH_Bieu3ODA_1" xfId="556"/>
    <cellStyle name="_KT (2)_2_TG-TH_Bieu4HTMT" xfId="557"/>
    <cellStyle name="_KT (2)_2_TG-TH_bo sung von KCH nam 2010 va Du an tre kho khan" xfId="558"/>
    <cellStyle name="_KT (2)_2_TG-TH_bo sung von KCH nam 2010 va Du an tre kho khan 2" xfId="559"/>
    <cellStyle name="_KT (2)_2_TG-TH_Book1" xfId="560"/>
    <cellStyle name="_KT (2)_2_TG-TH_Book1 2" xfId="561"/>
    <cellStyle name="_KT (2)_2_TG-TH_Book1 3" xfId="562"/>
    <cellStyle name="_KT (2)_2_TG-TH_Book1_1" xfId="563"/>
    <cellStyle name="_KT (2)_2_TG-TH_Book1_1 2" xfId="564"/>
    <cellStyle name="_KT (2)_2_TG-TH_Book1_1 3" xfId="565"/>
    <cellStyle name="_KT (2)_2_TG-TH_Book1_1_BC CV 6403 BKHĐT" xfId="566"/>
    <cellStyle name="_KT (2)_2_TG-TH_Book1_1_Bieu mau cong trinh khoi cong moi 3-4" xfId="567"/>
    <cellStyle name="_KT (2)_2_TG-TH_Book1_1_Bieu3ODA" xfId="568"/>
    <cellStyle name="_KT (2)_2_TG-TH_Book1_1_Bieu4HTMT" xfId="569"/>
    <cellStyle name="_KT (2)_2_TG-TH_Book1_1_Book1" xfId="570"/>
    <cellStyle name="_KT (2)_2_TG-TH_Book1_1_Luy ke von ung nam 2011 -Thoa gui ngay 12-8-2012" xfId="571"/>
    <cellStyle name="_KT (2)_2_TG-TH_Book1_2" xfId="572"/>
    <cellStyle name="_KT (2)_2_TG-TH_Book1_2 2" xfId="573"/>
    <cellStyle name="_KT (2)_2_TG-TH_Book1_2 3" xfId="574"/>
    <cellStyle name="_KT (2)_2_TG-TH_Book1_2_BC CV 6403 BKHĐT" xfId="575"/>
    <cellStyle name="_KT (2)_2_TG-TH_Book1_2_Bieu3ODA" xfId="576"/>
    <cellStyle name="_KT (2)_2_TG-TH_Book1_2_Luy ke von ung nam 2011 -Thoa gui ngay 12-8-2012" xfId="577"/>
    <cellStyle name="_KT (2)_2_TG-TH_Book1_3" xfId="578"/>
    <cellStyle name="_KT (2)_2_TG-TH_Book1_3 2" xfId="579"/>
    <cellStyle name="_KT (2)_2_TG-TH_Book1_4" xfId="580"/>
    <cellStyle name="_KT (2)_2_TG-TH_Book1_bao cao 13 thang2011TPYT " xfId="581"/>
    <cellStyle name="_KT (2)_2_TG-TH_Book1_BC CV 6403 BKHĐT" xfId="582"/>
    <cellStyle name="_KT (2)_2_TG-TH_Book1_Bieu mau cong trinh khoi cong moi 3-4" xfId="583"/>
    <cellStyle name="_KT (2)_2_TG-TH_Book1_Bieu3ODA" xfId="584"/>
    <cellStyle name="_KT (2)_2_TG-TH_Book1_Bieu4HTMT" xfId="585"/>
    <cellStyle name="_KT (2)_2_TG-TH_Book1_bo sung von KCH nam 2010 va Du an tre kho khan" xfId="586"/>
    <cellStyle name="_KT (2)_2_TG-TH_Book1_bo sung von KCH nam 2010 va Du an tre kho khan 2" xfId="587"/>
    <cellStyle name="_KT (2)_2_TG-TH_Book1_Book1" xfId="588"/>
    <cellStyle name="_KT (2)_2_TG-TH_Book1_danh muc chuan bi dau tu 2011 ngay 07-6-2011" xfId="589"/>
    <cellStyle name="_KT (2)_2_TG-TH_Book1_Danh muc pbo nguon von XSKT, XDCB nam 2009 chuyen qua nam 2010" xfId="590"/>
    <cellStyle name="_KT (2)_2_TG-TH_Book1_Danh muc pbo nguon von XSKT, XDCB nam 2009 chuyen qua nam 2010 2" xfId="591"/>
    <cellStyle name="_KT (2)_2_TG-TH_Book1_dieu chinh KH 2011 ngay 26-5-2011111" xfId="592"/>
    <cellStyle name="_KT (2)_2_TG-TH_Book1_dieu chinh KH 2011 ngay 26-5-2011111 2" xfId="593"/>
    <cellStyle name="_KT (2)_2_TG-TH_Book1_DS KCH PHAN BO VON NSDP NAM 2010" xfId="594"/>
    <cellStyle name="_KT (2)_2_TG-TH_Book1_DS KCH PHAN BO VON NSDP NAM 2010 2" xfId="595"/>
    <cellStyle name="_KT (2)_2_TG-TH_Book1_giao KH 2011 ngay 10-12-2010" xfId="596"/>
    <cellStyle name="_KT (2)_2_TG-TH_Book1_giao KH 2011 ngay 10-12-2010 2" xfId="597"/>
    <cellStyle name="_KT (2)_2_TG-TH_Book1_Luy ke von ung nam 2011 -Thoa gui ngay 12-8-2012" xfId="598"/>
    <cellStyle name="_KT (2)_2_TG-TH_Book1_Tong hop 3 tinh (11_5)-TTH-QN-QT" xfId="599"/>
    <cellStyle name="_KT (2)_2_TG-TH_CAU Khanh Nam(Thi Cong)" xfId="600"/>
    <cellStyle name="_KT (2)_2_TG-TH_CAU Khanh Nam(Thi Cong) 2" xfId="601"/>
    <cellStyle name="_KT (2)_2_TG-TH_ChiHuong_ApGia" xfId="602"/>
    <cellStyle name="_KT (2)_2_TG-TH_ChiHuong_ApGia 2" xfId="603"/>
    <cellStyle name="_KT (2)_2_TG-TH_CoCauPhi (version 1)" xfId="604"/>
    <cellStyle name="_KT (2)_2_TG-TH_CoCauPhi (version 1) 2" xfId="605"/>
    <cellStyle name="_KT (2)_2_TG-TH_Copy of 05-12  KH trung han 2016-2020 - Liem Thinh edited (1)" xfId="606"/>
    <cellStyle name="_KT (2)_2_TG-TH_danh muc chuan bi dau tu 2011 ngay 07-6-2011" xfId="607"/>
    <cellStyle name="_KT (2)_2_TG-TH_Danh muc pbo nguon von XSKT, XDCB nam 2009 chuyen qua nam 2010" xfId="608"/>
    <cellStyle name="_KT (2)_2_TG-TH_Danh muc pbo nguon von XSKT, XDCB nam 2009 chuyen qua nam 2010 2" xfId="609"/>
    <cellStyle name="_KT (2)_2_TG-TH_DAU NOI PL-CL TAI PHU LAMHC" xfId="610"/>
    <cellStyle name="_KT (2)_2_TG-TH_dieu chinh KH 2011 ngay 26-5-2011111" xfId="611"/>
    <cellStyle name="_KT (2)_2_TG-TH_dieu chinh KH 2011 ngay 26-5-2011111 2" xfId="612"/>
    <cellStyle name="_KT (2)_2_TG-TH_DS KCH PHAN BO VON NSDP NAM 2010" xfId="613"/>
    <cellStyle name="_KT (2)_2_TG-TH_DS KCH PHAN BO VON NSDP NAM 2010 2" xfId="614"/>
    <cellStyle name="_KT (2)_2_TG-TH_DTCDT MR.2N110.HOCMON.TDTOAN.CCUNG" xfId="615"/>
    <cellStyle name="_KT (2)_2_TG-TH_DTDuong dong tien -sua tham tra 2009 - luong 650" xfId="616"/>
    <cellStyle name="_KT (2)_2_TG-TH_DU TRU VAT TU" xfId="617"/>
    <cellStyle name="_KT (2)_2_TG-TH_DU TRU VAT TU 2" xfId="618"/>
    <cellStyle name="_KT (2)_2_TG-TH_giao KH 2011 ngay 10-12-2010" xfId="619"/>
    <cellStyle name="_KT (2)_2_TG-TH_giao KH 2011 ngay 10-12-2010 2" xfId="620"/>
    <cellStyle name="_KT (2)_2_TG-TH_GTGT 2003" xfId="621"/>
    <cellStyle name="_KT (2)_2_TG-TH_GTGT 2003 2" xfId="622"/>
    <cellStyle name="_KT (2)_2_TG-TH_KE KHAI THUE GTGT 2004" xfId="623"/>
    <cellStyle name="_KT (2)_2_TG-TH_KE KHAI THUE GTGT 2004 2" xfId="624"/>
    <cellStyle name="_KT (2)_2_TG-TH_KE KHAI THUE GTGT 2004_BCTC2004" xfId="625"/>
    <cellStyle name="_KT (2)_2_TG-TH_KE KHAI THUE GTGT 2004_BCTC2004 2" xfId="626"/>
    <cellStyle name="_KT (2)_2_TG-TH_KH TPCP 2016-2020 (tong hop)" xfId="627"/>
    <cellStyle name="_KT (2)_2_TG-TH_KH TPCP vung TNB (03-1-2012)" xfId="628"/>
    <cellStyle name="_KT (2)_2_TG-TH_kien giang 2" xfId="629"/>
    <cellStyle name="_KT (2)_2_TG-TH_KL_TN_B3" xfId="630"/>
    <cellStyle name="_KT (2)_2_TG-TH_KL_TN_E2" xfId="631"/>
    <cellStyle name="_KT (2)_2_TG-TH_KL_TN_E3" xfId="632"/>
    <cellStyle name="_KT (2)_2_TG-TH_Lora-tungchau" xfId="633"/>
    <cellStyle name="_KT (2)_2_TG-TH_Luy ke von ung nam 2011 -Thoa gui ngay 12-8-2012" xfId="634"/>
    <cellStyle name="_KT (2)_2_TG-TH_NhanCong" xfId="635"/>
    <cellStyle name="_KT (2)_2_TG-TH_NhanCong 2" xfId="636"/>
    <cellStyle name="_KT (2)_2_TG-TH_N-X-T-04" xfId="637"/>
    <cellStyle name="_KT (2)_2_TG-TH_N-X-T-04 2" xfId="638"/>
    <cellStyle name="_KT (2)_2_TG-TH_PGIA-phieu tham tra Kho bac" xfId="639"/>
    <cellStyle name="_KT (2)_2_TG-TH_phu luc tong ket tinh hinh TH giai doan 03-10 (ngay 30)" xfId="640"/>
    <cellStyle name="_KT (2)_2_TG-TH_phu luc tong ket tinh hinh TH giai doan 03-10 (ngay 30) 2" xfId="641"/>
    <cellStyle name="_KT (2)_2_TG-TH_PT02-02" xfId="642"/>
    <cellStyle name="_KT (2)_2_TG-TH_PT02-02_Book1" xfId="643"/>
    <cellStyle name="_KT (2)_2_TG-TH_PT02-03" xfId="644"/>
    <cellStyle name="_KT (2)_2_TG-TH_PT02-03_Book1" xfId="645"/>
    <cellStyle name="_KT (2)_2_TG-TH_Qt-HT3PQ1(CauKho)" xfId="646"/>
    <cellStyle name="_KT (2)_2_TG-TH_quy luong con lai nam 2004" xfId="647"/>
    <cellStyle name="_KT (2)_2_TG-TH_Sheet1" xfId="648"/>
    <cellStyle name="_KT (2)_2_TG-TH_TEL OUT 2004" xfId="649"/>
    <cellStyle name="_KT (2)_2_TG-TH_TH_Tuynen" xfId="650"/>
    <cellStyle name="_KT (2)_2_TG-TH_TK152-04" xfId="651"/>
    <cellStyle name="_KT (2)_2_TG-TH_TK152-04 2" xfId="652"/>
    <cellStyle name="_KT (2)_2_TG-TH_Tong hop 3 tinh (11_5)-TTH-QN-QT" xfId="653"/>
    <cellStyle name="_KT (2)_2_TG-TH_ÿÿÿÿÿ" xfId="654"/>
    <cellStyle name="_KT (2)_2_TG-TH_ÿÿÿÿÿ 2" xfId="655"/>
    <cellStyle name="_KT (2)_2_TG-TH_ÿÿÿÿÿ_Bieu mau cong trinh khoi cong moi 3-4" xfId="656"/>
    <cellStyle name="_KT (2)_2_TG-TH_ÿÿÿÿÿ_Bieu3ODA" xfId="657"/>
    <cellStyle name="_KT (2)_2_TG-TH_ÿÿÿÿÿ_Bieu4HTMT" xfId="658"/>
    <cellStyle name="_KT (2)_2_TG-TH_ÿÿÿÿÿ_KH TPCP vung TNB (03-1-2012)" xfId="659"/>
    <cellStyle name="_KT (2)_2_TG-TH_ÿÿÿÿÿ_kien giang 2" xfId="660"/>
    <cellStyle name="_KT (2)_3" xfId="661"/>
    <cellStyle name="_KT (2)_3 2" xfId="662"/>
    <cellStyle name="_KT (2)_3_Book1" xfId="663"/>
    <cellStyle name="_KT (2)_3_TG-TH" xfId="664"/>
    <cellStyle name="_KT (2)_3_TG-TH 2" xfId="665"/>
    <cellStyle name="_KT (2)_3_TG-TH_05-12  KH trung han 2016-2020 - Liem Thinh edited" xfId="666"/>
    <cellStyle name="_KT (2)_3_TG-TH_bao cao 13 thang2011TPYT " xfId="667"/>
    <cellStyle name="_KT (2)_3_TG-TH_BC  NAM 2007" xfId="668"/>
    <cellStyle name="_KT (2)_3_TG-TH_Bieu mau cong trinh khoi cong moi 3-4" xfId="669"/>
    <cellStyle name="_KT (2)_3_TG-TH_Bieu3ODA" xfId="670"/>
    <cellStyle name="_KT (2)_3_TG-TH_Bieu3ODA_1" xfId="671"/>
    <cellStyle name="_KT (2)_3_TG-TH_Bieu4HTMT" xfId="672"/>
    <cellStyle name="_KT (2)_3_TG-TH_bo sung von KCH nam 2010 va Du an tre kho khan" xfId="673"/>
    <cellStyle name="_KT (2)_3_TG-TH_Book1" xfId="674"/>
    <cellStyle name="_KT (2)_3_TG-TH_Book1 2" xfId="675"/>
    <cellStyle name="_KT (2)_3_TG-TH_Book1_1" xfId="676"/>
    <cellStyle name="_KT (2)_3_TG-TH_Book1_BC-QT-WB-dthao" xfId="677"/>
    <cellStyle name="_KT (2)_3_TG-TH_Book1_BC-QT-WB-dthao_05-12  KH trung han 2016-2020 - Liem Thinh edited" xfId="678"/>
    <cellStyle name="_KT (2)_3_TG-TH_Book1_BC-QT-WB-dthao_Copy of 05-12  KH trung han 2016-2020 - Liem Thinh edited (1)" xfId="679"/>
    <cellStyle name="_KT (2)_3_TG-TH_Book1_BC-QT-WB-dthao_KH TPCP 2016-2020 (tong hop)" xfId="680"/>
    <cellStyle name="_KT (2)_3_TG-TH_Book1_KH TPCP vung TNB (03-1-2012)" xfId="681"/>
    <cellStyle name="_KT (2)_3_TG-TH_Book1_kien giang 2" xfId="682"/>
    <cellStyle name="_KT (2)_3_TG-TH_Copy of 05-12  KH trung han 2016-2020 - Liem Thinh edited (1)" xfId="683"/>
    <cellStyle name="_KT (2)_3_TG-TH_danh muc chuan bi dau tu 2011 ngay 07-6-2011" xfId="684"/>
    <cellStyle name="_KT (2)_3_TG-TH_Danh muc pbo nguon von XSKT, XDCB nam 2009 chuyen qua nam 2010" xfId="685"/>
    <cellStyle name="_KT (2)_3_TG-TH_dieu chinh KH 2011 ngay 26-5-2011111" xfId="686"/>
    <cellStyle name="_KT (2)_3_TG-TH_DS KCH PHAN BO VON NSDP NAM 2010" xfId="687"/>
    <cellStyle name="_KT (2)_3_TG-TH_giao KH 2011 ngay 10-12-2010" xfId="688"/>
    <cellStyle name="_KT (2)_3_TG-TH_GTGT 2003" xfId="689"/>
    <cellStyle name="_KT (2)_3_TG-TH_KE KHAI THUE GTGT 2004" xfId="690"/>
    <cellStyle name="_KT (2)_3_TG-TH_KE KHAI THUE GTGT 2004_BCTC2004" xfId="691"/>
    <cellStyle name="_KT (2)_3_TG-TH_KH TPCP 2016-2020 (tong hop)" xfId="692"/>
    <cellStyle name="_KT (2)_3_TG-TH_KH TPCP vung TNB (03-1-2012)" xfId="693"/>
    <cellStyle name="_KT (2)_3_TG-TH_kien giang 2" xfId="694"/>
    <cellStyle name="_KT (2)_3_TG-TH_Lora-tungchau" xfId="695"/>
    <cellStyle name="_KT (2)_3_TG-TH_Lora-tungchau 2" xfId="696"/>
    <cellStyle name="_KT (2)_3_TG-TH_Lora-tungchau_05-12  KH trung han 2016-2020 - Liem Thinh edited" xfId="697"/>
    <cellStyle name="_KT (2)_3_TG-TH_Lora-tungchau_Copy of 05-12  KH trung han 2016-2020 - Liem Thinh edited (1)" xfId="698"/>
    <cellStyle name="_KT (2)_3_TG-TH_Lora-tungchau_KH TPCP 2016-2020 (tong hop)" xfId="699"/>
    <cellStyle name="_KT (2)_3_TG-TH_N-X-T-04" xfId="700"/>
    <cellStyle name="_KT (2)_3_TG-TH_PERSONAL" xfId="701"/>
    <cellStyle name="_KT (2)_3_TG-TH_PERSONAL 2" xfId="702"/>
    <cellStyle name="_KT (2)_3_TG-TH_PERSONAL_BC CV 6403 BKHĐT" xfId="703"/>
    <cellStyle name="_KT (2)_3_TG-TH_PERSONAL_Bieu mau cong trinh khoi cong moi 3-4" xfId="704"/>
    <cellStyle name="_KT (2)_3_TG-TH_PERSONAL_Bieu3ODA" xfId="705"/>
    <cellStyle name="_KT (2)_3_TG-TH_PERSONAL_Bieu4HTMT" xfId="706"/>
    <cellStyle name="_KT (2)_3_TG-TH_PERSONAL_Book1" xfId="707"/>
    <cellStyle name="_KT (2)_3_TG-TH_PERSONAL_Book1 2" xfId="708"/>
    <cellStyle name="_KT (2)_3_TG-TH_PERSONAL_HTQ.8 GD1" xfId="709"/>
    <cellStyle name="_KT (2)_3_TG-TH_PERSONAL_HTQ.8 GD1_05-12  KH trung han 2016-2020 - Liem Thinh edited" xfId="710"/>
    <cellStyle name="_KT (2)_3_TG-TH_PERSONAL_HTQ.8 GD1_Copy of 05-12  KH trung han 2016-2020 - Liem Thinh edited (1)" xfId="711"/>
    <cellStyle name="_KT (2)_3_TG-TH_PERSONAL_HTQ.8 GD1_KH TPCP 2016-2020 (tong hop)" xfId="712"/>
    <cellStyle name="_KT (2)_3_TG-TH_PERSONAL_Luy ke von ung nam 2011 -Thoa gui ngay 12-8-2012" xfId="713"/>
    <cellStyle name="_KT (2)_3_TG-TH_PERSONAL_Tong hop KHCB 2001" xfId="714"/>
    <cellStyle name="_KT (2)_3_TG-TH_Qt-HT3PQ1(CauKho)" xfId="715"/>
    <cellStyle name="_KT (2)_3_TG-TH_quy luong con lai nam 2004" xfId="716"/>
    <cellStyle name="_KT (2)_3_TG-TH_TK152-04" xfId="717"/>
    <cellStyle name="_KT (2)_3_TG-TH_ÿÿÿÿÿ" xfId="718"/>
    <cellStyle name="_KT (2)_3_TG-TH_ÿÿÿÿÿ_KH TPCP vung TNB (03-1-2012)" xfId="719"/>
    <cellStyle name="_KT (2)_3_TG-TH_ÿÿÿÿÿ_kien giang 2" xfId="720"/>
    <cellStyle name="_KT (2)_4" xfId="721"/>
    <cellStyle name="_KT (2)_4 2" xfId="722"/>
    <cellStyle name="_KT (2)_4 3" xfId="723"/>
    <cellStyle name="_KT (2)_4_05-12  KH trung han 2016-2020 - Liem Thinh edited" xfId="724"/>
    <cellStyle name="_KT (2)_4_ApGiaVatTu_cayxanh_latgach" xfId="725"/>
    <cellStyle name="_KT (2)_4_ApGiaVatTu_cayxanh_latgach 2" xfId="726"/>
    <cellStyle name="_KT (2)_4_BANG TONG HOP TINH HINH THANH QUYET TOAN (MOI I)" xfId="727"/>
    <cellStyle name="_KT (2)_4_BANG TONG HOP TINH HINH THANH QUYET TOAN (MOI I) 2" xfId="728"/>
    <cellStyle name="_KT (2)_4_bao cao 13 thang2011TPYT " xfId="729"/>
    <cellStyle name="_KT (2)_4_BAO CAO KLCT PT2000" xfId="730"/>
    <cellStyle name="_KT (2)_4_BAO CAO PT2000" xfId="731"/>
    <cellStyle name="_KT (2)_4_BAO CAO PT2000_Book1" xfId="732"/>
    <cellStyle name="_KT (2)_4_Bao cao XDCB 2001 - T11 KH dieu chinh 20-11-THAI" xfId="733"/>
    <cellStyle name="_KT (2)_4_BAO GIA NGAY 24-10-08 (co dam)" xfId="734"/>
    <cellStyle name="_KT (2)_4_BAO GIA NGAY 24-10-08 (co dam) 2" xfId="735"/>
    <cellStyle name="_KT (2)_4_BC  NAM 2007" xfId="736"/>
    <cellStyle name="_KT (2)_4_BC CV 6403 BKHĐT" xfId="737"/>
    <cellStyle name="_KT (2)_4_BC NQ11-CP - chinh sua lai" xfId="738"/>
    <cellStyle name="_KT (2)_4_BC NQ11-CP-Quynh sau bieu so3" xfId="739"/>
    <cellStyle name="_KT (2)_4_BC_NQ11-CP_-_Thao_sua_lai" xfId="740"/>
    <cellStyle name="_KT (2)_4_Bieu mau cong trinh khoi cong moi 3-4" xfId="741"/>
    <cellStyle name="_KT (2)_4_Bieu3ODA" xfId="742"/>
    <cellStyle name="_KT (2)_4_Bieu3ODA_1" xfId="743"/>
    <cellStyle name="_KT (2)_4_Bieu4HTMT" xfId="744"/>
    <cellStyle name="_KT (2)_4_bo sung von KCH nam 2010 va Du an tre kho khan" xfId="745"/>
    <cellStyle name="_KT (2)_4_bo sung von KCH nam 2010 va Du an tre kho khan 2" xfId="746"/>
    <cellStyle name="_KT (2)_4_Book1" xfId="747"/>
    <cellStyle name="_KT (2)_4_Book1 2" xfId="748"/>
    <cellStyle name="_KT (2)_4_Book1 3" xfId="749"/>
    <cellStyle name="_KT (2)_4_Book1_1" xfId="750"/>
    <cellStyle name="_KT (2)_4_Book1_1 2" xfId="751"/>
    <cellStyle name="_KT (2)_4_Book1_1 3" xfId="752"/>
    <cellStyle name="_KT (2)_4_Book1_1_BC CV 6403 BKHĐT" xfId="753"/>
    <cellStyle name="_KT (2)_4_Book1_1_Bieu mau cong trinh khoi cong moi 3-4" xfId="754"/>
    <cellStyle name="_KT (2)_4_Book1_1_Bieu3ODA" xfId="755"/>
    <cellStyle name="_KT (2)_4_Book1_1_Bieu4HTMT" xfId="756"/>
    <cellStyle name="_KT (2)_4_Book1_1_Book1" xfId="757"/>
    <cellStyle name="_KT (2)_4_Book1_1_Luy ke von ung nam 2011 -Thoa gui ngay 12-8-2012" xfId="758"/>
    <cellStyle name="_KT (2)_4_Book1_2" xfId="759"/>
    <cellStyle name="_KT (2)_4_Book1_2 2" xfId="760"/>
    <cellStyle name="_KT (2)_4_Book1_2 3" xfId="761"/>
    <cellStyle name="_KT (2)_4_Book1_2_BC CV 6403 BKHĐT" xfId="762"/>
    <cellStyle name="_KT (2)_4_Book1_2_Bieu3ODA" xfId="763"/>
    <cellStyle name="_KT (2)_4_Book1_2_Luy ke von ung nam 2011 -Thoa gui ngay 12-8-2012" xfId="764"/>
    <cellStyle name="_KT (2)_4_Book1_3" xfId="765"/>
    <cellStyle name="_KT (2)_4_Book1_3 2" xfId="766"/>
    <cellStyle name="_KT (2)_4_Book1_4" xfId="767"/>
    <cellStyle name="_KT (2)_4_Book1_bao cao 13 thang2011TPYT " xfId="768"/>
    <cellStyle name="_KT (2)_4_Book1_BC CV 6403 BKHĐT" xfId="769"/>
    <cellStyle name="_KT (2)_4_Book1_Bieu mau cong trinh khoi cong moi 3-4" xfId="770"/>
    <cellStyle name="_KT (2)_4_Book1_Bieu3ODA" xfId="771"/>
    <cellStyle name="_KT (2)_4_Book1_Bieu4HTMT" xfId="772"/>
    <cellStyle name="_KT (2)_4_Book1_bo sung von KCH nam 2010 va Du an tre kho khan" xfId="773"/>
    <cellStyle name="_KT (2)_4_Book1_bo sung von KCH nam 2010 va Du an tre kho khan 2" xfId="774"/>
    <cellStyle name="_KT (2)_4_Book1_Book1" xfId="775"/>
    <cellStyle name="_KT (2)_4_Book1_danh muc chuan bi dau tu 2011 ngay 07-6-2011" xfId="776"/>
    <cellStyle name="_KT (2)_4_Book1_Danh muc pbo nguon von XSKT, XDCB nam 2009 chuyen qua nam 2010" xfId="777"/>
    <cellStyle name="_KT (2)_4_Book1_Danh muc pbo nguon von XSKT, XDCB nam 2009 chuyen qua nam 2010 2" xfId="778"/>
    <cellStyle name="_KT (2)_4_Book1_dieu chinh KH 2011 ngay 26-5-2011111" xfId="779"/>
    <cellStyle name="_KT (2)_4_Book1_dieu chinh KH 2011 ngay 26-5-2011111 2" xfId="780"/>
    <cellStyle name="_KT (2)_4_Book1_DS KCH PHAN BO VON NSDP NAM 2010" xfId="781"/>
    <cellStyle name="_KT (2)_4_Book1_DS KCH PHAN BO VON NSDP NAM 2010 2" xfId="782"/>
    <cellStyle name="_KT (2)_4_Book1_giao KH 2011 ngay 10-12-2010" xfId="783"/>
    <cellStyle name="_KT (2)_4_Book1_giao KH 2011 ngay 10-12-2010 2" xfId="784"/>
    <cellStyle name="_KT (2)_4_Book1_Luy ke von ung nam 2011 -Thoa gui ngay 12-8-2012" xfId="785"/>
    <cellStyle name="_KT (2)_4_Book1_Tong hop 3 tinh (11_5)-TTH-QN-QT" xfId="786"/>
    <cellStyle name="_KT (2)_4_CAU Khanh Nam(Thi Cong)" xfId="787"/>
    <cellStyle name="_KT (2)_4_CAU Khanh Nam(Thi Cong) 2" xfId="788"/>
    <cellStyle name="_KT (2)_4_ChiHuong_ApGia" xfId="789"/>
    <cellStyle name="_KT (2)_4_ChiHuong_ApGia 2" xfId="790"/>
    <cellStyle name="_KT (2)_4_CoCauPhi (version 1)" xfId="791"/>
    <cellStyle name="_KT (2)_4_CoCauPhi (version 1) 2" xfId="792"/>
    <cellStyle name="_KT (2)_4_Copy of 05-12  KH trung han 2016-2020 - Liem Thinh edited (1)" xfId="793"/>
    <cellStyle name="_KT (2)_4_danh muc chuan bi dau tu 2011 ngay 07-6-2011" xfId="794"/>
    <cellStyle name="_KT (2)_4_Danh muc pbo nguon von XSKT, XDCB nam 2009 chuyen qua nam 2010" xfId="795"/>
    <cellStyle name="_KT (2)_4_Danh muc pbo nguon von XSKT, XDCB nam 2009 chuyen qua nam 2010 2" xfId="796"/>
    <cellStyle name="_KT (2)_4_DAU NOI PL-CL TAI PHU LAMHC" xfId="797"/>
    <cellStyle name="_KT (2)_4_dieu chinh KH 2011 ngay 26-5-2011111" xfId="798"/>
    <cellStyle name="_KT (2)_4_dieu chinh KH 2011 ngay 26-5-2011111 2" xfId="799"/>
    <cellStyle name="_KT (2)_4_DS KCH PHAN BO VON NSDP NAM 2010" xfId="800"/>
    <cellStyle name="_KT (2)_4_DS KCH PHAN BO VON NSDP NAM 2010 2" xfId="801"/>
    <cellStyle name="_KT (2)_4_DTCDT MR.2N110.HOCMON.TDTOAN.CCUNG" xfId="802"/>
    <cellStyle name="_KT (2)_4_DTDuong dong tien -sua tham tra 2009 - luong 650" xfId="803"/>
    <cellStyle name="_KT (2)_4_DU TRU VAT TU" xfId="804"/>
    <cellStyle name="_KT (2)_4_DU TRU VAT TU 2" xfId="805"/>
    <cellStyle name="_KT (2)_4_giao KH 2011 ngay 10-12-2010" xfId="806"/>
    <cellStyle name="_KT (2)_4_giao KH 2011 ngay 10-12-2010 2" xfId="807"/>
    <cellStyle name="_KT (2)_4_GTGT 2003" xfId="808"/>
    <cellStyle name="_KT (2)_4_GTGT 2003 2" xfId="809"/>
    <cellStyle name="_KT (2)_4_KE KHAI THUE GTGT 2004" xfId="810"/>
    <cellStyle name="_KT (2)_4_KE KHAI THUE GTGT 2004 2" xfId="811"/>
    <cellStyle name="_KT (2)_4_KE KHAI THUE GTGT 2004_BCTC2004" xfId="812"/>
    <cellStyle name="_KT (2)_4_KE KHAI THUE GTGT 2004_BCTC2004 2" xfId="813"/>
    <cellStyle name="_KT (2)_4_KH TPCP 2016-2020 (tong hop)" xfId="814"/>
    <cellStyle name="_KT (2)_4_KH TPCP vung TNB (03-1-2012)" xfId="815"/>
    <cellStyle name="_KT (2)_4_kien giang 2" xfId="816"/>
    <cellStyle name="_KT (2)_4_KL_TN_B3" xfId="817"/>
    <cellStyle name="_KT (2)_4_KL_TN_E2" xfId="818"/>
    <cellStyle name="_KT (2)_4_KL_TN_E3" xfId="819"/>
    <cellStyle name="_KT (2)_4_Lora-tungchau" xfId="820"/>
    <cellStyle name="_KT (2)_4_Luy ke von ung nam 2011 -Thoa gui ngay 12-8-2012" xfId="821"/>
    <cellStyle name="_KT (2)_4_NhanCong" xfId="822"/>
    <cellStyle name="_KT (2)_4_NhanCong 2" xfId="823"/>
    <cellStyle name="_KT (2)_4_N-X-T-04" xfId="824"/>
    <cellStyle name="_KT (2)_4_N-X-T-04 2" xfId="825"/>
    <cellStyle name="_KT (2)_4_PGIA-phieu tham tra Kho bac" xfId="826"/>
    <cellStyle name="_KT (2)_4_phu luc tong ket tinh hinh TH giai doan 03-10 (ngay 30)" xfId="827"/>
    <cellStyle name="_KT (2)_4_phu luc tong ket tinh hinh TH giai doan 03-10 (ngay 30) 2" xfId="828"/>
    <cellStyle name="_KT (2)_4_PT02-02" xfId="829"/>
    <cellStyle name="_KT (2)_4_PT02-02_Book1" xfId="830"/>
    <cellStyle name="_KT (2)_4_PT02-03" xfId="831"/>
    <cellStyle name="_KT (2)_4_PT02-03_Book1" xfId="832"/>
    <cellStyle name="_KT (2)_4_Qt-HT3PQ1(CauKho)" xfId="833"/>
    <cellStyle name="_KT (2)_4_quy luong con lai nam 2004" xfId="834"/>
    <cellStyle name="_KT (2)_4_Sheet1" xfId="835"/>
    <cellStyle name="_KT (2)_4_TEL OUT 2004" xfId="836"/>
    <cellStyle name="_KT (2)_4_TG-TH" xfId="837"/>
    <cellStyle name="_KT (2)_4_TG-TH 2" xfId="838"/>
    <cellStyle name="_KT (2)_4_TG-TH 3" xfId="839"/>
    <cellStyle name="_KT (2)_4_TG-TH_Book1" xfId="840"/>
    <cellStyle name="_KT (2)_4_TG-TH_Book1 2" xfId="841"/>
    <cellStyle name="_KT (2)_4_TG-TH_DTDuong dong tien -sua tham tra 2009 - luong 650" xfId="842"/>
    <cellStyle name="_KT (2)_4_TG-TH_quy luong con lai nam 2004" xfId="843"/>
    <cellStyle name="_KT (2)_4_TH_Tuynen" xfId="844"/>
    <cellStyle name="_KT (2)_4_TK152-04" xfId="845"/>
    <cellStyle name="_KT (2)_4_TK152-04 2" xfId="846"/>
    <cellStyle name="_KT (2)_4_Tong hop 3 tinh (11_5)-TTH-QN-QT" xfId="847"/>
    <cellStyle name="_KT (2)_4_ÿÿÿÿÿ" xfId="848"/>
    <cellStyle name="_KT (2)_4_ÿÿÿÿÿ 2" xfId="849"/>
    <cellStyle name="_KT (2)_4_ÿÿÿÿÿ_Bieu mau cong trinh khoi cong moi 3-4" xfId="850"/>
    <cellStyle name="_KT (2)_4_ÿÿÿÿÿ_Bieu3ODA" xfId="851"/>
    <cellStyle name="_KT (2)_4_ÿÿÿÿÿ_Bieu4HTMT" xfId="852"/>
    <cellStyle name="_KT (2)_4_ÿÿÿÿÿ_KH TPCP vung TNB (03-1-2012)" xfId="853"/>
    <cellStyle name="_KT (2)_4_ÿÿÿÿÿ_kien giang 2" xfId="854"/>
    <cellStyle name="_KT (2)_5" xfId="855"/>
    <cellStyle name="_KT (2)_5 2" xfId="856"/>
    <cellStyle name="_KT (2)_5 3" xfId="857"/>
    <cellStyle name="_KT (2)_5_05-12  KH trung han 2016-2020 - Liem Thinh edited" xfId="858"/>
    <cellStyle name="_KT (2)_5_ApGiaVatTu_cayxanh_latgach" xfId="859"/>
    <cellStyle name="_KT (2)_5_BANG TONG HOP TINH HINH THANH QUYET TOAN (MOI I)" xfId="860"/>
    <cellStyle name="_KT (2)_5_bao cao 13 thang2011TPYT " xfId="861"/>
    <cellStyle name="_KT (2)_5_BAO CAO KLCT PT2000" xfId="862"/>
    <cellStyle name="_KT (2)_5_BAO CAO PT2000" xfId="863"/>
    <cellStyle name="_KT (2)_5_BAO CAO PT2000_Book1" xfId="864"/>
    <cellStyle name="_KT (2)_5_Bao cao XDCB 2001 - T11 KH dieu chinh 20-11-THAI" xfId="865"/>
    <cellStyle name="_KT (2)_5_BAO GIA NGAY 24-10-08 (co dam)" xfId="866"/>
    <cellStyle name="_KT (2)_5_BC  NAM 2007" xfId="867"/>
    <cellStyle name="_KT (2)_5_BC CV 6403 BKHĐT" xfId="868"/>
    <cellStyle name="_KT (2)_5_BC NQ11-CP - chinh sua lai" xfId="869"/>
    <cellStyle name="_KT (2)_5_BC NQ11-CP-Quynh sau bieu so3" xfId="870"/>
    <cellStyle name="_KT (2)_5_BC_NQ11-CP_-_Thao_sua_lai" xfId="871"/>
    <cellStyle name="_KT (2)_5_Bieu mau cong trinh khoi cong moi 3-4" xfId="872"/>
    <cellStyle name="_KT (2)_5_Bieu3ODA" xfId="873"/>
    <cellStyle name="_KT (2)_5_Bieu3ODA_1" xfId="874"/>
    <cellStyle name="_KT (2)_5_Bieu4HTMT" xfId="875"/>
    <cellStyle name="_KT (2)_5_bo sung von KCH nam 2010 va Du an tre kho khan" xfId="876"/>
    <cellStyle name="_KT (2)_5_Book1" xfId="877"/>
    <cellStyle name="_KT (2)_5_Book1 2" xfId="878"/>
    <cellStyle name="_KT (2)_5_Book1 3" xfId="879"/>
    <cellStyle name="_KT (2)_5_Book1_1" xfId="880"/>
    <cellStyle name="_KT (2)_5_Book1_1 2" xfId="881"/>
    <cellStyle name="_KT (2)_5_Book1_1 3" xfId="882"/>
    <cellStyle name="_KT (2)_5_Book1_1_BC CV 6403 BKHĐT" xfId="883"/>
    <cellStyle name="_KT (2)_5_Book1_1_Bieu mau cong trinh khoi cong moi 3-4" xfId="884"/>
    <cellStyle name="_KT (2)_5_Book1_1_Bieu3ODA" xfId="885"/>
    <cellStyle name="_KT (2)_5_Book1_1_Bieu4HTMT" xfId="886"/>
    <cellStyle name="_KT (2)_5_Book1_1_Book1" xfId="887"/>
    <cellStyle name="_KT (2)_5_Book1_1_Luy ke von ung nam 2011 -Thoa gui ngay 12-8-2012" xfId="888"/>
    <cellStyle name="_KT (2)_5_Book1_2" xfId="889"/>
    <cellStyle name="_KT (2)_5_Book1_2 2" xfId="890"/>
    <cellStyle name="_KT (2)_5_Book1_2 3" xfId="891"/>
    <cellStyle name="_KT (2)_5_Book1_2_BC CV 6403 BKHĐT" xfId="892"/>
    <cellStyle name="_KT (2)_5_Book1_2_Bieu3ODA" xfId="893"/>
    <cellStyle name="_KT (2)_5_Book1_2_Luy ke von ung nam 2011 -Thoa gui ngay 12-8-2012" xfId="894"/>
    <cellStyle name="_KT (2)_5_Book1_3" xfId="895"/>
    <cellStyle name="_KT (2)_5_Book1_4" xfId="896"/>
    <cellStyle name="_KT (2)_5_Book1_bao cao 13 thang2011TPYT " xfId="897"/>
    <cellStyle name="_KT (2)_5_Book1_BC CV 6403 BKHĐT" xfId="898"/>
    <cellStyle name="_KT (2)_5_Book1_BC-QT-WB-dthao" xfId="899"/>
    <cellStyle name="_KT (2)_5_Book1_Bieu mau cong trinh khoi cong moi 3-4" xfId="900"/>
    <cellStyle name="_KT (2)_5_Book1_Bieu3ODA" xfId="901"/>
    <cellStyle name="_KT (2)_5_Book1_Bieu4HTMT" xfId="902"/>
    <cellStyle name="_KT (2)_5_Book1_bo sung von KCH nam 2010 va Du an tre kho khan" xfId="903"/>
    <cellStyle name="_KT (2)_5_Book1_Book1" xfId="904"/>
    <cellStyle name="_KT (2)_5_Book1_danh muc chuan bi dau tu 2011 ngay 07-6-2011" xfId="905"/>
    <cellStyle name="_KT (2)_5_Book1_Danh muc pbo nguon von XSKT, XDCB nam 2009 chuyen qua nam 2010" xfId="906"/>
    <cellStyle name="_KT (2)_5_Book1_dieu chinh KH 2011 ngay 26-5-2011111" xfId="907"/>
    <cellStyle name="_KT (2)_5_Book1_DS KCH PHAN BO VON NSDP NAM 2010" xfId="908"/>
    <cellStyle name="_KT (2)_5_Book1_giao KH 2011 ngay 10-12-2010" xfId="909"/>
    <cellStyle name="_KT (2)_5_Book1_Luy ke von ung nam 2011 -Thoa gui ngay 12-8-2012" xfId="910"/>
    <cellStyle name="_KT (2)_5_Book1_Tong hop 3 tinh (11_5)-TTH-QN-QT" xfId="911"/>
    <cellStyle name="_KT (2)_5_CAU Khanh Nam(Thi Cong)" xfId="912"/>
    <cellStyle name="_KT (2)_5_ChiHuong_ApGia" xfId="913"/>
    <cellStyle name="_KT (2)_5_CoCauPhi (version 1)" xfId="914"/>
    <cellStyle name="_KT (2)_5_Copy of 05-12  KH trung han 2016-2020 - Liem Thinh edited (1)" xfId="915"/>
    <cellStyle name="_KT (2)_5_danh muc chuan bi dau tu 2011 ngay 07-6-2011" xfId="916"/>
    <cellStyle name="_KT (2)_5_Danh muc pbo nguon von XSKT, XDCB nam 2009 chuyen qua nam 2010" xfId="917"/>
    <cellStyle name="_KT (2)_5_DAU NOI PL-CL TAI PHU LAMHC" xfId="918"/>
    <cellStyle name="_KT (2)_5_dieu chinh KH 2011 ngay 26-5-2011111" xfId="919"/>
    <cellStyle name="_KT (2)_5_DS KCH PHAN BO VON NSDP NAM 2010" xfId="920"/>
    <cellStyle name="_KT (2)_5_DTCDT MR.2N110.HOCMON.TDTOAN.CCUNG" xfId="921"/>
    <cellStyle name="_KT (2)_5_DTDuong dong tien -sua tham tra 2009 - luong 650" xfId="922"/>
    <cellStyle name="_KT (2)_5_DU TRU VAT TU" xfId="923"/>
    <cellStyle name="_KT (2)_5_giao KH 2011 ngay 10-12-2010" xfId="924"/>
    <cellStyle name="_KT (2)_5_GTGT 2003" xfId="925"/>
    <cellStyle name="_KT (2)_5_KE KHAI THUE GTGT 2004" xfId="926"/>
    <cellStyle name="_KT (2)_5_KE KHAI THUE GTGT 2004_BCTC2004" xfId="927"/>
    <cellStyle name="_KT (2)_5_KH TPCP 2016-2020 (tong hop)" xfId="928"/>
    <cellStyle name="_KT (2)_5_KH TPCP vung TNB (03-1-2012)" xfId="929"/>
    <cellStyle name="_KT (2)_5_kien giang 2" xfId="930"/>
    <cellStyle name="_KT (2)_5_KL_TN_B3" xfId="931"/>
    <cellStyle name="_KT (2)_5_KL_TN_E2" xfId="932"/>
    <cellStyle name="_KT (2)_5_KL_TN_E3" xfId="933"/>
    <cellStyle name="_KT (2)_5_Lora-tungchau" xfId="934"/>
    <cellStyle name="_KT (2)_5_Luy ke von ung nam 2011 -Thoa gui ngay 12-8-2012" xfId="935"/>
    <cellStyle name="_KT (2)_5_NhanCong" xfId="936"/>
    <cellStyle name="_KT (2)_5_N-X-T-04" xfId="937"/>
    <cellStyle name="_KT (2)_5_PGIA-phieu tham tra Kho bac" xfId="938"/>
    <cellStyle name="_KT (2)_5_phu luc tong ket tinh hinh TH giai doan 03-10 (ngay 30)" xfId="939"/>
    <cellStyle name="_KT (2)_5_PT02-02" xfId="940"/>
    <cellStyle name="_KT (2)_5_PT02-02_Book1" xfId="941"/>
    <cellStyle name="_KT (2)_5_PT02-03" xfId="942"/>
    <cellStyle name="_KT (2)_5_PT02-03_Book1" xfId="943"/>
    <cellStyle name="_KT (2)_5_Qt-HT3PQ1(CauKho)" xfId="944"/>
    <cellStyle name="_KT (2)_5_Sheet1" xfId="945"/>
    <cellStyle name="_KT (2)_5_TEL OUT 2004" xfId="946"/>
    <cellStyle name="_KT (2)_5_TH_Tuynen" xfId="947"/>
    <cellStyle name="_KT (2)_5_TK152-04" xfId="948"/>
    <cellStyle name="_KT (2)_5_Tong hop 3 tinh (11_5)-TTH-QN-QT" xfId="949"/>
    <cellStyle name="_KT (2)_5_ÿÿÿÿÿ" xfId="950"/>
    <cellStyle name="_KT (2)_5_ÿÿÿÿÿ_Bieu mau cong trinh khoi cong moi 3-4" xfId="951"/>
    <cellStyle name="_KT (2)_5_ÿÿÿÿÿ_Bieu3ODA" xfId="952"/>
    <cellStyle name="_KT (2)_5_ÿÿÿÿÿ_Bieu4HTMT" xfId="953"/>
    <cellStyle name="_KT (2)_5_ÿÿÿÿÿ_KH TPCP vung TNB (03-1-2012)" xfId="954"/>
    <cellStyle name="_KT (2)_5_ÿÿÿÿÿ_kien giang 2" xfId="955"/>
    <cellStyle name="_KT (2)_bao cao 13 thang2011TPYT " xfId="956"/>
    <cellStyle name="_KT (2)_BC  NAM 2007" xfId="957"/>
    <cellStyle name="_KT (2)_Bieu mau cong trinh khoi cong moi 3-4" xfId="958"/>
    <cellStyle name="_KT (2)_Bieu3ODA" xfId="959"/>
    <cellStyle name="_KT (2)_Bieu3ODA_1" xfId="960"/>
    <cellStyle name="_KT (2)_Bieu4HTMT" xfId="961"/>
    <cellStyle name="_KT (2)_bo sung von KCH nam 2010 va Du an tre kho khan" xfId="962"/>
    <cellStyle name="_KT (2)_Book1" xfId="963"/>
    <cellStyle name="_KT (2)_Book1 2" xfId="964"/>
    <cellStyle name="_KT (2)_Book1_1" xfId="965"/>
    <cellStyle name="_KT (2)_Book1_BC-QT-WB-dthao" xfId="966"/>
    <cellStyle name="_KT (2)_Book1_BC-QT-WB-dthao_05-12  KH trung han 2016-2020 - Liem Thinh edited" xfId="967"/>
    <cellStyle name="_KT (2)_Book1_BC-QT-WB-dthao_Copy of 05-12  KH trung han 2016-2020 - Liem Thinh edited (1)" xfId="968"/>
    <cellStyle name="_KT (2)_Book1_BC-QT-WB-dthao_KH TPCP 2016-2020 (tong hop)" xfId="969"/>
    <cellStyle name="_KT (2)_Book1_KH TPCP vung TNB (03-1-2012)" xfId="970"/>
    <cellStyle name="_KT (2)_Book1_kien giang 2" xfId="971"/>
    <cellStyle name="_KT (2)_Copy of 05-12  KH trung han 2016-2020 - Liem Thinh edited (1)" xfId="972"/>
    <cellStyle name="_KT (2)_danh muc chuan bi dau tu 2011 ngay 07-6-2011" xfId="973"/>
    <cellStyle name="_KT (2)_Danh muc pbo nguon von XSKT, XDCB nam 2009 chuyen qua nam 2010" xfId="974"/>
    <cellStyle name="_KT (2)_dieu chinh KH 2011 ngay 26-5-2011111" xfId="975"/>
    <cellStyle name="_KT (2)_DS KCH PHAN BO VON NSDP NAM 2010" xfId="976"/>
    <cellStyle name="_KT (2)_giao KH 2011 ngay 10-12-2010" xfId="977"/>
    <cellStyle name="_KT (2)_GTGT 2003" xfId="978"/>
    <cellStyle name="_KT (2)_KE KHAI THUE GTGT 2004" xfId="979"/>
    <cellStyle name="_KT (2)_KE KHAI THUE GTGT 2004_BCTC2004" xfId="980"/>
    <cellStyle name="_KT (2)_KH TPCP 2016-2020 (tong hop)" xfId="981"/>
    <cellStyle name="_KT (2)_KH TPCP vung TNB (03-1-2012)" xfId="982"/>
    <cellStyle name="_KT (2)_kien giang 2" xfId="983"/>
    <cellStyle name="_KT (2)_Lora-tungchau" xfId="984"/>
    <cellStyle name="_KT (2)_Lora-tungchau 2" xfId="985"/>
    <cellStyle name="_KT (2)_Lora-tungchau_05-12  KH trung han 2016-2020 - Liem Thinh edited" xfId="986"/>
    <cellStyle name="_KT (2)_Lora-tungchau_Copy of 05-12  KH trung han 2016-2020 - Liem Thinh edited (1)" xfId="987"/>
    <cellStyle name="_KT (2)_Lora-tungchau_KH TPCP 2016-2020 (tong hop)" xfId="988"/>
    <cellStyle name="_KT (2)_N-X-T-04" xfId="989"/>
    <cellStyle name="_KT (2)_PERSONAL" xfId="990"/>
    <cellStyle name="_KT (2)_PERSONAL 2" xfId="991"/>
    <cellStyle name="_KT (2)_PERSONAL_BC CV 6403 BKHĐT" xfId="992"/>
    <cellStyle name="_KT (2)_PERSONAL_Bieu mau cong trinh khoi cong moi 3-4" xfId="993"/>
    <cellStyle name="_KT (2)_PERSONAL_Bieu3ODA" xfId="994"/>
    <cellStyle name="_KT (2)_PERSONAL_Bieu4HTMT" xfId="995"/>
    <cellStyle name="_KT (2)_PERSONAL_Book1" xfId="996"/>
    <cellStyle name="_KT (2)_PERSONAL_Book1 2" xfId="997"/>
    <cellStyle name="_KT (2)_PERSONAL_HTQ.8 GD1" xfId="998"/>
    <cellStyle name="_KT (2)_PERSONAL_HTQ.8 GD1_05-12  KH trung han 2016-2020 - Liem Thinh edited" xfId="999"/>
    <cellStyle name="_KT (2)_PERSONAL_HTQ.8 GD1_Copy of 05-12  KH trung han 2016-2020 - Liem Thinh edited (1)" xfId="1000"/>
    <cellStyle name="_KT (2)_PERSONAL_HTQ.8 GD1_KH TPCP 2016-2020 (tong hop)" xfId="1001"/>
    <cellStyle name="_KT (2)_PERSONAL_Luy ke von ung nam 2011 -Thoa gui ngay 12-8-2012" xfId="1002"/>
    <cellStyle name="_KT (2)_PERSONAL_Tong hop KHCB 2001" xfId="1003"/>
    <cellStyle name="_KT (2)_Qt-HT3PQ1(CauKho)" xfId="1004"/>
    <cellStyle name="_KT (2)_quy luong con lai nam 2004" xfId="1005"/>
    <cellStyle name="_KT (2)_TG-TH" xfId="1006"/>
    <cellStyle name="_KT (2)_TG-TH 2" xfId="1007"/>
    <cellStyle name="_KT (2)_TG-TH_Book1" xfId="1008"/>
    <cellStyle name="_KT (2)_TK152-04" xfId="1009"/>
    <cellStyle name="_KT (2)_ÿÿÿÿÿ" xfId="1010"/>
    <cellStyle name="_KT (2)_ÿÿÿÿÿ_KH TPCP vung TNB (03-1-2012)" xfId="1011"/>
    <cellStyle name="_KT (2)_ÿÿÿÿÿ_kien giang 2" xfId="1012"/>
    <cellStyle name="_KT_TG" xfId="1013"/>
    <cellStyle name="_KT_TG 2" xfId="1014"/>
    <cellStyle name="_KT_TG 3" xfId="1015"/>
    <cellStyle name="_KT_TG_1" xfId="1016"/>
    <cellStyle name="_KT_TG_1 2" xfId="1017"/>
    <cellStyle name="_KT_TG_1 3" xfId="1018"/>
    <cellStyle name="_KT_TG_1_05-12  KH trung han 2016-2020 - Liem Thinh edited" xfId="1019"/>
    <cellStyle name="_KT_TG_1_ApGiaVatTu_cayxanh_latgach" xfId="1020"/>
    <cellStyle name="_KT_TG_1_BANG TONG HOP TINH HINH THANH QUYET TOAN (MOI I)" xfId="1021"/>
    <cellStyle name="_KT_TG_1_bao cao 13 thang2011TPYT " xfId="1022"/>
    <cellStyle name="_KT_TG_1_BAO CAO KLCT PT2000" xfId="1023"/>
    <cellStyle name="_KT_TG_1_BAO CAO PT2000" xfId="1024"/>
    <cellStyle name="_KT_TG_1_BAO CAO PT2000_Book1" xfId="1025"/>
    <cellStyle name="_KT_TG_1_Bao cao XDCB 2001 - T11 KH dieu chinh 20-11-THAI" xfId="1026"/>
    <cellStyle name="_KT_TG_1_BAO GIA NGAY 24-10-08 (co dam)" xfId="1027"/>
    <cellStyle name="_KT_TG_1_BC  NAM 2007" xfId="1028"/>
    <cellStyle name="_KT_TG_1_BC CV 6403 BKHĐT" xfId="1029"/>
    <cellStyle name="_KT_TG_1_BC NQ11-CP - chinh sua lai" xfId="1030"/>
    <cellStyle name="_KT_TG_1_BC NQ11-CP-Quynh sau bieu so3" xfId="1031"/>
    <cellStyle name="_KT_TG_1_BC_NQ11-CP_-_Thao_sua_lai" xfId="1032"/>
    <cellStyle name="_KT_TG_1_Bieu mau cong trinh khoi cong moi 3-4" xfId="1033"/>
    <cellStyle name="_KT_TG_1_Bieu3ODA" xfId="1034"/>
    <cellStyle name="_KT_TG_1_Bieu3ODA_1" xfId="1035"/>
    <cellStyle name="_KT_TG_1_Bieu4HTMT" xfId="1036"/>
    <cellStyle name="_KT_TG_1_bo sung von KCH nam 2010 va Du an tre kho khan" xfId="1037"/>
    <cellStyle name="_KT_TG_1_Book1" xfId="1038"/>
    <cellStyle name="_KT_TG_1_Book1 2" xfId="1039"/>
    <cellStyle name="_KT_TG_1_Book1 3" xfId="1040"/>
    <cellStyle name="_KT_TG_1_Book1_1" xfId="1041"/>
    <cellStyle name="_KT_TG_1_Book1_1 2" xfId="1042"/>
    <cellStyle name="_KT_TG_1_Book1_1 3" xfId="1043"/>
    <cellStyle name="_KT_TG_1_Book1_1_BC CV 6403 BKHĐT" xfId="1044"/>
    <cellStyle name="_KT_TG_1_Book1_1_Bieu mau cong trinh khoi cong moi 3-4" xfId="1045"/>
    <cellStyle name="_KT_TG_1_Book1_1_Bieu3ODA" xfId="1046"/>
    <cellStyle name="_KT_TG_1_Book1_1_Bieu4HTMT" xfId="1047"/>
    <cellStyle name="_KT_TG_1_Book1_1_Book1" xfId="1048"/>
    <cellStyle name="_KT_TG_1_Book1_1_Luy ke von ung nam 2011 -Thoa gui ngay 12-8-2012" xfId="1049"/>
    <cellStyle name="_KT_TG_1_Book1_2" xfId="1050"/>
    <cellStyle name="_KT_TG_1_Book1_2 2" xfId="1051"/>
    <cellStyle name="_KT_TG_1_Book1_2 3" xfId="1052"/>
    <cellStyle name="_KT_TG_1_Book1_2_BC CV 6403 BKHĐT" xfId="1053"/>
    <cellStyle name="_KT_TG_1_Book1_2_Bieu3ODA" xfId="1054"/>
    <cellStyle name="_KT_TG_1_Book1_2_Luy ke von ung nam 2011 -Thoa gui ngay 12-8-2012" xfId="1055"/>
    <cellStyle name="_KT_TG_1_Book1_3" xfId="1056"/>
    <cellStyle name="_KT_TG_1_Book1_4" xfId="1057"/>
    <cellStyle name="_KT_TG_1_Book1_bao cao 13 thang2011TPYT " xfId="1058"/>
    <cellStyle name="_KT_TG_1_Book1_BC CV 6403 BKHĐT" xfId="1059"/>
    <cellStyle name="_KT_TG_1_Book1_BC-QT-WB-dthao" xfId="1060"/>
    <cellStyle name="_KT_TG_1_Book1_Bieu mau cong trinh khoi cong moi 3-4" xfId="1061"/>
    <cellStyle name="_KT_TG_1_Book1_Bieu3ODA" xfId="1062"/>
    <cellStyle name="_KT_TG_1_Book1_Bieu4HTMT" xfId="1063"/>
    <cellStyle name="_KT_TG_1_Book1_bo sung von KCH nam 2010 va Du an tre kho khan" xfId="1064"/>
    <cellStyle name="_KT_TG_1_Book1_Book1" xfId="1065"/>
    <cellStyle name="_KT_TG_1_Book1_danh muc chuan bi dau tu 2011 ngay 07-6-2011" xfId="1066"/>
    <cellStyle name="_KT_TG_1_Book1_Danh muc pbo nguon von XSKT, XDCB nam 2009 chuyen qua nam 2010" xfId="1067"/>
    <cellStyle name="_KT_TG_1_Book1_dieu chinh KH 2011 ngay 26-5-2011111" xfId="1068"/>
    <cellStyle name="_KT_TG_1_Book1_DS KCH PHAN BO VON NSDP NAM 2010" xfId="1069"/>
    <cellStyle name="_KT_TG_1_Book1_giao KH 2011 ngay 10-12-2010" xfId="1070"/>
    <cellStyle name="_KT_TG_1_Book1_Luy ke von ung nam 2011 -Thoa gui ngay 12-8-2012" xfId="1071"/>
    <cellStyle name="_KT_TG_1_Book1_Tong hop 3 tinh (11_5)-TTH-QN-QT" xfId="1072"/>
    <cellStyle name="_KT_TG_1_CAU Khanh Nam(Thi Cong)" xfId="1073"/>
    <cellStyle name="_KT_TG_1_ChiHuong_ApGia" xfId="1074"/>
    <cellStyle name="_KT_TG_1_CoCauPhi (version 1)" xfId="1075"/>
    <cellStyle name="_KT_TG_1_Copy of 05-12  KH trung han 2016-2020 - Liem Thinh edited (1)" xfId="1076"/>
    <cellStyle name="_KT_TG_1_danh muc chuan bi dau tu 2011 ngay 07-6-2011" xfId="1077"/>
    <cellStyle name="_KT_TG_1_Danh muc pbo nguon von XSKT, XDCB nam 2009 chuyen qua nam 2010" xfId="1078"/>
    <cellStyle name="_KT_TG_1_DAU NOI PL-CL TAI PHU LAMHC" xfId="1079"/>
    <cellStyle name="_KT_TG_1_dieu chinh KH 2011 ngay 26-5-2011111" xfId="1080"/>
    <cellStyle name="_KT_TG_1_DS KCH PHAN BO VON NSDP NAM 2010" xfId="1081"/>
    <cellStyle name="_KT_TG_1_DTCDT MR.2N110.HOCMON.TDTOAN.CCUNG" xfId="1082"/>
    <cellStyle name="_KT_TG_1_DTDuong dong tien -sua tham tra 2009 - luong 650" xfId="1083"/>
    <cellStyle name="_KT_TG_1_DU TRU VAT TU" xfId="1084"/>
    <cellStyle name="_KT_TG_1_giao KH 2011 ngay 10-12-2010" xfId="1085"/>
    <cellStyle name="_KT_TG_1_GTGT 2003" xfId="1086"/>
    <cellStyle name="_KT_TG_1_KE KHAI THUE GTGT 2004" xfId="1087"/>
    <cellStyle name="_KT_TG_1_KE KHAI THUE GTGT 2004_BCTC2004" xfId="1088"/>
    <cellStyle name="_KT_TG_1_KH TPCP 2016-2020 (tong hop)" xfId="1089"/>
    <cellStyle name="_KT_TG_1_KH TPCP vung TNB (03-1-2012)" xfId="1090"/>
    <cellStyle name="_KT_TG_1_kien giang 2" xfId="1091"/>
    <cellStyle name="_KT_TG_1_KL_TN_B3" xfId="1092"/>
    <cellStyle name="_KT_TG_1_KL_TN_E2" xfId="1093"/>
    <cellStyle name="_KT_TG_1_KL_TN_E3" xfId="1094"/>
    <cellStyle name="_KT_TG_1_Lora-tungchau" xfId="1095"/>
    <cellStyle name="_KT_TG_1_Luy ke von ung nam 2011 -Thoa gui ngay 12-8-2012" xfId="1096"/>
    <cellStyle name="_KT_TG_1_NhanCong" xfId="1097"/>
    <cellStyle name="_KT_TG_1_N-X-T-04" xfId="1098"/>
    <cellStyle name="_KT_TG_1_PGIA-phieu tham tra Kho bac" xfId="1099"/>
    <cellStyle name="_KT_TG_1_phu luc tong ket tinh hinh TH giai doan 03-10 (ngay 30)" xfId="1100"/>
    <cellStyle name="_KT_TG_1_PT02-02" xfId="1101"/>
    <cellStyle name="_KT_TG_1_PT02-02_Book1" xfId="1102"/>
    <cellStyle name="_KT_TG_1_PT02-03" xfId="1103"/>
    <cellStyle name="_KT_TG_1_PT02-03_Book1" xfId="1104"/>
    <cellStyle name="_KT_TG_1_Qt-HT3PQ1(CauKho)" xfId="1105"/>
    <cellStyle name="_KT_TG_1_Sheet1" xfId="1106"/>
    <cellStyle name="_KT_TG_1_TEL OUT 2004" xfId="1107"/>
    <cellStyle name="_KT_TG_1_TH_Tuynen" xfId="1108"/>
    <cellStyle name="_KT_TG_1_TK152-04" xfId="1109"/>
    <cellStyle name="_KT_TG_1_Tong hop 3 tinh (11_5)-TTH-QN-QT" xfId="1110"/>
    <cellStyle name="_KT_TG_1_ÿÿÿÿÿ" xfId="1111"/>
    <cellStyle name="_KT_TG_1_ÿÿÿÿÿ_Bieu mau cong trinh khoi cong moi 3-4" xfId="1112"/>
    <cellStyle name="_KT_TG_1_ÿÿÿÿÿ_Bieu3ODA" xfId="1113"/>
    <cellStyle name="_KT_TG_1_ÿÿÿÿÿ_Bieu4HTMT" xfId="1114"/>
    <cellStyle name="_KT_TG_1_ÿÿÿÿÿ_KH TPCP vung TNB (03-1-2012)" xfId="1115"/>
    <cellStyle name="_KT_TG_1_ÿÿÿÿÿ_kien giang 2" xfId="1116"/>
    <cellStyle name="_KT_TG_2" xfId="1117"/>
    <cellStyle name="_KT_TG_2 2" xfId="1118"/>
    <cellStyle name="_KT_TG_2 3" xfId="1119"/>
    <cellStyle name="_KT_TG_2_05-12  KH trung han 2016-2020 - Liem Thinh edited" xfId="1120"/>
    <cellStyle name="_KT_TG_2_ApGiaVatTu_cayxanh_latgach" xfId="1121"/>
    <cellStyle name="_KT_TG_2_ApGiaVatTu_cayxanh_latgach 2" xfId="1122"/>
    <cellStyle name="_KT_TG_2_BANG TONG HOP TINH HINH THANH QUYET TOAN (MOI I)" xfId="1123"/>
    <cellStyle name="_KT_TG_2_BANG TONG HOP TINH HINH THANH QUYET TOAN (MOI I) 2" xfId="1124"/>
    <cellStyle name="_KT_TG_2_bao cao 13 thang2011TPYT " xfId="1125"/>
    <cellStyle name="_KT_TG_2_BAO CAO KLCT PT2000" xfId="1126"/>
    <cellStyle name="_KT_TG_2_BAO CAO PT2000" xfId="1127"/>
    <cellStyle name="_KT_TG_2_BAO CAO PT2000_Book1" xfId="1128"/>
    <cellStyle name="_KT_TG_2_Bao cao XDCB 2001 - T11 KH dieu chinh 20-11-THAI" xfId="1129"/>
    <cellStyle name="_KT_TG_2_BAO GIA NGAY 24-10-08 (co dam)" xfId="1130"/>
    <cellStyle name="_KT_TG_2_BAO GIA NGAY 24-10-08 (co dam) 2" xfId="1131"/>
    <cellStyle name="_KT_TG_2_BC  NAM 2007" xfId="1132"/>
    <cellStyle name="_KT_TG_2_BC CV 6403 BKHĐT" xfId="1133"/>
    <cellStyle name="_KT_TG_2_BC NQ11-CP - chinh sua lai" xfId="1134"/>
    <cellStyle name="_KT_TG_2_BC NQ11-CP-Quynh sau bieu so3" xfId="1135"/>
    <cellStyle name="_KT_TG_2_BC_NQ11-CP_-_Thao_sua_lai" xfId="1136"/>
    <cellStyle name="_KT_TG_2_Bieu mau cong trinh khoi cong moi 3-4" xfId="1137"/>
    <cellStyle name="_KT_TG_2_Bieu3ODA" xfId="1138"/>
    <cellStyle name="_KT_TG_2_Bieu3ODA_1" xfId="1139"/>
    <cellStyle name="_KT_TG_2_Bieu4HTMT" xfId="1140"/>
    <cellStyle name="_KT_TG_2_bo sung von KCH nam 2010 va Du an tre kho khan" xfId="1141"/>
    <cellStyle name="_KT_TG_2_bo sung von KCH nam 2010 va Du an tre kho khan 2" xfId="1142"/>
    <cellStyle name="_KT_TG_2_Book1" xfId="1143"/>
    <cellStyle name="_KT_TG_2_Book1 2" xfId="1144"/>
    <cellStyle name="_KT_TG_2_Book1 3" xfId="1145"/>
    <cellStyle name="_KT_TG_2_Book1_1" xfId="1146"/>
    <cellStyle name="_KT_TG_2_Book1_1 2" xfId="1147"/>
    <cellStyle name="_KT_TG_2_Book1_1 3" xfId="1148"/>
    <cellStyle name="_KT_TG_2_Book1_1_BC CV 6403 BKHĐT" xfId="1149"/>
    <cellStyle name="_KT_TG_2_Book1_1_Bieu mau cong trinh khoi cong moi 3-4" xfId="1150"/>
    <cellStyle name="_KT_TG_2_Book1_1_Bieu3ODA" xfId="1151"/>
    <cellStyle name="_KT_TG_2_Book1_1_Bieu4HTMT" xfId="1152"/>
    <cellStyle name="_KT_TG_2_Book1_1_Book1" xfId="1153"/>
    <cellStyle name="_KT_TG_2_Book1_1_Luy ke von ung nam 2011 -Thoa gui ngay 12-8-2012" xfId="1154"/>
    <cellStyle name="_KT_TG_2_Book1_2" xfId="1155"/>
    <cellStyle name="_KT_TG_2_Book1_2 2" xfId="1156"/>
    <cellStyle name="_KT_TG_2_Book1_2 3" xfId="1157"/>
    <cellStyle name="_KT_TG_2_Book1_2_BC CV 6403 BKHĐT" xfId="1158"/>
    <cellStyle name="_KT_TG_2_Book1_2_Bieu3ODA" xfId="1159"/>
    <cellStyle name="_KT_TG_2_Book1_2_Luy ke von ung nam 2011 -Thoa gui ngay 12-8-2012" xfId="1160"/>
    <cellStyle name="_KT_TG_2_Book1_3" xfId="1161"/>
    <cellStyle name="_KT_TG_2_Book1_3 2" xfId="1162"/>
    <cellStyle name="_KT_TG_2_Book1_4" xfId="1163"/>
    <cellStyle name="_KT_TG_2_Book1_bao cao 13 thang2011TPYT " xfId="1164"/>
    <cellStyle name="_KT_TG_2_Book1_BC CV 6403 BKHĐT" xfId="1165"/>
    <cellStyle name="_KT_TG_2_Book1_Bieu mau cong trinh khoi cong moi 3-4" xfId="1166"/>
    <cellStyle name="_KT_TG_2_Book1_Bieu3ODA" xfId="1167"/>
    <cellStyle name="_KT_TG_2_Book1_Bieu4HTMT" xfId="1168"/>
    <cellStyle name="_KT_TG_2_Book1_bo sung von KCH nam 2010 va Du an tre kho khan" xfId="1169"/>
    <cellStyle name="_KT_TG_2_Book1_bo sung von KCH nam 2010 va Du an tre kho khan 2" xfId="1170"/>
    <cellStyle name="_KT_TG_2_Book1_Book1" xfId="1171"/>
    <cellStyle name="_KT_TG_2_Book1_danh muc chuan bi dau tu 2011 ngay 07-6-2011" xfId="1172"/>
    <cellStyle name="_KT_TG_2_Book1_Danh muc pbo nguon von XSKT, XDCB nam 2009 chuyen qua nam 2010" xfId="1173"/>
    <cellStyle name="_KT_TG_2_Book1_Danh muc pbo nguon von XSKT, XDCB nam 2009 chuyen qua nam 2010 2" xfId="1174"/>
    <cellStyle name="_KT_TG_2_Book1_dieu chinh KH 2011 ngay 26-5-2011111" xfId="1175"/>
    <cellStyle name="_KT_TG_2_Book1_dieu chinh KH 2011 ngay 26-5-2011111 2" xfId="1176"/>
    <cellStyle name="_KT_TG_2_Book1_DS KCH PHAN BO VON NSDP NAM 2010" xfId="1177"/>
    <cellStyle name="_KT_TG_2_Book1_DS KCH PHAN BO VON NSDP NAM 2010 2" xfId="1178"/>
    <cellStyle name="_KT_TG_2_Book1_giao KH 2011 ngay 10-12-2010" xfId="1179"/>
    <cellStyle name="_KT_TG_2_Book1_giao KH 2011 ngay 10-12-2010 2" xfId="1180"/>
    <cellStyle name="_KT_TG_2_Book1_Luy ke von ung nam 2011 -Thoa gui ngay 12-8-2012" xfId="1181"/>
    <cellStyle name="_KT_TG_2_Book1_Tong hop 3 tinh (11_5)-TTH-QN-QT" xfId="1182"/>
    <cellStyle name="_KT_TG_2_CAU Khanh Nam(Thi Cong)" xfId="1183"/>
    <cellStyle name="_KT_TG_2_CAU Khanh Nam(Thi Cong) 2" xfId="1184"/>
    <cellStyle name="_KT_TG_2_ChiHuong_ApGia" xfId="1185"/>
    <cellStyle name="_KT_TG_2_ChiHuong_ApGia 2" xfId="1186"/>
    <cellStyle name="_KT_TG_2_CoCauPhi (version 1)" xfId="1187"/>
    <cellStyle name="_KT_TG_2_CoCauPhi (version 1) 2" xfId="1188"/>
    <cellStyle name="_KT_TG_2_Copy of 05-12  KH trung han 2016-2020 - Liem Thinh edited (1)" xfId="1189"/>
    <cellStyle name="_KT_TG_2_danh muc chuan bi dau tu 2011 ngay 07-6-2011" xfId="1190"/>
    <cellStyle name="_KT_TG_2_Danh muc pbo nguon von XSKT, XDCB nam 2009 chuyen qua nam 2010" xfId="1191"/>
    <cellStyle name="_KT_TG_2_Danh muc pbo nguon von XSKT, XDCB nam 2009 chuyen qua nam 2010 2" xfId="1192"/>
    <cellStyle name="_KT_TG_2_DAU NOI PL-CL TAI PHU LAMHC" xfId="1193"/>
    <cellStyle name="_KT_TG_2_dieu chinh KH 2011 ngay 26-5-2011111" xfId="1194"/>
    <cellStyle name="_KT_TG_2_dieu chinh KH 2011 ngay 26-5-2011111 2" xfId="1195"/>
    <cellStyle name="_KT_TG_2_DS KCH PHAN BO VON NSDP NAM 2010" xfId="1196"/>
    <cellStyle name="_KT_TG_2_DS KCH PHAN BO VON NSDP NAM 2010 2" xfId="1197"/>
    <cellStyle name="_KT_TG_2_DTCDT MR.2N110.HOCMON.TDTOAN.CCUNG" xfId="1198"/>
    <cellStyle name="_KT_TG_2_DTDuong dong tien -sua tham tra 2009 - luong 650" xfId="1199"/>
    <cellStyle name="_KT_TG_2_DU TRU VAT TU" xfId="1200"/>
    <cellStyle name="_KT_TG_2_DU TRU VAT TU 2" xfId="1201"/>
    <cellStyle name="_KT_TG_2_giao KH 2011 ngay 10-12-2010" xfId="1202"/>
    <cellStyle name="_KT_TG_2_giao KH 2011 ngay 10-12-2010 2" xfId="1203"/>
    <cellStyle name="_KT_TG_2_GTGT 2003" xfId="1204"/>
    <cellStyle name="_KT_TG_2_GTGT 2003 2" xfId="1205"/>
    <cellStyle name="_KT_TG_2_KE KHAI THUE GTGT 2004" xfId="1206"/>
    <cellStyle name="_KT_TG_2_KE KHAI THUE GTGT 2004 2" xfId="1207"/>
    <cellStyle name="_KT_TG_2_KE KHAI THUE GTGT 2004_BCTC2004" xfId="1208"/>
    <cellStyle name="_KT_TG_2_KE KHAI THUE GTGT 2004_BCTC2004 2" xfId="1209"/>
    <cellStyle name="_KT_TG_2_KH TPCP 2016-2020 (tong hop)" xfId="1210"/>
    <cellStyle name="_KT_TG_2_KH TPCP vung TNB (03-1-2012)" xfId="1211"/>
    <cellStyle name="_KT_TG_2_kien giang 2" xfId="1212"/>
    <cellStyle name="_KT_TG_2_KL_TN_B3" xfId="1213"/>
    <cellStyle name="_KT_TG_2_KL_TN_E2" xfId="1214"/>
    <cellStyle name="_KT_TG_2_KL_TN_E3" xfId="1215"/>
    <cellStyle name="_KT_TG_2_Lora-tungchau" xfId="1216"/>
    <cellStyle name="_KT_TG_2_Luy ke von ung nam 2011 -Thoa gui ngay 12-8-2012" xfId="1217"/>
    <cellStyle name="_KT_TG_2_NhanCong" xfId="1218"/>
    <cellStyle name="_KT_TG_2_NhanCong 2" xfId="1219"/>
    <cellStyle name="_KT_TG_2_N-X-T-04" xfId="1220"/>
    <cellStyle name="_KT_TG_2_N-X-T-04 2" xfId="1221"/>
    <cellStyle name="_KT_TG_2_PGIA-phieu tham tra Kho bac" xfId="1222"/>
    <cellStyle name="_KT_TG_2_phu luc tong ket tinh hinh TH giai doan 03-10 (ngay 30)" xfId="1223"/>
    <cellStyle name="_KT_TG_2_phu luc tong ket tinh hinh TH giai doan 03-10 (ngay 30) 2" xfId="1224"/>
    <cellStyle name="_KT_TG_2_PT02-02" xfId="1225"/>
    <cellStyle name="_KT_TG_2_PT02-02_Book1" xfId="1226"/>
    <cellStyle name="_KT_TG_2_PT02-03" xfId="1227"/>
    <cellStyle name="_KT_TG_2_PT02-03_Book1" xfId="1228"/>
    <cellStyle name="_KT_TG_2_Qt-HT3PQ1(CauKho)" xfId="1229"/>
    <cellStyle name="_KT_TG_2_quy luong con lai nam 2004" xfId="1230"/>
    <cellStyle name="_KT_TG_2_Sheet1" xfId="1231"/>
    <cellStyle name="_KT_TG_2_TEL OUT 2004" xfId="1232"/>
    <cellStyle name="_KT_TG_2_TH_Tuynen" xfId="1233"/>
    <cellStyle name="_KT_TG_2_TK152-04" xfId="1234"/>
    <cellStyle name="_KT_TG_2_TK152-04 2" xfId="1235"/>
    <cellStyle name="_KT_TG_2_Tong hop 3 tinh (11_5)-TTH-QN-QT" xfId="1236"/>
    <cellStyle name="_KT_TG_2_ÿÿÿÿÿ" xfId="1237"/>
    <cellStyle name="_KT_TG_2_ÿÿÿÿÿ 2" xfId="1238"/>
    <cellStyle name="_KT_TG_2_ÿÿÿÿÿ_Bieu mau cong trinh khoi cong moi 3-4" xfId="1239"/>
    <cellStyle name="_KT_TG_2_ÿÿÿÿÿ_Bieu3ODA" xfId="1240"/>
    <cellStyle name="_KT_TG_2_ÿÿÿÿÿ_Bieu4HTMT" xfId="1241"/>
    <cellStyle name="_KT_TG_2_ÿÿÿÿÿ_KH TPCP vung TNB (03-1-2012)" xfId="1242"/>
    <cellStyle name="_KT_TG_2_ÿÿÿÿÿ_kien giang 2" xfId="1243"/>
    <cellStyle name="_KT_TG_3" xfId="1244"/>
    <cellStyle name="_KT_TG_3 2" xfId="1245"/>
    <cellStyle name="_KT_TG_3_Book1" xfId="1246"/>
    <cellStyle name="_KT_TG_4" xfId="1247"/>
    <cellStyle name="_KT_TG_4 2" xfId="1248"/>
    <cellStyle name="_KT_TG_4_05-12  KH trung han 2016-2020 - Liem Thinh edited" xfId="1249"/>
    <cellStyle name="_KT_TG_4_Book1" xfId="1250"/>
    <cellStyle name="_KT_TG_4_Copy of 05-12  KH trung han 2016-2020 - Liem Thinh edited (1)" xfId="1251"/>
    <cellStyle name="_KT_TG_4_KH TPCP 2016-2020 (tong hop)" xfId="1252"/>
    <cellStyle name="_KT_TG_4_Lora-tungchau" xfId="1253"/>
    <cellStyle name="_KT_TG_4_Lora-tungchau 2" xfId="1254"/>
    <cellStyle name="_KT_TG_4_Lora-tungchau_05-12  KH trung han 2016-2020 - Liem Thinh edited" xfId="1255"/>
    <cellStyle name="_KT_TG_4_Lora-tungchau_Copy of 05-12  KH trung han 2016-2020 - Liem Thinh edited (1)" xfId="1256"/>
    <cellStyle name="_KT_TG_4_Lora-tungchau_KH TPCP 2016-2020 (tong hop)" xfId="1257"/>
    <cellStyle name="_KT_TG_4_Qt-HT3PQ1(CauKho)" xfId="1258"/>
    <cellStyle name="_KT_TG_4_quy luong con lai nam 2004" xfId="1259"/>
    <cellStyle name="_KT_TG_Book1" xfId="1260"/>
    <cellStyle name="_KT_TG_Book1 2" xfId="1261"/>
    <cellStyle name="_KT_TG_DTDuong dong tien -sua tham tra 2009 - luong 650" xfId="1262"/>
    <cellStyle name="_KT_TG_quy luong con lai nam 2004" xfId="1263"/>
    <cellStyle name="_Lap dat cap ngam " xfId="1264"/>
    <cellStyle name="_Lora-tungchau" xfId="1265"/>
    <cellStyle name="_Lora-tungchau 2" xfId="1266"/>
    <cellStyle name="_Lora-tungchau_05-12  KH trung han 2016-2020 - Liem Thinh edited" xfId="1267"/>
    <cellStyle name="_Lora-tungchau_Copy of 05-12  KH trung han 2016-2020 - Liem Thinh edited (1)" xfId="1268"/>
    <cellStyle name="_Lora-tungchau_KH TPCP 2016-2020 (tong hop)" xfId="1269"/>
    <cellStyle name="_Luong 1.150  Giao Duc Dao Tao KHCN" xfId="1270"/>
    <cellStyle name="_Luong 1.150  Giao Duc Dao Tao KHCN_Chi tiết Dự toán THPT 2017 gửi VA có TT42  " xfId="1271"/>
    <cellStyle name="_Luong 1.150  Giao Duc Dao Tao KHCN_Dự toán THPT 2017 gửi NS  ngày  28-11 có TT42 " xfId="1272"/>
    <cellStyle name="_Luong 1.150  Giao Duc Dao Tao KHCN_Dự toán THPT 2017 gửi VA ngày  15-11 có TT42  " xfId="1273"/>
    <cellStyle name="_Luong 1.150  Giao Duc Dao Tao KHCN_Dự toán THPT 2017 gửi VA ngày  18-11 có TT42  " xfId="1274"/>
    <cellStyle name="_Luong 1.150  Giao Duc Dao Tao KHCN_gui NS DT 2015(Có QĐ12)" xfId="1275"/>
    <cellStyle name="_Luong 1.150  Giao Duc Dao Tao KHCN_gui NS DT 2015(Có QĐ12)ngày 10-10" xfId="1276"/>
    <cellStyle name="_Luong 1.150  Giao Duc Dao Tao KHCN_gui NS DT 2015(Có QĐ12)ngày 19-12" xfId="1277"/>
    <cellStyle name="_Luong 1.150  Giao Duc Dao Tao KHCN_gui NS DT 2016(Có QĐ12)ngày 14-12" xfId="1278"/>
    <cellStyle name="_Luong 1.150  Giao Duc Dao Tao KHCN_QĐ 5256  ngày 14-12" xfId="1279"/>
    <cellStyle name="_Luong 1.150  Giao Duc Dao Tao KHCN_TH Dự toán GD 2015 Long 1" xfId="1280"/>
    <cellStyle name="_Luy ke von ung nam 2011 -Thoa gui ngay 12-8-2012" xfId="1281"/>
    <cellStyle name="_mau so 3" xfId="1282"/>
    <cellStyle name="_MauThanTKKT-goi7-DonGia2143(vl t7)" xfId="1283"/>
    <cellStyle name="_MauThanTKKT-goi7-DonGia2143(vl t7) 2" xfId="1284"/>
    <cellStyle name="_MauThanTKKT-goi7-DonGia2143(vl t7)_!1 1 bao cao giao KH ve HTCMT vung TNB   12-12-2011" xfId="1285"/>
    <cellStyle name="_MauThanTKKT-goi7-DonGia2143(vl t7)_09.11.2011 Giai ngan 9 thang nam 2011" xfId="1286"/>
    <cellStyle name="_MauThanTKKT-goi7-DonGia2143(vl t7)_Bieu4HTMT" xfId="1287"/>
    <cellStyle name="_MauThanTKKT-goi7-DonGia2143(vl t7)_Bieu4HTMT_!1 1 bao cao giao KH ve HTCMT vung TNB   12-12-2011" xfId="1288"/>
    <cellStyle name="_MauThanTKKT-goi7-DonGia2143(vl t7)_Bieu4HTMT_KH TPCP vung TNB (03-1-2012)" xfId="1289"/>
    <cellStyle name="_MauThanTKKT-goi7-DonGia2143(vl t7)_KH TPCP vung TNB (03-1-2012)" xfId="1290"/>
    <cellStyle name="_MauThanTKKT-goi7-DonGia2143(vl t7)_PB1 -  Hop truc tinh uy" xfId="1291"/>
    <cellStyle name="_MauThanTKKT-goi7-DonGia2143(vl t7)_PB1 -  Hop truc tinh uy 2" xfId="1292"/>
    <cellStyle name="_MauThanTKKT-goi7-DonGia2143(vl t7)_Phu luc so 2 - NSTW  - Phuong an tinh toan theo huong dan cua Bo (khong bao gom bat thuong)" xfId="1293"/>
    <cellStyle name="_MauThanTKKT-goi7-DonGia2143(vl t7)_Phu luc so 2 - NSTW  - Phuong an tinh toan theo huong dan cua Bo (khong bao gom bat thuong) 2" xfId="1294"/>
    <cellStyle name="_MauThanTKKT-goi7-DonGia2143(vl t7)_PL 3 - Hop truc tinh uy" xfId="1295"/>
    <cellStyle name="_MauThanTKKT-goi7-DonGia2143(vl t7)_PL 3 - Hop truc tinh uy 2" xfId="1296"/>
    <cellStyle name="_MauThanTKKT-goi7-DonGia2143(vl t7)_PL3" xfId="1297"/>
    <cellStyle name="_MauThanTKKT-goi7-DonGia2143(vl t7)_PL4 - Hop truc tinh uy" xfId="1298"/>
    <cellStyle name="_MauThanTKKT-goi7-DonGia2143(vl t7)_PL4 - Hop truc tinh uy 2" xfId="1299"/>
    <cellStyle name="_NC" xfId="1300"/>
    <cellStyle name="_ND 116 Nam 2012" xfId="1301"/>
    <cellStyle name="_ND 116 Nam 2012_DT 2017(06.11)" xfId="1302"/>
    <cellStyle name="_ND 116 Nam 2012_DT 2017(25.10)" xfId="1303"/>
    <cellStyle name="_ND 116 Nam 2012_Muc khoan quy PC theo ND 29" xfId="1304"/>
    <cellStyle name="_ND 116 Nam 2012_Muc khoan quy PC theo ND 29_DT 2017(06.11)" xfId="1305"/>
    <cellStyle name="_ND 116 Nam 2012_Muc khoan quy PC theo ND 29_DT 2017(25.10)" xfId="1306"/>
    <cellStyle name="_NĐ 49, 74" xfId="1307"/>
    <cellStyle name="_NĐ 49, 74_DT 2017(06.11)" xfId="1308"/>
    <cellStyle name="_NĐ 49, 74_DT 2017(25.10)" xfId="1309"/>
    <cellStyle name="_Nguyen Khe" xfId="1310"/>
    <cellStyle name="_Nhu cau von ung truoc 2011 Tha h Hoa + Nge An gui TW" xfId="1311"/>
    <cellStyle name="_Nhu cau von ung truoc 2011 Tha h Hoa + Nge An gui TW 2" xfId="1312"/>
    <cellStyle name="_Nhu cau von ung truoc 2011 Tha h Hoa + Nge An gui TW_!1 1 bao cao giao KH ve HTCMT vung TNB   12-12-2011" xfId="1313"/>
    <cellStyle name="_Nhu cau von ung truoc 2011 Tha h Hoa + Nge An gui TW_09.11.2011 Giai ngan 9 thang nam 2011" xfId="1314"/>
    <cellStyle name="_Nhu cau von ung truoc 2011 Tha h Hoa + Nge An gui TW_Bieu4HTMT" xfId="1315"/>
    <cellStyle name="_Nhu cau von ung truoc 2011 Tha h Hoa + Nge An gui TW_Bieu4HTMT_!1 1 bao cao giao KH ve HTCMT vung TNB   12-12-2011" xfId="1316"/>
    <cellStyle name="_Nhu cau von ung truoc 2011 Tha h Hoa + Nge An gui TW_Bieu4HTMT_KH TPCP vung TNB (03-1-2012)" xfId="1317"/>
    <cellStyle name="_Nhu cau von ung truoc 2011 Tha h Hoa + Nge An gui TW_KH TPCP vung TNB (03-1-2012)" xfId="1318"/>
    <cellStyle name="_Nhu cau von ung truoc 2011 Tha h Hoa + Nge An gui TW_PB1 -  Hop truc tinh uy" xfId="1319"/>
    <cellStyle name="_Nhu cau von ung truoc 2011 Tha h Hoa + Nge An gui TW_PB1 -  Hop truc tinh uy 2" xfId="1320"/>
    <cellStyle name="_Nhu cau von ung truoc 2011 Tha h Hoa + Nge An gui TW_Phu luc so 2 - NSTW  - Phuong an tinh toan theo huong dan cua Bo (khong bao gom bat thuong)" xfId="1321"/>
    <cellStyle name="_Nhu cau von ung truoc 2011 Tha h Hoa + Nge An gui TW_Phu luc so 2 - NSTW  - Phuong an tinh toan theo huong dan cua Bo (khong bao gom bat thuong) 2" xfId="1322"/>
    <cellStyle name="_Nhu cau von ung truoc 2011 Tha h Hoa + Nge An gui TW_PL 3 - Hop truc tinh uy" xfId="1323"/>
    <cellStyle name="_Nhu cau von ung truoc 2011 Tha h Hoa + Nge An gui TW_PL 3 - Hop truc tinh uy 2" xfId="1324"/>
    <cellStyle name="_Nhu cau von ung truoc 2011 Tha h Hoa + Nge An gui TW_PL3" xfId="1325"/>
    <cellStyle name="_Nhu cau von ung truoc 2011 Tha h Hoa + Nge An gui TW_PL4 - Hop truc tinh uy" xfId="1326"/>
    <cellStyle name="_Nhu cau von ung truoc 2011 Tha h Hoa + Nge An gui TW_PL4 - Hop truc tinh uy 2" xfId="1327"/>
    <cellStyle name="_No dong" xfId="1328"/>
    <cellStyle name="_N-X-T-04" xfId="1329"/>
    <cellStyle name="_Pb 02" xfId="1330"/>
    <cellStyle name="_Pb 02_Pbieu BCKT BCT- phat hanh" xfId="1331"/>
    <cellStyle name="_Pb BCKT BXD- (không có 10% tiết kiệm)" xfId="1332"/>
    <cellStyle name="_Pb BCKT BXD- sau gop y BXD" xfId="1333"/>
    <cellStyle name="_PB1 -  Hop truc tinh uy" xfId="1334"/>
    <cellStyle name="_PERSONAL" xfId="1335"/>
    <cellStyle name="_PERSONAL 2" xfId="1336"/>
    <cellStyle name="_PERSONAL_BC CV 6403 BKHĐT" xfId="1337"/>
    <cellStyle name="_PERSONAL_Bieu mau cong trinh khoi cong moi 3-4" xfId="1338"/>
    <cellStyle name="_PERSONAL_Bieu3ODA" xfId="1339"/>
    <cellStyle name="_PERSONAL_Bieu4HTMT" xfId="1340"/>
    <cellStyle name="_PERSONAL_Book1" xfId="1341"/>
    <cellStyle name="_PERSONAL_Book1 2" xfId="1342"/>
    <cellStyle name="_PERSONAL_HTQ.8 GD1" xfId="1343"/>
    <cellStyle name="_PERSONAL_HTQ.8 GD1_05-12  KH trung han 2016-2020 - Liem Thinh edited" xfId="1344"/>
    <cellStyle name="_PERSONAL_HTQ.8 GD1_Copy of 05-12  KH trung han 2016-2020 - Liem Thinh edited (1)" xfId="1345"/>
    <cellStyle name="_PERSONAL_HTQ.8 GD1_KH TPCP 2016-2020 (tong hop)" xfId="1346"/>
    <cellStyle name="_PERSONAL_Luy ke von ung nam 2011 -Thoa gui ngay 12-8-2012" xfId="1347"/>
    <cellStyle name="_PERSONAL_Tong hop KHCB 2001" xfId="1348"/>
    <cellStyle name="_Phan bo KH 2009 TPCP" xfId="1349"/>
    <cellStyle name="_phong bo mon22" xfId="1350"/>
    <cellStyle name="_phong bo mon22_!1 1 bao cao giao KH ve HTCMT vung TNB   12-12-2011" xfId="1351"/>
    <cellStyle name="_phong bo mon22_KH TPCP vung TNB (03-1-2012)" xfId="1352"/>
    <cellStyle name="_Phu bieu 02" xfId="1353"/>
    <cellStyle name="_Phu bieu 02_Pbieu BCKT BCT- phat hanh" xfId="1354"/>
    <cellStyle name="_Phu bieu BCKT BNN 21_12" xfId="1355"/>
    <cellStyle name="_Phu bieu BCKT BNN 21_12_Pbieu BCKT BCT- phat hanh" xfId="1356"/>
    <cellStyle name="_Phu bieu cuoi lan 1 (8h.20.4.10)" xfId="1357"/>
    <cellStyle name="_Phu cap Yte thon, ban, cu tuyen, DTNT" xfId="1358"/>
    <cellStyle name="_Phu cap Yte thon, ban, cu tuyen, DTNT_DT 2017(06.11)" xfId="1359"/>
    <cellStyle name="_Phu cap Yte thon, ban, cu tuyen, DTNT_DT 2017(25.10)" xfId="1360"/>
    <cellStyle name="_Phu cap Yte thon, ban, cu tuyen, DTNT_Muc khoan quy PC theo ND 29" xfId="1361"/>
    <cellStyle name="_Phu cap Yte thon, ban, cu tuyen, DTNT_Muc khoan quy PC theo ND 29_DT 2017(06.11)" xfId="1362"/>
    <cellStyle name="_Phu cap Yte thon, ban, cu tuyen, DTNT_Muc khoan quy PC theo ND 29_DT 2017(25.10)" xfId="1363"/>
    <cellStyle name="_Phu luc 2 (Bieu 2) TH KH 2010" xfId="1364"/>
    <cellStyle name="_Phu luc BCKT Bo GTVT_15_01_2013 phan DTXD" xfId="1365"/>
    <cellStyle name="_Phu luc kem BC gui VP Bo (18.2)" xfId="1366"/>
    <cellStyle name="_Phu luc so 2 - NSTW " xfId="1367"/>
    <cellStyle name="_Phu luc so 2 - NSTW  - Phuong an tinh toan theo huong dan cua Bo (khong bao gom bat thuong)" xfId="1368"/>
    <cellStyle name="_phu luc tong ket tinh hinh TH giai doan 03-10 (ngay 30)" xfId="1369"/>
    <cellStyle name="_Phu luc_Vu Ke hoachmoi" xfId="1370"/>
    <cellStyle name="_Phu_bieu_BCKT_BNN_24_12(1)" xfId="1371"/>
    <cellStyle name="_Phu_bieu_BCKT_BNN_24_12(1)_Pbieu BCKT BCT- phat hanh" xfId="1372"/>
    <cellStyle name="_Phuluckinhphi_DC_lan 4_YL" xfId="1373"/>
    <cellStyle name="_PL 3 - Hop truc tinh uy" xfId="1374"/>
    <cellStyle name="_PL3" xfId="1375"/>
    <cellStyle name="_PL4 - Hop truc tinh uy" xfId="1376"/>
    <cellStyle name="_Q TOAN  SCTX QL.62 QUI I ( oanh)" xfId="1377"/>
    <cellStyle name="_Q TOAN  SCTX QL.62 QUI II ( oanh)" xfId="1378"/>
    <cellStyle name="_QT SCTXQL62_QT1 (Cty QL)" xfId="1379"/>
    <cellStyle name="_Qt-HT3PQ1(CauKho)" xfId="1380"/>
    <cellStyle name="_Quan Dong Da" xfId="1381"/>
    <cellStyle name="_quy luong con lai nam 2004" xfId="1382"/>
    <cellStyle name="_Sheet1" xfId="1383"/>
    <cellStyle name="_Sheet2" xfId="1384"/>
    <cellStyle name="_Sheet2 2" xfId="1385"/>
    <cellStyle name="_TG-TH" xfId="1386"/>
    <cellStyle name="_TG-TH 2" xfId="1387"/>
    <cellStyle name="_TG-TH_1" xfId="1388"/>
    <cellStyle name="_TG-TH_1 2" xfId="1389"/>
    <cellStyle name="_TG-TH_1 3" xfId="1390"/>
    <cellStyle name="_TG-TH_1_05-12  KH trung han 2016-2020 - Liem Thinh edited" xfId="1391"/>
    <cellStyle name="_TG-TH_1_ApGiaVatTu_cayxanh_latgach" xfId="1392"/>
    <cellStyle name="_TG-TH_1_BANG TONG HOP TINH HINH THANH QUYET TOAN (MOI I)" xfId="1393"/>
    <cellStyle name="_TG-TH_1_bao cao 13 thang2011TPYT " xfId="1394"/>
    <cellStyle name="_TG-TH_1_BAO CAO KLCT PT2000" xfId="1395"/>
    <cellStyle name="_TG-TH_1_BAO CAO PT2000" xfId="1396"/>
    <cellStyle name="_TG-TH_1_BAO CAO PT2000_Book1" xfId="1397"/>
    <cellStyle name="_TG-TH_1_Bao cao XDCB 2001 - T11 KH dieu chinh 20-11-THAI" xfId="1398"/>
    <cellStyle name="_TG-TH_1_BAO GIA NGAY 24-10-08 (co dam)" xfId="1399"/>
    <cellStyle name="_TG-TH_1_BC  NAM 2007" xfId="1400"/>
    <cellStyle name="_TG-TH_1_BC CV 6403 BKHĐT" xfId="1401"/>
    <cellStyle name="_TG-TH_1_BC NQ11-CP - chinh sua lai" xfId="1402"/>
    <cellStyle name="_TG-TH_1_BC NQ11-CP-Quynh sau bieu so3" xfId="1403"/>
    <cellStyle name="_TG-TH_1_BC_NQ11-CP_-_Thao_sua_lai" xfId="1404"/>
    <cellStyle name="_TG-TH_1_Bieu mau cong trinh khoi cong moi 3-4" xfId="1405"/>
    <cellStyle name="_TG-TH_1_Bieu3ODA" xfId="1406"/>
    <cellStyle name="_TG-TH_1_Bieu3ODA_1" xfId="1407"/>
    <cellStyle name="_TG-TH_1_Bieu4HTMT" xfId="1408"/>
    <cellStyle name="_TG-TH_1_bo sung von KCH nam 2010 va Du an tre kho khan" xfId="1409"/>
    <cellStyle name="_TG-TH_1_Book1" xfId="1410"/>
    <cellStyle name="_TG-TH_1_Book1 2" xfId="1411"/>
    <cellStyle name="_TG-TH_1_Book1 3" xfId="1412"/>
    <cellStyle name="_TG-TH_1_Book1_1" xfId="1413"/>
    <cellStyle name="_TG-TH_1_Book1_1 2" xfId="1414"/>
    <cellStyle name="_TG-TH_1_Book1_1 3" xfId="1415"/>
    <cellStyle name="_TG-TH_1_Book1_1_BC CV 6403 BKHĐT" xfId="1416"/>
    <cellStyle name="_TG-TH_1_Book1_1_Bieu mau cong trinh khoi cong moi 3-4" xfId="1417"/>
    <cellStyle name="_TG-TH_1_Book1_1_Bieu3ODA" xfId="1418"/>
    <cellStyle name="_TG-TH_1_Book1_1_Bieu4HTMT" xfId="1419"/>
    <cellStyle name="_TG-TH_1_Book1_1_Book1" xfId="1420"/>
    <cellStyle name="_TG-TH_1_Book1_1_Luy ke von ung nam 2011 -Thoa gui ngay 12-8-2012" xfId="1421"/>
    <cellStyle name="_TG-TH_1_Book1_2" xfId="1422"/>
    <cellStyle name="_TG-TH_1_Book1_2 2" xfId="1423"/>
    <cellStyle name="_TG-TH_1_Book1_2 3" xfId="1424"/>
    <cellStyle name="_TG-TH_1_Book1_2_BC CV 6403 BKHĐT" xfId="1425"/>
    <cellStyle name="_TG-TH_1_Book1_2_Bieu3ODA" xfId="1426"/>
    <cellStyle name="_TG-TH_1_Book1_2_Luy ke von ung nam 2011 -Thoa gui ngay 12-8-2012" xfId="1427"/>
    <cellStyle name="_TG-TH_1_Book1_3" xfId="1428"/>
    <cellStyle name="_TG-TH_1_Book1_4" xfId="1429"/>
    <cellStyle name="_TG-TH_1_Book1_bao cao 13 thang2011TPYT " xfId="1430"/>
    <cellStyle name="_TG-TH_1_Book1_BC CV 6403 BKHĐT" xfId="1431"/>
    <cellStyle name="_TG-TH_1_Book1_BC-QT-WB-dthao" xfId="1432"/>
    <cellStyle name="_TG-TH_1_Book1_Bieu mau cong trinh khoi cong moi 3-4" xfId="1433"/>
    <cellStyle name="_TG-TH_1_Book1_Bieu3ODA" xfId="1434"/>
    <cellStyle name="_TG-TH_1_Book1_Bieu4HTMT" xfId="1435"/>
    <cellStyle name="_TG-TH_1_Book1_bo sung von KCH nam 2010 va Du an tre kho khan" xfId="1436"/>
    <cellStyle name="_TG-TH_1_Book1_Book1" xfId="1437"/>
    <cellStyle name="_TG-TH_1_Book1_danh muc chuan bi dau tu 2011 ngay 07-6-2011" xfId="1438"/>
    <cellStyle name="_TG-TH_1_Book1_Danh muc pbo nguon von XSKT, XDCB nam 2009 chuyen qua nam 2010" xfId="1439"/>
    <cellStyle name="_TG-TH_1_Book1_dieu chinh KH 2011 ngay 26-5-2011111" xfId="1440"/>
    <cellStyle name="_TG-TH_1_Book1_DS KCH PHAN BO VON NSDP NAM 2010" xfId="1441"/>
    <cellStyle name="_TG-TH_1_Book1_giao KH 2011 ngay 10-12-2010" xfId="1442"/>
    <cellStyle name="_TG-TH_1_Book1_Luy ke von ung nam 2011 -Thoa gui ngay 12-8-2012" xfId="1443"/>
    <cellStyle name="_TG-TH_1_Book1_Tong hop 3 tinh (11_5)-TTH-QN-QT" xfId="1444"/>
    <cellStyle name="_TG-TH_1_CAU Khanh Nam(Thi Cong)" xfId="1445"/>
    <cellStyle name="_TG-TH_1_ChiHuong_ApGia" xfId="1446"/>
    <cellStyle name="_TG-TH_1_CoCauPhi (version 1)" xfId="1447"/>
    <cellStyle name="_TG-TH_1_Copy of 05-12  KH trung han 2016-2020 - Liem Thinh edited (1)" xfId="1448"/>
    <cellStyle name="_TG-TH_1_danh muc chuan bi dau tu 2011 ngay 07-6-2011" xfId="1449"/>
    <cellStyle name="_TG-TH_1_Danh muc pbo nguon von XSKT, XDCB nam 2009 chuyen qua nam 2010" xfId="1450"/>
    <cellStyle name="_TG-TH_1_DAU NOI PL-CL TAI PHU LAMHC" xfId="1451"/>
    <cellStyle name="_TG-TH_1_dieu chinh KH 2011 ngay 26-5-2011111" xfId="1452"/>
    <cellStyle name="_TG-TH_1_DS KCH PHAN BO VON NSDP NAM 2010" xfId="1453"/>
    <cellStyle name="_TG-TH_1_DTCDT MR.2N110.HOCMON.TDTOAN.CCUNG" xfId="1454"/>
    <cellStyle name="_TG-TH_1_DTDuong dong tien -sua tham tra 2009 - luong 650" xfId="1455"/>
    <cellStyle name="_TG-TH_1_DU TRU VAT TU" xfId="1456"/>
    <cellStyle name="_TG-TH_1_giao KH 2011 ngay 10-12-2010" xfId="1457"/>
    <cellStyle name="_TG-TH_1_GTGT 2003" xfId="1458"/>
    <cellStyle name="_TG-TH_1_KE KHAI THUE GTGT 2004" xfId="1459"/>
    <cellStyle name="_TG-TH_1_KE KHAI THUE GTGT 2004_BCTC2004" xfId="1460"/>
    <cellStyle name="_TG-TH_1_KH TPCP 2016-2020 (tong hop)" xfId="1461"/>
    <cellStyle name="_TG-TH_1_KH TPCP vung TNB (03-1-2012)" xfId="1462"/>
    <cellStyle name="_TG-TH_1_kien giang 2" xfId="1463"/>
    <cellStyle name="_TG-TH_1_KL_TN_B3" xfId="1464"/>
    <cellStyle name="_TG-TH_1_KL_TN_E2" xfId="1465"/>
    <cellStyle name="_TG-TH_1_KL_TN_E3" xfId="1466"/>
    <cellStyle name="_TG-TH_1_Lora-tungchau" xfId="1467"/>
    <cellStyle name="_TG-TH_1_Luy ke von ung nam 2011 -Thoa gui ngay 12-8-2012" xfId="1468"/>
    <cellStyle name="_TG-TH_1_NhanCong" xfId="1469"/>
    <cellStyle name="_TG-TH_1_N-X-T-04" xfId="1470"/>
    <cellStyle name="_TG-TH_1_PGIA-phieu tham tra Kho bac" xfId="1471"/>
    <cellStyle name="_TG-TH_1_phu luc tong ket tinh hinh TH giai doan 03-10 (ngay 30)" xfId="1472"/>
    <cellStyle name="_TG-TH_1_PT02-02" xfId="1473"/>
    <cellStyle name="_TG-TH_1_PT02-02_Book1" xfId="1474"/>
    <cellStyle name="_TG-TH_1_PT02-03" xfId="1475"/>
    <cellStyle name="_TG-TH_1_PT02-03_Book1" xfId="1476"/>
    <cellStyle name="_TG-TH_1_Qt-HT3PQ1(CauKho)" xfId="1477"/>
    <cellStyle name="_TG-TH_1_Sheet1" xfId="1478"/>
    <cellStyle name="_TG-TH_1_TEL OUT 2004" xfId="1479"/>
    <cellStyle name="_TG-TH_1_TH_Tuynen" xfId="1480"/>
    <cellStyle name="_TG-TH_1_TK152-04" xfId="1481"/>
    <cellStyle name="_TG-TH_1_Tong hop 3 tinh (11_5)-TTH-QN-QT" xfId="1482"/>
    <cellStyle name="_TG-TH_1_ÿÿÿÿÿ" xfId="1483"/>
    <cellStyle name="_TG-TH_1_ÿÿÿÿÿ_Bieu mau cong trinh khoi cong moi 3-4" xfId="1484"/>
    <cellStyle name="_TG-TH_1_ÿÿÿÿÿ_Bieu3ODA" xfId="1485"/>
    <cellStyle name="_TG-TH_1_ÿÿÿÿÿ_Bieu4HTMT" xfId="1486"/>
    <cellStyle name="_TG-TH_1_ÿÿÿÿÿ_KH TPCP vung TNB (03-1-2012)" xfId="1487"/>
    <cellStyle name="_TG-TH_1_ÿÿÿÿÿ_kien giang 2" xfId="1488"/>
    <cellStyle name="_TG-TH_2" xfId="1489"/>
    <cellStyle name="_TG-TH_2 2" xfId="1490"/>
    <cellStyle name="_TG-TH_2 3" xfId="1491"/>
    <cellStyle name="_TG-TH_2_05-12  KH trung han 2016-2020 - Liem Thinh edited" xfId="1492"/>
    <cellStyle name="_TG-TH_2_ApGiaVatTu_cayxanh_latgach" xfId="1493"/>
    <cellStyle name="_TG-TH_2_ApGiaVatTu_cayxanh_latgach 2" xfId="1494"/>
    <cellStyle name="_TG-TH_2_BANG TONG HOP TINH HINH THANH QUYET TOAN (MOI I)" xfId="1495"/>
    <cellStyle name="_TG-TH_2_BANG TONG HOP TINH HINH THANH QUYET TOAN (MOI I) 2" xfId="1496"/>
    <cellStyle name="_TG-TH_2_bao cao 13 thang2011TPYT " xfId="1497"/>
    <cellStyle name="_TG-TH_2_BAO CAO KLCT PT2000" xfId="1498"/>
    <cellStyle name="_TG-TH_2_BAO CAO PT2000" xfId="1499"/>
    <cellStyle name="_TG-TH_2_BAO CAO PT2000_Book1" xfId="1500"/>
    <cellStyle name="_TG-TH_2_Bao cao XDCB 2001 - T11 KH dieu chinh 20-11-THAI" xfId="1501"/>
    <cellStyle name="_TG-TH_2_BAO GIA NGAY 24-10-08 (co dam)" xfId="1502"/>
    <cellStyle name="_TG-TH_2_BAO GIA NGAY 24-10-08 (co dam) 2" xfId="1503"/>
    <cellStyle name="_TG-TH_2_BC  NAM 2007" xfId="1504"/>
    <cellStyle name="_TG-TH_2_BC CV 6403 BKHĐT" xfId="1505"/>
    <cellStyle name="_TG-TH_2_BC NQ11-CP - chinh sua lai" xfId="1506"/>
    <cellStyle name="_TG-TH_2_BC NQ11-CP-Quynh sau bieu so3" xfId="1507"/>
    <cellStyle name="_TG-TH_2_BC_NQ11-CP_-_Thao_sua_lai" xfId="1508"/>
    <cellStyle name="_TG-TH_2_Bieu mau cong trinh khoi cong moi 3-4" xfId="1509"/>
    <cellStyle name="_TG-TH_2_Bieu3ODA" xfId="1510"/>
    <cellStyle name="_TG-TH_2_Bieu3ODA_1" xfId="1511"/>
    <cellStyle name="_TG-TH_2_Bieu4HTMT" xfId="1512"/>
    <cellStyle name="_TG-TH_2_bo sung von KCH nam 2010 va Du an tre kho khan" xfId="1513"/>
    <cellStyle name="_TG-TH_2_bo sung von KCH nam 2010 va Du an tre kho khan 2" xfId="1514"/>
    <cellStyle name="_TG-TH_2_Book1" xfId="1515"/>
    <cellStyle name="_TG-TH_2_Book1 2" xfId="1516"/>
    <cellStyle name="_TG-TH_2_Book1 3" xfId="1517"/>
    <cellStyle name="_TG-TH_2_Book1_1" xfId="1518"/>
    <cellStyle name="_TG-TH_2_Book1_1 2" xfId="1519"/>
    <cellStyle name="_TG-TH_2_Book1_1 3" xfId="1520"/>
    <cellStyle name="_TG-TH_2_Book1_1_BC CV 6403 BKHĐT" xfId="1521"/>
    <cellStyle name="_TG-TH_2_Book1_1_Bieu mau cong trinh khoi cong moi 3-4" xfId="1522"/>
    <cellStyle name="_TG-TH_2_Book1_1_Bieu3ODA" xfId="1523"/>
    <cellStyle name="_TG-TH_2_Book1_1_Bieu4HTMT" xfId="1524"/>
    <cellStyle name="_TG-TH_2_Book1_1_Book1" xfId="1525"/>
    <cellStyle name="_TG-TH_2_Book1_1_Luy ke von ung nam 2011 -Thoa gui ngay 12-8-2012" xfId="1526"/>
    <cellStyle name="_TG-TH_2_Book1_2" xfId="1527"/>
    <cellStyle name="_TG-TH_2_Book1_2 2" xfId="1528"/>
    <cellStyle name="_TG-TH_2_Book1_2 3" xfId="1529"/>
    <cellStyle name="_TG-TH_2_Book1_2_BC CV 6403 BKHĐT" xfId="1530"/>
    <cellStyle name="_TG-TH_2_Book1_2_Bieu3ODA" xfId="1531"/>
    <cellStyle name="_TG-TH_2_Book1_2_Luy ke von ung nam 2011 -Thoa gui ngay 12-8-2012" xfId="1532"/>
    <cellStyle name="_TG-TH_2_Book1_3" xfId="1533"/>
    <cellStyle name="_TG-TH_2_Book1_3 2" xfId="1534"/>
    <cellStyle name="_TG-TH_2_Book1_4" xfId="1535"/>
    <cellStyle name="_TG-TH_2_Book1_bao cao 13 thang2011TPYT " xfId="1536"/>
    <cellStyle name="_TG-TH_2_Book1_BC CV 6403 BKHĐT" xfId="1537"/>
    <cellStyle name="_TG-TH_2_Book1_Bieu mau cong trinh khoi cong moi 3-4" xfId="1538"/>
    <cellStyle name="_TG-TH_2_Book1_Bieu3ODA" xfId="1539"/>
    <cellStyle name="_TG-TH_2_Book1_Bieu4HTMT" xfId="1540"/>
    <cellStyle name="_TG-TH_2_Book1_bo sung von KCH nam 2010 va Du an tre kho khan" xfId="1541"/>
    <cellStyle name="_TG-TH_2_Book1_bo sung von KCH nam 2010 va Du an tre kho khan 2" xfId="1542"/>
    <cellStyle name="_TG-TH_2_Book1_Book1" xfId="1543"/>
    <cellStyle name="_TG-TH_2_Book1_danh muc chuan bi dau tu 2011 ngay 07-6-2011" xfId="1544"/>
    <cellStyle name="_TG-TH_2_Book1_Danh muc pbo nguon von XSKT, XDCB nam 2009 chuyen qua nam 2010" xfId="1545"/>
    <cellStyle name="_TG-TH_2_Book1_Danh muc pbo nguon von XSKT, XDCB nam 2009 chuyen qua nam 2010 2" xfId="1546"/>
    <cellStyle name="_TG-TH_2_Book1_dieu chinh KH 2011 ngay 26-5-2011111" xfId="1547"/>
    <cellStyle name="_TG-TH_2_Book1_dieu chinh KH 2011 ngay 26-5-2011111 2" xfId="1548"/>
    <cellStyle name="_TG-TH_2_Book1_DS KCH PHAN BO VON NSDP NAM 2010" xfId="1549"/>
    <cellStyle name="_TG-TH_2_Book1_DS KCH PHAN BO VON NSDP NAM 2010 2" xfId="1550"/>
    <cellStyle name="_TG-TH_2_Book1_giao KH 2011 ngay 10-12-2010" xfId="1551"/>
    <cellStyle name="_TG-TH_2_Book1_giao KH 2011 ngay 10-12-2010 2" xfId="1552"/>
    <cellStyle name="_TG-TH_2_Book1_Luy ke von ung nam 2011 -Thoa gui ngay 12-8-2012" xfId="1553"/>
    <cellStyle name="_TG-TH_2_Book1_Tong hop 3 tinh (11_5)-TTH-QN-QT" xfId="1554"/>
    <cellStyle name="_TG-TH_2_CAU Khanh Nam(Thi Cong)" xfId="1555"/>
    <cellStyle name="_TG-TH_2_CAU Khanh Nam(Thi Cong) 2" xfId="1556"/>
    <cellStyle name="_TG-TH_2_ChiHuong_ApGia" xfId="1557"/>
    <cellStyle name="_TG-TH_2_ChiHuong_ApGia 2" xfId="1558"/>
    <cellStyle name="_TG-TH_2_CoCauPhi (version 1)" xfId="1559"/>
    <cellStyle name="_TG-TH_2_CoCauPhi (version 1) 2" xfId="1560"/>
    <cellStyle name="_TG-TH_2_Copy of 05-12  KH trung han 2016-2020 - Liem Thinh edited (1)" xfId="1561"/>
    <cellStyle name="_TG-TH_2_danh muc chuan bi dau tu 2011 ngay 07-6-2011" xfId="1562"/>
    <cellStyle name="_TG-TH_2_Danh muc pbo nguon von XSKT, XDCB nam 2009 chuyen qua nam 2010" xfId="1563"/>
    <cellStyle name="_TG-TH_2_Danh muc pbo nguon von XSKT, XDCB nam 2009 chuyen qua nam 2010 2" xfId="1564"/>
    <cellStyle name="_TG-TH_2_DAU NOI PL-CL TAI PHU LAMHC" xfId="1565"/>
    <cellStyle name="_TG-TH_2_dieu chinh KH 2011 ngay 26-5-2011111" xfId="1566"/>
    <cellStyle name="_TG-TH_2_dieu chinh KH 2011 ngay 26-5-2011111 2" xfId="1567"/>
    <cellStyle name="_TG-TH_2_DS KCH PHAN BO VON NSDP NAM 2010" xfId="1568"/>
    <cellStyle name="_TG-TH_2_DS KCH PHAN BO VON NSDP NAM 2010 2" xfId="1569"/>
    <cellStyle name="_TG-TH_2_DTCDT MR.2N110.HOCMON.TDTOAN.CCUNG" xfId="1570"/>
    <cellStyle name="_TG-TH_2_DTDuong dong tien -sua tham tra 2009 - luong 650" xfId="1571"/>
    <cellStyle name="_TG-TH_2_DU TRU VAT TU" xfId="1572"/>
    <cellStyle name="_TG-TH_2_DU TRU VAT TU 2" xfId="1573"/>
    <cellStyle name="_TG-TH_2_giao KH 2011 ngay 10-12-2010" xfId="1574"/>
    <cellStyle name="_TG-TH_2_giao KH 2011 ngay 10-12-2010 2" xfId="1575"/>
    <cellStyle name="_TG-TH_2_GTGT 2003" xfId="1576"/>
    <cellStyle name="_TG-TH_2_GTGT 2003 2" xfId="1577"/>
    <cellStyle name="_TG-TH_2_KE KHAI THUE GTGT 2004" xfId="1578"/>
    <cellStyle name="_TG-TH_2_KE KHAI THUE GTGT 2004 2" xfId="1579"/>
    <cellStyle name="_TG-TH_2_KE KHAI THUE GTGT 2004_BCTC2004" xfId="1580"/>
    <cellStyle name="_TG-TH_2_KE KHAI THUE GTGT 2004_BCTC2004 2" xfId="1581"/>
    <cellStyle name="_TG-TH_2_KH TPCP 2016-2020 (tong hop)" xfId="1582"/>
    <cellStyle name="_TG-TH_2_KH TPCP vung TNB (03-1-2012)" xfId="1583"/>
    <cellStyle name="_TG-TH_2_kien giang 2" xfId="1584"/>
    <cellStyle name="_TG-TH_2_KL_TN_B3" xfId="1585"/>
    <cellStyle name="_TG-TH_2_KL_TN_E2" xfId="1586"/>
    <cellStyle name="_TG-TH_2_KL_TN_E3" xfId="1587"/>
    <cellStyle name="_TG-TH_2_Lora-tungchau" xfId="1588"/>
    <cellStyle name="_TG-TH_2_Luy ke von ung nam 2011 -Thoa gui ngay 12-8-2012" xfId="1589"/>
    <cellStyle name="_TG-TH_2_NhanCong" xfId="1590"/>
    <cellStyle name="_TG-TH_2_NhanCong 2" xfId="1591"/>
    <cellStyle name="_TG-TH_2_N-X-T-04" xfId="1592"/>
    <cellStyle name="_TG-TH_2_N-X-T-04 2" xfId="1593"/>
    <cellStyle name="_TG-TH_2_PGIA-phieu tham tra Kho bac" xfId="1594"/>
    <cellStyle name="_TG-TH_2_phu luc tong ket tinh hinh TH giai doan 03-10 (ngay 30)" xfId="1595"/>
    <cellStyle name="_TG-TH_2_phu luc tong ket tinh hinh TH giai doan 03-10 (ngay 30) 2" xfId="1596"/>
    <cellStyle name="_TG-TH_2_PT02-02" xfId="1597"/>
    <cellStyle name="_TG-TH_2_PT02-02_Book1" xfId="1598"/>
    <cellStyle name="_TG-TH_2_PT02-03" xfId="1599"/>
    <cellStyle name="_TG-TH_2_PT02-03_Book1" xfId="1600"/>
    <cellStyle name="_TG-TH_2_Qt-HT3PQ1(CauKho)" xfId="1601"/>
    <cellStyle name="_TG-TH_2_quy luong con lai nam 2004" xfId="1602"/>
    <cellStyle name="_TG-TH_2_Sheet1" xfId="1603"/>
    <cellStyle name="_TG-TH_2_TEL OUT 2004" xfId="1604"/>
    <cellStyle name="_TG-TH_2_TH_Tuynen" xfId="1605"/>
    <cellStyle name="_TG-TH_2_TK152-04" xfId="1606"/>
    <cellStyle name="_TG-TH_2_TK152-04 2" xfId="1607"/>
    <cellStyle name="_TG-TH_2_Tong hop 3 tinh (11_5)-TTH-QN-QT" xfId="1608"/>
    <cellStyle name="_TG-TH_2_ÿÿÿÿÿ" xfId="1609"/>
    <cellStyle name="_TG-TH_2_ÿÿÿÿÿ 2" xfId="1610"/>
    <cellStyle name="_TG-TH_2_ÿÿÿÿÿ_Bieu mau cong trinh khoi cong moi 3-4" xfId="1611"/>
    <cellStyle name="_TG-TH_2_ÿÿÿÿÿ_Bieu3ODA" xfId="1612"/>
    <cellStyle name="_TG-TH_2_ÿÿÿÿÿ_Bieu4HTMT" xfId="1613"/>
    <cellStyle name="_TG-TH_2_ÿÿÿÿÿ_KH TPCP vung TNB (03-1-2012)" xfId="1614"/>
    <cellStyle name="_TG-TH_2_ÿÿÿÿÿ_kien giang 2" xfId="1615"/>
    <cellStyle name="_TG-TH_3" xfId="1616"/>
    <cellStyle name="_TG-TH_3 2" xfId="1617"/>
    <cellStyle name="_TG-TH_3_05-12  KH trung han 2016-2020 - Liem Thinh edited" xfId="1618"/>
    <cellStyle name="_TG-TH_3_Book1" xfId="1619"/>
    <cellStyle name="_TG-TH_3_Copy of 05-12  KH trung han 2016-2020 - Liem Thinh edited (1)" xfId="1620"/>
    <cellStyle name="_TG-TH_3_KH TPCP 2016-2020 (tong hop)" xfId="1621"/>
    <cellStyle name="_TG-TH_3_Lora-tungchau" xfId="1622"/>
    <cellStyle name="_TG-TH_3_Lora-tungchau 2" xfId="1623"/>
    <cellStyle name="_TG-TH_3_Lora-tungchau_05-12  KH trung han 2016-2020 - Liem Thinh edited" xfId="1624"/>
    <cellStyle name="_TG-TH_3_Lora-tungchau_Copy of 05-12  KH trung han 2016-2020 - Liem Thinh edited (1)" xfId="1625"/>
    <cellStyle name="_TG-TH_3_Lora-tungchau_KH TPCP 2016-2020 (tong hop)" xfId="1626"/>
    <cellStyle name="_TG-TH_3_Qt-HT3PQ1(CauKho)" xfId="1627"/>
    <cellStyle name="_TG-TH_3_quy luong con lai nam 2004" xfId="1628"/>
    <cellStyle name="_TG-TH_4" xfId="1629"/>
    <cellStyle name="_TG-TH_4 2" xfId="1630"/>
    <cellStyle name="_TG-TH_4 3" xfId="1631"/>
    <cellStyle name="_TG-TH_4_Book1" xfId="1632"/>
    <cellStyle name="_TG-TH_4_Book1 2" xfId="1633"/>
    <cellStyle name="_TG-TH_4_DTDuong dong tien -sua tham tra 2009 - luong 650" xfId="1634"/>
    <cellStyle name="_TG-TH_4_quy luong con lai nam 2004" xfId="1635"/>
    <cellStyle name="_TG-TH_Book1" xfId="1636"/>
    <cellStyle name="_TH KH 2010" xfId="1637"/>
    <cellStyle name="_TH Nghi dinh 116, 54, 54, 64 cua Chinh phu" xfId="1638"/>
    <cellStyle name="_TH Nghi dinh 116, 54, 54, 64 cua Chinh phu_DT 2017(06.11)" xfId="1639"/>
    <cellStyle name="_TH Nghi dinh 116, 54, 54, 64 cua Chinh phu_DT 2017(25.10)" xfId="1640"/>
    <cellStyle name="_TH Nghi dinh 116, 54, 54, 64 cua Chinh phu_Muc khoan quy PC theo ND 29" xfId="1641"/>
    <cellStyle name="_TH Nghi dinh 116, 54, 54, 64 cua Chinh phu_Muc khoan quy PC theo ND 29_DT 2017(06.11)" xfId="1642"/>
    <cellStyle name="_TH Nghi dinh 116, 54, 54, 64 cua Chinh phu_Muc khoan quy PC theo ND 29_DT 2017(25.10)" xfId="1643"/>
    <cellStyle name="_TH phu cap theo ND 116 nam 2013" xfId="1644"/>
    <cellStyle name="_TH phu cap theo ND 116 nam 2013_DT 2017(06.11)" xfId="1645"/>
    <cellStyle name="_TH phu cap theo ND 116 nam 2013_DT 2017(25.10)" xfId="1646"/>
    <cellStyle name="_TH phu cap theo ND 19 (BCbộ)" xfId="1647"/>
    <cellStyle name="_TH phu cap theo ND 19 (BCbộ)_DT 2017(06.11)" xfId="1648"/>
    <cellStyle name="_TH phu cap theo ND 19 (BCbộ)_DT 2017(25.10)" xfId="1649"/>
    <cellStyle name="_TH phu cap theo ND 19 (bỏ xã 539)" xfId="1650"/>
    <cellStyle name="_TH phu cap theo ND 19 (bỏ xã 539)_DT 2017(06.11)" xfId="1651"/>
    <cellStyle name="_TH phu cap theo ND 19 (bỏ xã 539)_DT 2017(25.10)" xfId="1652"/>
    <cellStyle name="_TH_Tuynen" xfId="1653"/>
    <cellStyle name="_Tinh hinh thuc hien cac du an ung truoc von TPCP" xfId="1654"/>
    <cellStyle name="_Tinh hinh thuc hien cac du an ung truoc von TPCP 2" xfId="1655"/>
    <cellStyle name="_Tinh hinh thuc hien cac du an ung truoc von TPCP_PB1 -  Hop truc tinh uy" xfId="1656"/>
    <cellStyle name="_Tinh hinh thuc hien cac du an ung truoc von TPCP_PB1 -  Hop truc tinh uy 2" xfId="1657"/>
    <cellStyle name="_Tinh hinh thuc hien cac du an ung truoc von TPCP_Phu luc so 2 - NSTW  - Phuong an tinh toan theo huong dan cua Bo (khong bao gom bat thuong)" xfId="1658"/>
    <cellStyle name="_Tinh hinh thuc hien cac du an ung truoc von TPCP_Phu luc so 2 - NSTW  - Phuong an tinh toan theo huong dan cua Bo (khong bao gom bat thuong) 2" xfId="1659"/>
    <cellStyle name="_Tinh hinh thuc hien cac du an ung truoc von TPCP_PL 3 - Hop truc tinh uy" xfId="1660"/>
    <cellStyle name="_Tinh hinh thuc hien cac du an ung truoc von TPCP_PL 3 - Hop truc tinh uy 2" xfId="1661"/>
    <cellStyle name="_Tinh hinh thuc hien cac du an ung truoc von TPCP_PL3" xfId="1662"/>
    <cellStyle name="_Tinh hinh thuc hien cac du an ung truoc von TPCP_PL4 - Hop truc tinh uy" xfId="1663"/>
    <cellStyle name="_Tinh hinh thuc hien cac du an ung truoc von TPCP_PL4 - Hop truc tinh uy 2" xfId="1664"/>
    <cellStyle name="_TK152-04" xfId="1665"/>
    <cellStyle name="_TKP" xfId="1666"/>
    <cellStyle name="_TKP_09.11.2011 Giai ngan 9 thang nam 2011" xfId="1667"/>
    <cellStyle name="_Tong du toan " xfId="1668"/>
    <cellStyle name="_Tong dutoan PP LAHAI" xfId="1669"/>
    <cellStyle name="_Tong hop 3 tinh (11_5)-TTH-QN-QT" xfId="1670"/>
    <cellStyle name="_Tong hop nhu cau von den 30.9.2011 (Bieu tong hop)" xfId="1671"/>
    <cellStyle name="_Tong hop nhu cau von den 30.9.2011 (Bieu tong hop) 2" xfId="1672"/>
    <cellStyle name="_Tong_hop_DToan" xfId="1673"/>
    <cellStyle name="_TPCP GT-24-5-Mien Nui" xfId="1674"/>
    <cellStyle name="_TPCP GT-24-5-Mien Nui 2" xfId="1675"/>
    <cellStyle name="_TPCP GT-24-5-Mien Nui_!1 1 bao cao giao KH ve HTCMT vung TNB   12-12-2011" xfId="1676"/>
    <cellStyle name="_TPCP GT-24-5-Mien Nui_Bieu4HTMT" xfId="1677"/>
    <cellStyle name="_TPCP GT-24-5-Mien Nui_Bieu4HTMT_!1 1 bao cao giao KH ve HTCMT vung TNB   12-12-2011" xfId="1678"/>
    <cellStyle name="_TPCP GT-24-5-Mien Nui_Bieu4HTMT_KH TPCP vung TNB (03-1-2012)" xfId="1679"/>
    <cellStyle name="_TPCP GT-24-5-Mien Nui_KH TPCP vung TNB (03-1-2012)" xfId="1680"/>
    <cellStyle name="_TPCP GT-24-5-Mien Nui_PB1 -  Hop truc tinh uy" xfId="1681"/>
    <cellStyle name="_TPCP GT-24-5-Mien Nui_PB1 -  Hop truc tinh uy 2" xfId="1682"/>
    <cellStyle name="_TPCP GT-24-5-Mien Nui_Phu luc so 2 - NSTW  - Phuong an tinh toan theo huong dan cua Bo (khong bao gom bat thuong)" xfId="1683"/>
    <cellStyle name="_TPCP GT-24-5-Mien Nui_Phu luc so 2 - NSTW  - Phuong an tinh toan theo huong dan cua Bo (khong bao gom bat thuong) 2" xfId="1684"/>
    <cellStyle name="_TPCP GT-24-5-Mien Nui_PL 3 - Hop truc tinh uy" xfId="1685"/>
    <cellStyle name="_TPCP GT-24-5-Mien Nui_PL 3 - Hop truc tinh uy 2" xfId="1686"/>
    <cellStyle name="_TPCP GT-24-5-Mien Nui_PL3" xfId="1687"/>
    <cellStyle name="_TPCP GT-24-5-Mien Nui_PL4 - Hop truc tinh uy" xfId="1688"/>
    <cellStyle name="_TPCP GT-24-5-Mien Nui_PL4 - Hop truc tinh uy 2" xfId="1689"/>
    <cellStyle name="_Trình%20Bộ%20TC%20bổ%20sung%20DT%202013(1)" xfId="1690"/>
    <cellStyle name="_Trình%20Bộ%20TC%20bổ%20sung%20DT%202013(1)_ĐB+YT" xfId="1691"/>
    <cellStyle name="_Trình%20Bộ%20TC%20bổ%20sung%20DT%202013(1)_ĐB+YT_DT 2017(06.11)" xfId="1692"/>
    <cellStyle name="_Trình%20Bộ%20TC%20bổ%20sung%20DT%202013(1)_ĐB+YT_DT 2017(25.10)" xfId="1693"/>
    <cellStyle name="_Trình%20Bộ%20TC%20bổ%20sung%20DT%202013(1)_Mặt bằng 2017" xfId="1694"/>
    <cellStyle name="_Trình%20Bộ%20TC%20bổ%20sung%20DT%202013(1)_Mặt bằng 2017_DT 2017(06.11)" xfId="1695"/>
    <cellStyle name="_Trình%20Bộ%20TC%20bổ%20sung%20DT%202013(1)_Mặt bằng 2017_DT 2017(25.10)" xfId="1696"/>
    <cellStyle name="_TT209BTC3" xfId="1697"/>
    <cellStyle name="_ung 2011 - 11-6-Thanh hoa-Nghe an" xfId="1698"/>
    <cellStyle name="_ung 2011 - 11-6-Thanh hoa-Nghe an_09.11.2011 Giai ngan 9 thang nam 2011" xfId="1699"/>
    <cellStyle name="_ung truoc 2011 NSTW Thanh Hoa + Nge An gui Thu 12-5" xfId="1700"/>
    <cellStyle name="_ung truoc 2011 NSTW Thanh Hoa + Nge An gui Thu 12-5 2" xfId="1701"/>
    <cellStyle name="_ung truoc 2011 NSTW Thanh Hoa + Nge An gui Thu 12-5_!1 1 bao cao giao KH ve HTCMT vung TNB   12-12-2011" xfId="1702"/>
    <cellStyle name="_ung truoc 2011 NSTW Thanh Hoa + Nge An gui Thu 12-5_09.11.2011 Giai ngan 9 thang nam 2011" xfId="1703"/>
    <cellStyle name="_ung truoc 2011 NSTW Thanh Hoa + Nge An gui Thu 12-5_Bieu4HTMT" xfId="1704"/>
    <cellStyle name="_ung truoc 2011 NSTW Thanh Hoa + Nge An gui Thu 12-5_Bieu4HTMT_!1 1 bao cao giao KH ve HTCMT vung TNB   12-12-2011" xfId="1705"/>
    <cellStyle name="_ung truoc 2011 NSTW Thanh Hoa + Nge An gui Thu 12-5_Bieu4HTMT_KH TPCP vung TNB (03-1-2012)" xfId="1706"/>
    <cellStyle name="_ung truoc 2011 NSTW Thanh Hoa + Nge An gui Thu 12-5_KH TPCP vung TNB (03-1-2012)" xfId="1707"/>
    <cellStyle name="_ung truoc 2011 NSTW Thanh Hoa + Nge An gui Thu 12-5_PB1 -  Hop truc tinh uy" xfId="1708"/>
    <cellStyle name="_ung truoc 2011 NSTW Thanh Hoa + Nge An gui Thu 12-5_PB1 -  Hop truc tinh uy 2" xfId="1709"/>
    <cellStyle name="_ung truoc 2011 NSTW Thanh Hoa + Nge An gui Thu 12-5_Phu luc so 2 - NSTW  - Phuong an tinh toan theo huong dan cua Bo (khong bao gom bat thuong)" xfId="1710"/>
    <cellStyle name="_ung truoc 2011 NSTW Thanh Hoa + Nge An gui Thu 12-5_Phu luc so 2 - NSTW  - Phuong an tinh toan theo huong dan cua Bo (khong bao gom bat thuong) 2" xfId="1711"/>
    <cellStyle name="_ung truoc 2011 NSTW Thanh Hoa + Nge An gui Thu 12-5_PL 3 - Hop truc tinh uy" xfId="1712"/>
    <cellStyle name="_ung truoc 2011 NSTW Thanh Hoa + Nge An gui Thu 12-5_PL 3 - Hop truc tinh uy 2" xfId="1713"/>
    <cellStyle name="_ung truoc 2011 NSTW Thanh Hoa + Nge An gui Thu 12-5_PL3" xfId="1714"/>
    <cellStyle name="_ung truoc 2011 NSTW Thanh Hoa + Nge An gui Thu 12-5_PL4 - Hop truc tinh uy" xfId="1715"/>
    <cellStyle name="_ung truoc 2011 NSTW Thanh Hoa + Nge An gui Thu 12-5_PL4 - Hop truc tinh uy 2" xfId="1716"/>
    <cellStyle name="_ung truoc cua long an (6-5-2010)" xfId="1717"/>
    <cellStyle name="_ung von chinh thuc doan kiem tra TAY NAM BO" xfId="1718"/>
    <cellStyle name="_ung von chinh thuc doan kiem tra TAY NAM BO_09.11.2011 Giai ngan 9 thang nam 2011" xfId="1719"/>
    <cellStyle name="_Ung von nam 2011 vung TNB - Doan Cong tac (12-5-2010)" xfId="1720"/>
    <cellStyle name="_Ung von nam 2011 vung TNB - Doan Cong tac (12-5-2010) 2" xfId="1721"/>
    <cellStyle name="_Ung von nam 2011 vung TNB - Doan Cong tac (12-5-2010)_!1 1 bao cao giao KH ve HTCMT vung TNB   12-12-2011" xfId="1722"/>
    <cellStyle name="_Ung von nam 2011 vung TNB - Doan Cong tac (12-5-2010)_09.11.2011 Giai ngan 9 thang nam 2011" xfId="1723"/>
    <cellStyle name="_Ung von nam 2011 vung TNB - Doan Cong tac (12-5-2010)_Bieu4HTMT" xfId="1724"/>
    <cellStyle name="_Ung von nam 2011 vung TNB - Doan Cong tac (12-5-2010)_Bieu4HTMT_!1 1 bao cao giao KH ve HTCMT vung TNB   12-12-2011" xfId="1725"/>
    <cellStyle name="_Ung von nam 2011 vung TNB - Doan Cong tac (12-5-2010)_Bieu4HTMT_KH TPCP vung TNB (03-1-2012)" xfId="1726"/>
    <cellStyle name="_Ung von nam 2011 vung TNB - Doan Cong tac (12-5-2010)_Chitiet" xfId="1727"/>
    <cellStyle name="_Ung von nam 2011 vung TNB - Doan Cong tac (12-5-2010)_Chuẩn bị đầu tư 2011 (sep Hung)_KH 2012 (T3-2013)" xfId="1728"/>
    <cellStyle name="_Ung von nam 2011 vung TNB - Doan Cong tac (12-5-2010)_Chuẩn bị đầu tư 2011 (sep Hung)_KH 2012 (T3-2013) 2" xfId="1729"/>
    <cellStyle name="_Ung von nam 2011 vung TNB - Doan Cong tac (12-5-2010)_Cong trinh co y kien LD_Dang_NN_2011-Tay nguyen-9-10" xfId="1730"/>
    <cellStyle name="_Ung von nam 2011 vung TNB - Doan Cong tac (12-5-2010)_Cong trinh co y kien LD_Dang_NN_2011-Tay nguyen-9-10_!1 1 bao cao giao KH ve HTCMT vung TNB   12-12-2011" xfId="1731"/>
    <cellStyle name="_Ung von nam 2011 vung TNB - Doan Cong tac (12-5-2010)_Cong trinh co y kien LD_Dang_NN_2011-Tay nguyen-9-10_Bieu4HTMT" xfId="1732"/>
    <cellStyle name="_Ung von nam 2011 vung TNB - Doan Cong tac (12-5-2010)_Cong trinh co y kien LD_Dang_NN_2011-Tay nguyen-9-10_Bieu4HTMT_!1 1 bao cao giao KH ve HTCMT vung TNB   12-12-2011" xfId="1733"/>
    <cellStyle name="_Ung von nam 2011 vung TNB - Doan Cong tac (12-5-2010)_Cong trinh co y kien LD_Dang_NN_2011-Tay nguyen-9-10_Bieu4HTMT_KH TPCP vung TNB (03-1-2012)" xfId="1734"/>
    <cellStyle name="_Ung von nam 2011 vung TNB - Doan Cong tac (12-5-2010)_Cong trinh co y kien LD_Dang_NN_2011-Tay nguyen-9-10_KH TPCP vung TNB (03-1-2012)" xfId="1735"/>
    <cellStyle name="_Ung von nam 2011 vung TNB - Doan Cong tac (12-5-2010)_Cong trinh co y kien LD_Dang_NN_2011-Tay nguyen-9-10_PB1 -  Hop truc tinh uy" xfId="1736"/>
    <cellStyle name="_Ung von nam 2011 vung TNB - Doan Cong tac (12-5-2010)_Cong trinh co y kien LD_Dang_NN_2011-Tay nguyen-9-10_Phu luc so 2 - NSTW  - Phuong an tinh toan theo huong dan cua Bo (khong bao gom bat thuong)" xfId="1737"/>
    <cellStyle name="_Ung von nam 2011 vung TNB - Doan Cong tac (12-5-2010)_Cong trinh co y kien LD_Dang_NN_2011-Tay nguyen-9-10_PL 3 - Hop truc tinh uy" xfId="1738"/>
    <cellStyle name="_Ung von nam 2011 vung TNB - Doan Cong tac (12-5-2010)_Cong trinh co y kien LD_Dang_NN_2011-Tay nguyen-9-10_PL3" xfId="1739"/>
    <cellStyle name="_Ung von nam 2011 vung TNB - Doan Cong tac (12-5-2010)_Cong trinh co y kien LD_Dang_NN_2011-Tay nguyen-9-10_PL4 - Hop truc tinh uy" xfId="1740"/>
    <cellStyle name="_Ung von nam 2011 vung TNB - Doan Cong tac (12-5-2010)_Copy of ghep 3 bieu trinh LD BO 28-6 (TPCP)" xfId="1741"/>
    <cellStyle name="_Ung von nam 2011 vung TNB - Doan Cong tac (12-5-2010)_Copy of ghep 3 bieu trinh LD BO 28-6 (TPCP)_09.11.2011 Giai ngan 9 thang nam 2011" xfId="1742"/>
    <cellStyle name="_Ung von nam 2011 vung TNB - Doan Cong tac (12-5-2010)_KH TPCP vung TNB (03-1-2012)" xfId="1743"/>
    <cellStyle name="_Ung von nam 2011 vung TNB - Doan Cong tac (12-5-2010)_PB1 -  Hop truc tinh uy" xfId="1744"/>
    <cellStyle name="_Ung von nam 2011 vung TNB - Doan Cong tac (12-5-2010)_Phu luc so 2 - NSTW  - Phuong an tinh toan theo huong dan cua Bo (khong bao gom bat thuong)" xfId="1745"/>
    <cellStyle name="_Ung von nam 2011 vung TNB - Doan Cong tac (12-5-2010)_PL 3 - Hop truc tinh uy" xfId="1746"/>
    <cellStyle name="_Ung von nam 2011 vung TNB - Doan Cong tac (12-5-2010)_PL3" xfId="1747"/>
    <cellStyle name="_Ung von nam 2011 vung TNB - Doan Cong tac (12-5-2010)_PL4 - Hop truc tinh uy" xfId="1748"/>
    <cellStyle name="_Ung von nam 2011 vung TNB - Doan Cong tac (12-5-2010)_TN - Ho tro khac 2011" xfId="1749"/>
    <cellStyle name="_Ung von nam 2011 vung TNB - Doan Cong tac (12-5-2010)_TN - Ho tro khac 2011_!1 1 bao cao giao KH ve HTCMT vung TNB   12-12-2011" xfId="1750"/>
    <cellStyle name="_Ung von nam 2011 vung TNB - Doan Cong tac (12-5-2010)_TN - Ho tro khac 2011_Bieu4HTMT" xfId="1751"/>
    <cellStyle name="_Ung von nam 2011 vung TNB - Doan Cong tac (12-5-2010)_TN - Ho tro khac 2011_Bieu4HTMT_!1 1 bao cao giao KH ve HTCMT vung TNB   12-12-2011" xfId="1752"/>
    <cellStyle name="_Ung von nam 2011 vung TNB - Doan Cong tac (12-5-2010)_TN - Ho tro khac 2011_Bieu4HTMT_KH TPCP vung TNB (03-1-2012)" xfId="1753"/>
    <cellStyle name="_Ung von nam 2011 vung TNB - Doan Cong tac (12-5-2010)_TN - Ho tro khac 2011_KH TPCP vung TNB (03-1-2012)" xfId="1754"/>
    <cellStyle name="_Ung von nam 2011 vung TNB - Doan Cong tac (12-5-2010)_TN - Ho tro khac 2011_PB1 -  Hop truc tinh uy" xfId="1755"/>
    <cellStyle name="_Ung von nam 2011 vung TNB - Doan Cong tac (12-5-2010)_TN - Ho tro khac 2011_Phu luc so 2 - NSTW  - Phuong an tinh toan theo huong dan cua Bo (khong bao gom bat thuong)" xfId="1756"/>
    <cellStyle name="_Ung von nam 2011 vung TNB - Doan Cong tac (12-5-2010)_TN - Ho tro khac 2011_PL 3 - Hop truc tinh uy" xfId="1757"/>
    <cellStyle name="_Ung von nam 2011 vung TNB - Doan Cong tac (12-5-2010)_TN - Ho tro khac 2011_PL3" xfId="1758"/>
    <cellStyle name="_Ung von nam 2011 vung TNB - Doan Cong tac (12-5-2010)_TN - Ho tro khac 2011_PL4 - Hop truc tinh uy" xfId="1759"/>
    <cellStyle name="_Ung von nam 2011 vung TNB - Doan Cong tac (12-5-2010)_TW" xfId="1760"/>
    <cellStyle name="_Ung von nam 2011 vung TNB - Doan Cong tac (12-5-2010)_TW_Bieu so 16" xfId="1761"/>
    <cellStyle name="_Ung von nam 2011 vung TNB - Doan Cong tac (12-5-2010)_TW_Phu luc TH 2014 - 2015 - BC Bo Ke hoach va Dau tu - PA moi" xfId="1762"/>
    <cellStyle name="_Viahe-TD (15-10-07)" xfId="1763"/>
    <cellStyle name="_Von dau tu 2006-2020 (TL chien luoc)" xfId="1764"/>
    <cellStyle name="_Von dau tu 2006-2020 (TL chien luoc)_15_10_2013 BC nhu cau von doi ung ODA (2014-2016) ngay 15102013 Sua" xfId="1765"/>
    <cellStyle name="_Von dau tu 2006-2020 (TL chien luoc)_BC nhu cau von doi ung ODA nganh NN (BKH)" xfId="1766"/>
    <cellStyle name="_Von dau tu 2006-2020 (TL chien luoc)_BC nhu cau von doi ung ODA nganh NN (BKH)_05-12  KH trung han 2016-2020 - Liem Thinh edited" xfId="1767"/>
    <cellStyle name="_Von dau tu 2006-2020 (TL chien luoc)_BC nhu cau von doi ung ODA nganh NN (BKH)_Copy of 05-12  KH trung han 2016-2020 - Liem Thinh edited (1)" xfId="1768"/>
    <cellStyle name="_Von dau tu 2006-2020 (TL chien luoc)_BC Tai co cau (bieu TH)" xfId="1769"/>
    <cellStyle name="_Von dau tu 2006-2020 (TL chien luoc)_BC Tai co cau (bieu TH)_05-12  KH trung han 2016-2020 - Liem Thinh edited" xfId="1770"/>
    <cellStyle name="_Von dau tu 2006-2020 (TL chien luoc)_BC Tai co cau (bieu TH)_Copy of 05-12  KH trung han 2016-2020 - Liem Thinh edited (1)" xfId="1771"/>
    <cellStyle name="_Von dau tu 2006-2020 (TL chien luoc)_DK 2014-2015 final" xfId="1772"/>
    <cellStyle name="_Von dau tu 2006-2020 (TL chien luoc)_DK 2014-2015 final_05-12  KH trung han 2016-2020 - Liem Thinh edited" xfId="1773"/>
    <cellStyle name="_Von dau tu 2006-2020 (TL chien luoc)_DK 2014-2015 final_Copy of 05-12  KH trung han 2016-2020 - Liem Thinh edited (1)" xfId="1774"/>
    <cellStyle name="_Von dau tu 2006-2020 (TL chien luoc)_DK 2014-2015 new" xfId="1775"/>
    <cellStyle name="_Von dau tu 2006-2020 (TL chien luoc)_DK 2014-2015 new_05-12  KH trung han 2016-2020 - Liem Thinh edited" xfId="1776"/>
    <cellStyle name="_Von dau tu 2006-2020 (TL chien luoc)_DK 2014-2015 new_Copy of 05-12  KH trung han 2016-2020 - Liem Thinh edited (1)" xfId="1777"/>
    <cellStyle name="_Von dau tu 2006-2020 (TL chien luoc)_DK KH CBDT 2014 11-11-2013" xfId="1778"/>
    <cellStyle name="_Von dau tu 2006-2020 (TL chien luoc)_DK KH CBDT 2014 11-11-2013(1)" xfId="1779"/>
    <cellStyle name="_Von dau tu 2006-2020 (TL chien luoc)_DK KH CBDT 2014 11-11-2013(1)_05-12  KH trung han 2016-2020 - Liem Thinh edited" xfId="1780"/>
    <cellStyle name="_Von dau tu 2006-2020 (TL chien luoc)_DK KH CBDT 2014 11-11-2013(1)_Copy of 05-12  KH trung han 2016-2020 - Liem Thinh edited (1)" xfId="1781"/>
    <cellStyle name="_Von dau tu 2006-2020 (TL chien luoc)_DK KH CBDT 2014 11-11-2013_05-12  KH trung han 2016-2020 - Liem Thinh edited" xfId="1782"/>
    <cellStyle name="_Von dau tu 2006-2020 (TL chien luoc)_DK KH CBDT 2014 11-11-2013_Copy of 05-12  KH trung han 2016-2020 - Liem Thinh edited (1)" xfId="1783"/>
    <cellStyle name="_Von dau tu 2006-2020 (TL chien luoc)_KH 2011-2015" xfId="1784"/>
    <cellStyle name="_Von dau tu 2006-2020 (TL chien luoc)_tai co cau dau tu (tong hop)1" xfId="1785"/>
    <cellStyle name="_x005f_x0001_" xfId="1786"/>
    <cellStyle name="_x005f_x0001__!1 1 bao cao giao KH ve HTCMT vung TNB   12-12-2011" xfId="1787"/>
    <cellStyle name="_x005f_x0001__kien giang 2" xfId="1788"/>
    <cellStyle name="_x005f_x000d__x005f_x000a_JournalTemplate=C:\COMFO\CTALK\JOURSTD.TPL_x005f_x000d__x005f_x000a_LbStateAddress=3 3 0 251 1 89 2 311_x005f_x000d__x005f_x000a_LbStateJou" xfId="1789"/>
    <cellStyle name="_x005f_x005f_x005f_x0001_" xfId="1790"/>
    <cellStyle name="_x005f_x005f_x005f_x0001__!1 1 bao cao giao KH ve HTCMT vung TNB   12-12-2011" xfId="1791"/>
    <cellStyle name="_x005f_x005f_x005f_x0001__kien giang 2" xfId="1792"/>
    <cellStyle name="_x005f_x005f_x005f_x000d__x005f_x005f_x005f_x000a_JournalTemplate=C:\COMFO\CTALK\JOURSTD.TPL_x005f_x005f_x005f_x000d__x005f_x005f_x005f_x000a_LbStateAddress=3 3 0 251 1 89 2 311_x005f_x005f_x005f_x000d__x005f_x005f_x005f_x000a_LbStateJou" xfId="1793"/>
    <cellStyle name="_XDCB thang 12.2010" xfId="1794"/>
    <cellStyle name="_ÿÿÿÿÿ" xfId="1795"/>
    <cellStyle name="_ÿÿÿÿÿ 2" xfId="1796"/>
    <cellStyle name="_ÿÿÿÿÿ_09.11.2011 Giai ngan 9 thang nam 2011" xfId="1797"/>
    <cellStyle name="_ÿÿÿÿÿ_Bieu mau cong trinh khoi cong moi 3-4" xfId="1798"/>
    <cellStyle name="_ÿÿÿÿÿ_Bieu mau cong trinh khoi cong moi 3-4_!1 1 bao cao giao KH ve HTCMT vung TNB   12-12-2011" xfId="1799"/>
    <cellStyle name="_ÿÿÿÿÿ_Bieu mau cong trinh khoi cong moi 3-4_KH TPCP vung TNB (03-1-2012)" xfId="1800"/>
    <cellStyle name="_ÿÿÿÿÿ_Bieu3ODA" xfId="1801"/>
    <cellStyle name="_ÿÿÿÿÿ_Bieu3ODA_!1 1 bao cao giao KH ve HTCMT vung TNB   12-12-2011" xfId="1802"/>
    <cellStyle name="_ÿÿÿÿÿ_Bieu3ODA_KH TPCP vung TNB (03-1-2012)" xfId="1803"/>
    <cellStyle name="_ÿÿÿÿÿ_Bieu4HTMT" xfId="1804"/>
    <cellStyle name="_ÿÿÿÿÿ_Bieu4HTMT_!1 1 bao cao giao KH ve HTCMT vung TNB   12-12-2011" xfId="1805"/>
    <cellStyle name="_ÿÿÿÿÿ_Bieu4HTMT_KH TPCP vung TNB (03-1-2012)" xfId="1806"/>
    <cellStyle name="_ÿÿÿÿÿ_Kh ql62 (2010) 11-09" xfId="1807"/>
    <cellStyle name="_ÿÿÿÿÿ_KH TPCP vung TNB (03-1-2012)" xfId="1808"/>
    <cellStyle name="_ÿÿÿÿÿ_Khung 2012" xfId="1809"/>
    <cellStyle name="_ÿÿÿÿÿ_kien giang 2" xfId="1810"/>
    <cellStyle name="_ÿÿÿÿÿ_PB1 -  Hop truc tinh uy" xfId="1811"/>
    <cellStyle name="_ÿÿÿÿÿ_PB1 -  Hop truc tinh uy 2" xfId="1812"/>
    <cellStyle name="_ÿÿÿÿÿ_Phu luc so 2 - NSTW  - Phuong an tinh toan theo huong dan cua Bo (khong bao gom bat thuong)" xfId="1813"/>
    <cellStyle name="_ÿÿÿÿÿ_Phu luc so 2 - NSTW  - Phuong an tinh toan theo huong dan cua Bo (khong bao gom bat thuong) 2" xfId="1814"/>
    <cellStyle name="_ÿÿÿÿÿ_PL 3 - Hop truc tinh uy" xfId="1815"/>
    <cellStyle name="_ÿÿÿÿÿ_PL 3 - Hop truc tinh uy 2" xfId="1816"/>
    <cellStyle name="_ÿÿÿÿÿ_PL3" xfId="1817"/>
    <cellStyle name="_ÿÿÿÿÿ_PL4 - Hop truc tinh uy" xfId="1818"/>
    <cellStyle name="_ÿÿÿÿÿ_PL4 - Hop truc tinh uy 2" xfId="1819"/>
    <cellStyle name="~1" xfId="1820"/>
    <cellStyle name="~1 13" xfId="1821"/>
    <cellStyle name="~1 2" xfId="1822"/>
    <cellStyle name="~1 2 3" xfId="1823"/>
    <cellStyle name="~1 3" xfId="1824"/>
    <cellStyle name="_x0001_¨c^ " xfId="1825"/>
    <cellStyle name="_x0001_¨c^ ?[?0?]?_?0?0?" xfId="1826"/>
    <cellStyle name="_x0001_¨c^[" xfId="1827"/>
    <cellStyle name="_x0001_¨c^[?0?" xfId="1828"/>
    <cellStyle name="_x0001_¨c^_" xfId="1829"/>
    <cellStyle name="_x0001_¨Œc^ " xfId="1830"/>
    <cellStyle name="_x0001_¨Œc^ ?[?0?]?_?0?0?" xfId="1831"/>
    <cellStyle name="_x0001_¨Œc^[" xfId="1832"/>
    <cellStyle name="_x0001_¨Œc^[?0?" xfId="1833"/>
    <cellStyle name="_x0001_¨Œc^_" xfId="1834"/>
    <cellStyle name="’Ê‰Ý [0.00]_laroux" xfId="1835"/>
    <cellStyle name="’Ê‰Ý_laroux" xfId="1836"/>
    <cellStyle name="¤@¯ë_CHI PHI QUAN LY 1-00" xfId="1837"/>
    <cellStyle name="_x0001_µÑTÖ " xfId="1838"/>
    <cellStyle name="_x0001_µÑTÖ ?[?0?" xfId="1839"/>
    <cellStyle name="_x0001_µÑTÖ_" xfId="1840"/>
    <cellStyle name="•W?_Format" xfId="1841"/>
    <cellStyle name="•W€_’·Šú‰p•¶" xfId="1842"/>
    <cellStyle name="•W_’·Šú‰p•¶" xfId="1843"/>
    <cellStyle name="W_©ÏPp" xfId="1844"/>
    <cellStyle name="0" xfId="1845"/>
    <cellStyle name="0 2" xfId="1846"/>
    <cellStyle name="0 3" xfId="1847"/>
    <cellStyle name="0,0" xfId="1848"/>
    <cellStyle name="0,0_x000a__x000a_NA_x000a__x000a_" xfId="1849"/>
    <cellStyle name="0,0_x000d__x000a_NA_x000d__x000a_" xfId="1850"/>
    <cellStyle name="0,0_x000d__x000a_NA_x000d__x000a_ 2" xfId="1851"/>
    <cellStyle name="0,0_x000d__x000a_NA_x000d__x000a_ 2 2" xfId="1852"/>
    <cellStyle name="0,0_x000d__x000a_NA_x000d__x000a_ 3" xfId="1853"/>
    <cellStyle name="0,0_x000d__x000a_NA_x000d__x000a_ 4" xfId="1854"/>
    <cellStyle name="0,0_x000d__x000a_NA_x000d__x000a__5.NGHI SON 6-3 Chuan" xfId="1855"/>
    <cellStyle name="0,0_x005f_x000d__x005f_x000a_NA_x005f_x000d__x005f_x000a_" xfId="1856"/>
    <cellStyle name="0.0" xfId="1857"/>
    <cellStyle name="0.0 2" xfId="1858"/>
    <cellStyle name="0.0 3" xfId="1859"/>
    <cellStyle name="0.0 4" xfId="1860"/>
    <cellStyle name="0.00" xfId="1861"/>
    <cellStyle name="0.00 2" xfId="1862"/>
    <cellStyle name="0.00 3" xfId="1863"/>
    <cellStyle name="0.00 4" xfId="1864"/>
    <cellStyle name="0_Book1" xfId="1865"/>
    <cellStyle name="1" xfId="1866"/>
    <cellStyle name="1 2" xfId="1867"/>
    <cellStyle name="1 2 2" xfId="1868"/>
    <cellStyle name="1_!1 1 bao cao giao KH ve HTCMT vung TNB   12-12-2011" xfId="1869"/>
    <cellStyle name="1_2-Ha GiangBB2011-V1" xfId="1870"/>
    <cellStyle name="1_50-BB Vung tau 2011" xfId="1871"/>
    <cellStyle name="1_52-Long An2011.BB-V1" xfId="1872"/>
    <cellStyle name="1_7 noi 48 goi C5 9 vi na" xfId="1873"/>
    <cellStyle name="1_7 noi 48 goi C5 9 vi na_09.11.2011 Giai ngan 9 thang nam 2011" xfId="1874"/>
    <cellStyle name="1_bao cao 13 thang2011TPYT " xfId="1875"/>
    <cellStyle name="1_BAO GIA NGAY 24-10-08 (co dam)" xfId="1876"/>
    <cellStyle name="1_bieu 1" xfId="1877"/>
    <cellStyle name="1_bieu 2" xfId="1878"/>
    <cellStyle name="1_bieu 4" xfId="1879"/>
    <cellStyle name="1_bieu tong hop" xfId="1880"/>
    <cellStyle name="1_Bieu4HTMT" xfId="1881"/>
    <cellStyle name="1_Book1" xfId="1882"/>
    <cellStyle name="1_Book1 2" xfId="1883"/>
    <cellStyle name="1_Book1_1" xfId="1884"/>
    <cellStyle name="1_Book1_1_!1 1 bao cao giao KH ve HTCMT vung TNB   12-12-2011" xfId="1885"/>
    <cellStyle name="1_Book1_1_09.11.2011 Giai ngan 9 thang nam 2011" xfId="1886"/>
    <cellStyle name="1_Book1_1_Bieu4HTMT" xfId="1887"/>
    <cellStyle name="1_Book1_1_Bieu4HTMT_!1 1 bao cao giao KH ve HTCMT vung TNB   12-12-2011" xfId="1888"/>
    <cellStyle name="1_Book1_1_Bieu4HTMT_KH TPCP vung TNB (03-1-2012)" xfId="1889"/>
    <cellStyle name="1_Book1_1_Book1" xfId="1890"/>
    <cellStyle name="1_Book1_1_KH TPCP vung TNB (03-1-2012)" xfId="1891"/>
    <cellStyle name="1_Book1_1_PB1 -  Hop truc tinh uy" xfId="1892"/>
    <cellStyle name="1_Book1_1_Phu luc so 2 - NSTW  - Phuong an tinh toan theo huong dan cua Bo (khong bao gom bat thuong)" xfId="1893"/>
    <cellStyle name="1_Book1_1_PL 3 - Hop truc tinh uy" xfId="1894"/>
    <cellStyle name="1_Book1_1_PL3" xfId="1895"/>
    <cellStyle name="1_Book1_1_PL4 - Hop truc tinh uy" xfId="1896"/>
    <cellStyle name="1_Book1_2" xfId="1897"/>
    <cellStyle name="1_Book1_Book1" xfId="1898"/>
    <cellStyle name="1_Book1_KLg NhaVP" xfId="1899"/>
    <cellStyle name="1_Cau thuy dien Ban La (Cu Anh)" xfId="1900"/>
    <cellStyle name="1_Cau thuy dien Ban La (Cu Anh)_!1 1 bao cao giao KH ve HTCMT vung TNB   12-12-2011" xfId="1901"/>
    <cellStyle name="1_Cau thuy dien Ban La (Cu Anh)_09.11.2011 Giai ngan 9 thang nam 2011" xfId="1902"/>
    <cellStyle name="1_Cau thuy dien Ban La (Cu Anh)_11 huyen men nui" xfId="1903"/>
    <cellStyle name="1_Cau thuy dien Ban La (Cu Anh)_Bieu4HTMT" xfId="1904"/>
    <cellStyle name="1_Cau thuy dien Ban La (Cu Anh)_Bieu4HTMT_!1 1 bao cao giao KH ve HTCMT vung TNB   12-12-2011" xfId="1905"/>
    <cellStyle name="1_Cau thuy dien Ban La (Cu Anh)_Bieu4HTMT_KH TPCP vung TNB (03-1-2012)" xfId="1906"/>
    <cellStyle name="1_Cau thuy dien Ban La (Cu Anh)_Book1" xfId="1907"/>
    <cellStyle name="1_Cau thuy dien Ban La (Cu Anh)_Chi tieu DV KHHGD 2017" xfId="1908"/>
    <cellStyle name="1_Cau thuy dien Ban La (Cu Anh)_KH TPCP vung TNB (03-1-2012)" xfId="1909"/>
    <cellStyle name="1_Cau thuy dien Ban La (Cu Anh)_PB1 -  Hop truc tinh uy" xfId="1910"/>
    <cellStyle name="1_Cau thuy dien Ban La (Cu Anh)_Phu luc so 2 - NSTW  - Phuong an tinh toan theo huong dan cua Bo (khong bao gom bat thuong)" xfId="1911"/>
    <cellStyle name="1_Cau thuy dien Ban La (Cu Anh)_PL 3 - Hop truc tinh uy" xfId="1912"/>
    <cellStyle name="1_Cau thuy dien Ban La (Cu Anh)_PL3" xfId="1913"/>
    <cellStyle name="1_Cau thuy dien Ban La (Cu Anh)_PL4 - Hop truc tinh uy" xfId="1914"/>
    <cellStyle name="1_Chitiet" xfId="1915"/>
    <cellStyle name="1_Cong trinh co y kien LD_Dang_NN_2011-Tay nguyen-9-10" xfId="1916"/>
    <cellStyle name="1_Copy of ghep 3 bieu trinh LD BO 28-6 (TPCP)" xfId="1917"/>
    <cellStyle name="1_DK 2012" xfId="1918"/>
    <cellStyle name="1_DT KT ngay 10-9-2005" xfId="1919"/>
    <cellStyle name="1_DT972000" xfId="1920"/>
    <cellStyle name="1_dtCau Km3+429,21TL685" xfId="1921"/>
    <cellStyle name="1_Dtdchinh2397" xfId="1922"/>
    <cellStyle name="1_Dtdchinh2397_09.11.2011 Giai ngan 9 thang nam 2011" xfId="1923"/>
    <cellStyle name="1_DToan 4500m" xfId="1924"/>
    <cellStyle name="1_DToan Sua" xfId="1925"/>
    <cellStyle name="1_DTXL goi 11(20-9-05)" xfId="1926"/>
    <cellStyle name="1_Du thau" xfId="1927"/>
    <cellStyle name="1_Du Toan" xfId="1928"/>
    <cellStyle name="1_Du toan (5 - 04 - 2004)" xfId="1929"/>
    <cellStyle name="1_Du toan 558 (Km17+508.12 - Km 22)" xfId="1930"/>
    <cellStyle name="1_Du toan 558 (Km17+508.12 - Km 22)_!1 1 bao cao giao KH ve HTCMT vung TNB   12-12-2011" xfId="1931"/>
    <cellStyle name="1_Du toan 558 (Km17+508.12 - Km 22)_09.11.2011 Giai ngan 9 thang nam 2011" xfId="1932"/>
    <cellStyle name="1_Du toan 558 (Km17+508.12 - Km 22)_11 huyen men nui" xfId="1933"/>
    <cellStyle name="1_Du toan 558 (Km17+508.12 - Km 22)_Bieu4HTMT" xfId="1934"/>
    <cellStyle name="1_Du toan 558 (Km17+508.12 - Km 22)_Bieu4HTMT_!1 1 bao cao giao KH ve HTCMT vung TNB   12-12-2011" xfId="1935"/>
    <cellStyle name="1_Du toan 558 (Km17+508.12 - Km 22)_Bieu4HTMT_KH TPCP vung TNB (03-1-2012)" xfId="1936"/>
    <cellStyle name="1_Du toan 558 (Km17+508.12 - Km 22)_Book1" xfId="1937"/>
    <cellStyle name="1_Du toan 558 (Km17+508.12 - Km 22)_Chi tieu DV KHHGD 2017" xfId="1938"/>
    <cellStyle name="1_Du toan 558 (Km17+508.12 - Km 22)_KH TPCP vung TNB (03-1-2012)" xfId="1939"/>
    <cellStyle name="1_Du toan 558 (Km17+508.12 - Km 22)_PB1 -  Hop truc tinh uy" xfId="1940"/>
    <cellStyle name="1_Du toan 558 (Km17+508.12 - Km 22)_Phu luc so 2 - NSTW  - Phuong an tinh toan theo huong dan cua Bo (khong bao gom bat thuong)" xfId="1941"/>
    <cellStyle name="1_Du toan 558 (Km17+508.12 - Km 22)_PL 3 - Hop truc tinh uy" xfId="1942"/>
    <cellStyle name="1_Du toan 558 (Km17+508.12 - Km 22)_PL3" xfId="1943"/>
    <cellStyle name="1_Du toan 558 (Km17+508.12 - Km 22)_PL4 - Hop truc tinh uy" xfId="1944"/>
    <cellStyle name="1_Du Toan G8 02" xfId="1945"/>
    <cellStyle name="1_Du toan Goi 1" xfId="1946"/>
    <cellStyle name="1_Du toan Goi 1_Book1" xfId="1947"/>
    <cellStyle name="1_Du toan Goi 2" xfId="1948"/>
    <cellStyle name="1_Du toan Goi 2_Book1" xfId="1949"/>
    <cellStyle name="1_Du Toan KL" xfId="1950"/>
    <cellStyle name="1_Du toan ngay 1-9-2004 (version 1)" xfId="1951"/>
    <cellStyle name="1_Du toan ngay 1-9-2004 (version 1)_Book1" xfId="1952"/>
    <cellStyle name="1_DuToan IN 1617" xfId="1953"/>
    <cellStyle name="1_Dutoan xuatban" xfId="1954"/>
    <cellStyle name="1_Dutoan xuatbanlan2" xfId="1955"/>
    <cellStyle name="1_Gia_VL cau-JIBIC-Ha-tinh" xfId="1956"/>
    <cellStyle name="1_Gia_VLQL48_duyet " xfId="1957"/>
    <cellStyle name="1_Gia_VLQL48_duyet _!1 1 bao cao giao KH ve HTCMT vung TNB   12-12-2011" xfId="1958"/>
    <cellStyle name="1_Gia_VLQL48_duyet _09.11.2011 Giai ngan 9 thang nam 2011" xfId="1959"/>
    <cellStyle name="1_Gia_VLQL48_duyet _Bieu4HTMT" xfId="1960"/>
    <cellStyle name="1_Gia_VLQL48_duyet _Bieu4HTMT_!1 1 bao cao giao KH ve HTCMT vung TNB   12-12-2011" xfId="1961"/>
    <cellStyle name="1_Gia_VLQL48_duyet _Bieu4HTMT_KH TPCP vung TNB (03-1-2012)" xfId="1962"/>
    <cellStyle name="1_Gia_VLQL48_duyet _Book1" xfId="1963"/>
    <cellStyle name="1_Gia_VLQL48_duyet _KH TPCP vung TNB (03-1-2012)" xfId="1964"/>
    <cellStyle name="1_Gia_VLQL48_duyet _PB1 -  Hop truc tinh uy" xfId="1965"/>
    <cellStyle name="1_Gia_VLQL48_duyet _Phu luc so 2 - NSTW  - Phuong an tinh toan theo huong dan cua Bo (khong bao gom bat thuong)" xfId="1966"/>
    <cellStyle name="1_Gia_VLQL48_duyet _PL 3 - Hop truc tinh uy" xfId="1967"/>
    <cellStyle name="1_Gia_VLQL48_duyet _PL3" xfId="1968"/>
    <cellStyle name="1_Gia_VLQL48_duyet _PL4 - Hop truc tinh uy" xfId="1969"/>
    <cellStyle name="1_GIA-DUTHAUsuaNS" xfId="1970"/>
    <cellStyle name="1_GIA-DUTHAUsuaNS 2" xfId="1971"/>
    <cellStyle name="1_GIA-DUTHAUsuaNS 2 2" xfId="1972"/>
    <cellStyle name="1_GIA-DUTHAUsuaNS_(13.3) Thanh toan von ung trong nam 2010" xfId="1973"/>
    <cellStyle name="1_GIA-DUTHAUsuaNS_(13.3) Thanh toan von ung trong nam 2010 2" xfId="1974"/>
    <cellStyle name="1_GIA-DUTHAUsuaNS_(13.3) Thanh toan von ung trong nam 2010 2 2" xfId="1975"/>
    <cellStyle name="1_GIA-DUTHAUsuaNS_13.3.2012 Thanh toan von ung trong nam 20109Ban gui KTNN)" xfId="1976"/>
    <cellStyle name="1_GIA-DUTHAUsuaNS_13.3.2012 Thanh toan von ung trong nam 20109Ban gui KTNN) 2" xfId="1977"/>
    <cellStyle name="1_GIA-DUTHAUsuaNS_13.3.2012 Thanh toan von ung trong nam 20109Ban gui KTNN) 2 2" xfId="1978"/>
    <cellStyle name="1_goi 1" xfId="1979"/>
    <cellStyle name="1_Hoi Song" xfId="1980"/>
    <cellStyle name="1_Hoi Song_Book1" xfId="1981"/>
    <cellStyle name="1_Kh ql62 (2010) 11-09" xfId="1982"/>
    <cellStyle name="1_KH TPCP vung TNB (03-1-2012)" xfId="1983"/>
    <cellStyle name="1_Khung 2012" xfId="1984"/>
    <cellStyle name="1_KL km 0-km3+300 dieu chinh 4-2008" xfId="1985"/>
    <cellStyle name="1_KL km 0-km3+300 dieu chinh 4-2008 2" xfId="1986"/>
    <cellStyle name="1_KL km 0-km3+300 dieu chinh 4-2008 2 2" xfId="1987"/>
    <cellStyle name="1_KL km 0-km3+300 dieu chinh 4-2008_(13.3) Thanh toan von ung trong nam 2010" xfId="1988"/>
    <cellStyle name="1_KL km 0-km3+300 dieu chinh 4-2008_(13.3) Thanh toan von ung trong nam 2010 2" xfId="1989"/>
    <cellStyle name="1_KL km 0-km3+300 dieu chinh 4-2008_(13.3) Thanh toan von ung trong nam 2010 2 2" xfId="1990"/>
    <cellStyle name="1_KL km 0-km3+300 dieu chinh 4-2008_13.3.2012 Thanh toan von ung trong nam 20109Ban gui KTNN)" xfId="1991"/>
    <cellStyle name="1_KL km 0-km3+300 dieu chinh 4-2008_13.3.2012 Thanh toan von ung trong nam 20109Ban gui KTNN) 2" xfId="1992"/>
    <cellStyle name="1_KL km 0-km3+300 dieu chinh 4-2008_13.3.2012 Thanh toan von ung trong nam 20109Ban gui KTNN) 2 2" xfId="1993"/>
    <cellStyle name="1_KLg NhaVP" xfId="1994"/>
    <cellStyle name="1_KLNM 1303" xfId="1995"/>
    <cellStyle name="1_KlQdinhduyet" xfId="1996"/>
    <cellStyle name="1_KlQdinhduyet_!1 1 bao cao giao KH ve HTCMT vung TNB   12-12-2011" xfId="1997"/>
    <cellStyle name="1_KlQdinhduyet_09.11.2011 Giai ngan 9 thang nam 2011" xfId="1998"/>
    <cellStyle name="1_KlQdinhduyet_Bieu4HTMT" xfId="1999"/>
    <cellStyle name="1_KlQdinhduyet_Bieu4HTMT_!1 1 bao cao giao KH ve HTCMT vung TNB   12-12-2011" xfId="2000"/>
    <cellStyle name="1_KlQdinhduyet_Bieu4HTMT_KH TPCP vung TNB (03-1-2012)" xfId="2001"/>
    <cellStyle name="1_KlQdinhduyet_Book1" xfId="2002"/>
    <cellStyle name="1_KlQdinhduyet_KH TPCP vung TNB (03-1-2012)" xfId="2003"/>
    <cellStyle name="1_KlQdinhduyet_PB1 -  Hop truc tinh uy" xfId="2004"/>
    <cellStyle name="1_KlQdinhduyet_Phu luc so 2 - NSTW  - Phuong an tinh toan theo huong dan cua Bo (khong bao gom bat thuong)" xfId="2005"/>
    <cellStyle name="1_KlQdinhduyet_PL 3 - Hop truc tinh uy" xfId="2006"/>
    <cellStyle name="1_KlQdinhduyet_PL3" xfId="2007"/>
    <cellStyle name="1_KlQdinhduyet_PL4 - Hop truc tinh uy" xfId="2008"/>
    <cellStyle name="1_PL2- DK2014" xfId="2009"/>
    <cellStyle name="1_Thong ke cong" xfId="2010"/>
    <cellStyle name="1_Thong ke cong_09.11.2011 Giai ngan 9 thang nam 2011" xfId="2011"/>
    <cellStyle name="1_thong ke giao dan sinh" xfId="2012"/>
    <cellStyle name="1_thong ke giao dan sinh_09.11.2011 Giai ngan 9 thang nam 2011" xfId="2013"/>
    <cellStyle name="1_TN - Ho tro khac 2011" xfId="2014"/>
    <cellStyle name="1_TonghopKL_BOY-sual2" xfId="2015"/>
    <cellStyle name="1_TRUNG PMU 5" xfId="2016"/>
    <cellStyle name="1_TRUNG PMU 5 2" xfId="2017"/>
    <cellStyle name="1_TRUNG PMU 5_Book1" xfId="2018"/>
    <cellStyle name="1_VatLieu 3 cau -NA" xfId="2019"/>
    <cellStyle name="1_ÿÿÿÿÿ" xfId="2020"/>
    <cellStyle name="1_ÿÿÿÿÿ 2" xfId="2021"/>
    <cellStyle name="1_ÿÿÿÿÿ 2 2" xfId="2022"/>
    <cellStyle name="1_ÿÿÿÿÿ_Bieu tong hop nhu cau ung 2011 da chon loc -Mien nui" xfId="2023"/>
    <cellStyle name="1_ÿÿÿÿÿ_Bieu tong hop nhu cau ung 2011 da chon loc -Mien nui 2" xfId="2024"/>
    <cellStyle name="1_ÿÿÿÿÿ_Book1" xfId="2025"/>
    <cellStyle name="1_ÿÿÿÿÿ_Book1_1" xfId="2026"/>
    <cellStyle name="1_ÿÿÿÿÿ_Book1_Book1" xfId="2027"/>
    <cellStyle name="1_ÿÿÿÿÿ_Kh ql62 (2010) 11-09" xfId="2028"/>
    <cellStyle name="1_ÿÿÿÿÿ_Khung 2012" xfId="2029"/>
    <cellStyle name="1_ÿÿÿÿÿ_mau bieu doan giam sat 2010 (version 2)" xfId="2030"/>
    <cellStyle name="1_ÿÿÿÿÿ_tong hop TPCP" xfId="2031"/>
    <cellStyle name="_x0001_1¼„½(" xfId="2032"/>
    <cellStyle name="_x0001_1¼½(" xfId="2033"/>
    <cellStyle name="12.75" xfId="2034"/>
    <cellStyle name="123" xfId="2035"/>
    <cellStyle name="123 2" xfId="2036"/>
    <cellStyle name="15" xfId="2037"/>
    <cellStyle name="18" xfId="2038"/>
    <cellStyle name="18 10" xfId="2039"/>
    <cellStyle name="18 10 2" xfId="2040"/>
    <cellStyle name="18 10 2 2" xfId="2041"/>
    <cellStyle name="18 10 3" xfId="2042"/>
    <cellStyle name="18 10 3 2" xfId="2043"/>
    <cellStyle name="18 10 4" xfId="2044"/>
    <cellStyle name="18 10 4 2" xfId="2045"/>
    <cellStyle name="18 10 5" xfId="2046"/>
    <cellStyle name="18 10 5 2" xfId="2047"/>
    <cellStyle name="18 10 6" xfId="2048"/>
    <cellStyle name="18 11" xfId="2049"/>
    <cellStyle name="18 11 2" xfId="2050"/>
    <cellStyle name="18 11 2 2" xfId="2051"/>
    <cellStyle name="18 11 3" xfId="2052"/>
    <cellStyle name="18 11 3 2" xfId="2053"/>
    <cellStyle name="18 11 4" xfId="2054"/>
    <cellStyle name="18 11 4 2" xfId="2055"/>
    <cellStyle name="18 11 5" xfId="2056"/>
    <cellStyle name="18 11 5 2" xfId="2057"/>
    <cellStyle name="18 11 6" xfId="2058"/>
    <cellStyle name="18 12" xfId="2059"/>
    <cellStyle name="18 12 2" xfId="2060"/>
    <cellStyle name="18 12 2 2" xfId="2061"/>
    <cellStyle name="18 12 3" xfId="2062"/>
    <cellStyle name="18 12 3 2" xfId="2063"/>
    <cellStyle name="18 12 4" xfId="2064"/>
    <cellStyle name="18 12 4 2" xfId="2065"/>
    <cellStyle name="18 12 5" xfId="2066"/>
    <cellStyle name="18 12 5 2" xfId="2067"/>
    <cellStyle name="18 12 6" xfId="2068"/>
    <cellStyle name="18 13" xfId="2069"/>
    <cellStyle name="18 13 2" xfId="2070"/>
    <cellStyle name="18 13 2 2" xfId="2071"/>
    <cellStyle name="18 13 3" xfId="2072"/>
    <cellStyle name="18 13 3 2" xfId="2073"/>
    <cellStyle name="18 13 4" xfId="2074"/>
    <cellStyle name="18 13 4 2" xfId="2075"/>
    <cellStyle name="18 13 5" xfId="2076"/>
    <cellStyle name="18 13 5 2" xfId="2077"/>
    <cellStyle name="18 13 6" xfId="2078"/>
    <cellStyle name="18 14" xfId="2079"/>
    <cellStyle name="18 14 2" xfId="2080"/>
    <cellStyle name="18 14 2 2" xfId="2081"/>
    <cellStyle name="18 14 3" xfId="2082"/>
    <cellStyle name="18 14 3 2" xfId="2083"/>
    <cellStyle name="18 14 4" xfId="2084"/>
    <cellStyle name="18 14 4 2" xfId="2085"/>
    <cellStyle name="18 14 5" xfId="2086"/>
    <cellStyle name="18 14 5 2" xfId="2087"/>
    <cellStyle name="18 14 6" xfId="2088"/>
    <cellStyle name="18 15" xfId="2089"/>
    <cellStyle name="18 15 2" xfId="2090"/>
    <cellStyle name="18 15 2 2" xfId="2091"/>
    <cellStyle name="18 15 3" xfId="2092"/>
    <cellStyle name="18 15 3 2" xfId="2093"/>
    <cellStyle name="18 15 4" xfId="2094"/>
    <cellStyle name="18 15 4 2" xfId="2095"/>
    <cellStyle name="18 15 5" xfId="2096"/>
    <cellStyle name="18 15 5 2" xfId="2097"/>
    <cellStyle name="18 15 6" xfId="2098"/>
    <cellStyle name="18 16" xfId="2099"/>
    <cellStyle name="18 16 2" xfId="2100"/>
    <cellStyle name="18 16 2 2" xfId="2101"/>
    <cellStyle name="18 16 3" xfId="2102"/>
    <cellStyle name="18 16 3 2" xfId="2103"/>
    <cellStyle name="18 16 4" xfId="2104"/>
    <cellStyle name="18 16 4 2" xfId="2105"/>
    <cellStyle name="18 16 5" xfId="2106"/>
    <cellStyle name="18 16 5 2" xfId="2107"/>
    <cellStyle name="18 16 6" xfId="2108"/>
    <cellStyle name="18 17" xfId="2109"/>
    <cellStyle name="18 17 2" xfId="2110"/>
    <cellStyle name="18 17 2 2" xfId="2111"/>
    <cellStyle name="18 17 3" xfId="2112"/>
    <cellStyle name="18 17 3 2" xfId="2113"/>
    <cellStyle name="18 17 4" xfId="2114"/>
    <cellStyle name="18 17 4 2" xfId="2115"/>
    <cellStyle name="18 17 5" xfId="2116"/>
    <cellStyle name="18 17 5 2" xfId="2117"/>
    <cellStyle name="18 17 6" xfId="2118"/>
    <cellStyle name="18 18" xfId="2119"/>
    <cellStyle name="18 18 2" xfId="2120"/>
    <cellStyle name="18 18 2 2" xfId="2121"/>
    <cellStyle name="18 18 3" xfId="2122"/>
    <cellStyle name="18 18 3 2" xfId="2123"/>
    <cellStyle name="18 18 4" xfId="2124"/>
    <cellStyle name="18 18 4 2" xfId="2125"/>
    <cellStyle name="18 18 5" xfId="2126"/>
    <cellStyle name="18 18 5 2" xfId="2127"/>
    <cellStyle name="18 18 6" xfId="2128"/>
    <cellStyle name="18 19" xfId="2129"/>
    <cellStyle name="18 19 2" xfId="2130"/>
    <cellStyle name="18 19 2 2" xfId="2131"/>
    <cellStyle name="18 19 3" xfId="2132"/>
    <cellStyle name="18 19 3 2" xfId="2133"/>
    <cellStyle name="18 19 4" xfId="2134"/>
    <cellStyle name="18 19 4 2" xfId="2135"/>
    <cellStyle name="18 19 5" xfId="2136"/>
    <cellStyle name="18 19 5 2" xfId="2137"/>
    <cellStyle name="18 19 6" xfId="2138"/>
    <cellStyle name="18 2" xfId="2139"/>
    <cellStyle name="18 2 2" xfId="2140"/>
    <cellStyle name="18 2 2 2" xfId="2141"/>
    <cellStyle name="18 2 3" xfId="2142"/>
    <cellStyle name="18 2 3 2" xfId="2143"/>
    <cellStyle name="18 2 4" xfId="2144"/>
    <cellStyle name="18 2 4 2" xfId="2145"/>
    <cellStyle name="18 2 5" xfId="2146"/>
    <cellStyle name="18 2 5 2" xfId="2147"/>
    <cellStyle name="18 20" xfId="2148"/>
    <cellStyle name="18 20 2" xfId="2149"/>
    <cellStyle name="18 20 2 2" xfId="2150"/>
    <cellStyle name="18 20 3" xfId="2151"/>
    <cellStyle name="18 20 3 2" xfId="2152"/>
    <cellStyle name="18 20 4" xfId="2153"/>
    <cellStyle name="18 20 4 2" xfId="2154"/>
    <cellStyle name="18 20 5" xfId="2155"/>
    <cellStyle name="18 20 5 2" xfId="2156"/>
    <cellStyle name="18 20 6" xfId="2157"/>
    <cellStyle name="18 21" xfId="2158"/>
    <cellStyle name="18 21 2" xfId="2159"/>
    <cellStyle name="18 21 2 2" xfId="2160"/>
    <cellStyle name="18 21 3" xfId="2161"/>
    <cellStyle name="18 21 3 2" xfId="2162"/>
    <cellStyle name="18 21 4" xfId="2163"/>
    <cellStyle name="18 21 4 2" xfId="2164"/>
    <cellStyle name="18 21 5" xfId="2165"/>
    <cellStyle name="18 21 5 2" xfId="2166"/>
    <cellStyle name="18 21 6" xfId="2167"/>
    <cellStyle name="18 22" xfId="2168"/>
    <cellStyle name="18 22 2" xfId="2169"/>
    <cellStyle name="18 22 2 2" xfId="2170"/>
    <cellStyle name="18 22 3" xfId="2171"/>
    <cellStyle name="18 22 3 2" xfId="2172"/>
    <cellStyle name="18 22 4" xfId="2173"/>
    <cellStyle name="18 22 4 2" xfId="2174"/>
    <cellStyle name="18 22 5" xfId="2175"/>
    <cellStyle name="18 22 5 2" xfId="2176"/>
    <cellStyle name="18 22 6" xfId="2177"/>
    <cellStyle name="18 23" xfId="2178"/>
    <cellStyle name="18 23 2" xfId="2179"/>
    <cellStyle name="18 23 2 2" xfId="2180"/>
    <cellStyle name="18 23 3" xfId="2181"/>
    <cellStyle name="18 23 3 2" xfId="2182"/>
    <cellStyle name="18 23 4" xfId="2183"/>
    <cellStyle name="18 23 4 2" xfId="2184"/>
    <cellStyle name="18 23 5" xfId="2185"/>
    <cellStyle name="18 23 5 2" xfId="2186"/>
    <cellStyle name="18 23 6" xfId="2187"/>
    <cellStyle name="18 24" xfId="2188"/>
    <cellStyle name="18 24 2" xfId="2189"/>
    <cellStyle name="18 24 2 2" xfId="2190"/>
    <cellStyle name="18 24 3" xfId="2191"/>
    <cellStyle name="18 24 3 2" xfId="2192"/>
    <cellStyle name="18 24 4" xfId="2193"/>
    <cellStyle name="18 24 4 2" xfId="2194"/>
    <cellStyle name="18 24 5" xfId="2195"/>
    <cellStyle name="18 24 5 2" xfId="2196"/>
    <cellStyle name="18 24 6" xfId="2197"/>
    <cellStyle name="18 25" xfId="2198"/>
    <cellStyle name="18 25 2" xfId="2199"/>
    <cellStyle name="18 25 2 2" xfId="2200"/>
    <cellStyle name="18 25 3" xfId="2201"/>
    <cellStyle name="18 25 3 2" xfId="2202"/>
    <cellStyle name="18 25 4" xfId="2203"/>
    <cellStyle name="18 25 4 2" xfId="2204"/>
    <cellStyle name="18 25 5" xfId="2205"/>
    <cellStyle name="18 25 5 2" xfId="2206"/>
    <cellStyle name="18 25 6" xfId="2207"/>
    <cellStyle name="18 26" xfId="2208"/>
    <cellStyle name="18 26 2" xfId="2209"/>
    <cellStyle name="18 26 2 2" xfId="2210"/>
    <cellStyle name="18 26 3" xfId="2211"/>
    <cellStyle name="18 26 3 2" xfId="2212"/>
    <cellStyle name="18 26 4" xfId="2213"/>
    <cellStyle name="18 26 4 2" xfId="2214"/>
    <cellStyle name="18 26 5" xfId="2215"/>
    <cellStyle name="18 26 5 2" xfId="2216"/>
    <cellStyle name="18 26 6" xfId="2217"/>
    <cellStyle name="18 27" xfId="2218"/>
    <cellStyle name="18 27 2" xfId="2219"/>
    <cellStyle name="18 27 2 2" xfId="2220"/>
    <cellStyle name="18 27 3" xfId="2221"/>
    <cellStyle name="18 27 3 2" xfId="2222"/>
    <cellStyle name="18 27 4" xfId="2223"/>
    <cellStyle name="18 27 4 2" xfId="2224"/>
    <cellStyle name="18 27 5" xfId="2225"/>
    <cellStyle name="18 27 5 2" xfId="2226"/>
    <cellStyle name="18 27 6" xfId="2227"/>
    <cellStyle name="18 28" xfId="2228"/>
    <cellStyle name="18 28 2" xfId="2229"/>
    <cellStyle name="18 28 2 2" xfId="2230"/>
    <cellStyle name="18 28 3" xfId="2231"/>
    <cellStyle name="18 28 3 2" xfId="2232"/>
    <cellStyle name="18 28 4" xfId="2233"/>
    <cellStyle name="18 28 4 2" xfId="2234"/>
    <cellStyle name="18 28 5" xfId="2235"/>
    <cellStyle name="18 28 5 2" xfId="2236"/>
    <cellStyle name="18 28 6" xfId="2237"/>
    <cellStyle name="18 29" xfId="2238"/>
    <cellStyle name="18 29 2" xfId="2239"/>
    <cellStyle name="18 29 2 2" xfId="2240"/>
    <cellStyle name="18 29 3" xfId="2241"/>
    <cellStyle name="18 29 3 2" xfId="2242"/>
    <cellStyle name="18 29 4" xfId="2243"/>
    <cellStyle name="18 29 4 2" xfId="2244"/>
    <cellStyle name="18 29 5" xfId="2245"/>
    <cellStyle name="18 29 5 2" xfId="2246"/>
    <cellStyle name="18 29 6" xfId="2247"/>
    <cellStyle name="18 3" xfId="2248"/>
    <cellStyle name="18 3 2" xfId="2249"/>
    <cellStyle name="18 3 2 2" xfId="2250"/>
    <cellStyle name="18 3 3" xfId="2251"/>
    <cellStyle name="18 3 3 2" xfId="2252"/>
    <cellStyle name="18 3 4" xfId="2253"/>
    <cellStyle name="18 3 4 2" xfId="2254"/>
    <cellStyle name="18 3 5" xfId="2255"/>
    <cellStyle name="18 3 5 2" xfId="2256"/>
    <cellStyle name="18 3 6" xfId="2257"/>
    <cellStyle name="18 30" xfId="2258"/>
    <cellStyle name="18 30 2" xfId="2259"/>
    <cellStyle name="18 30 2 2" xfId="2260"/>
    <cellStyle name="18 30 3" xfId="2261"/>
    <cellStyle name="18 30 3 2" xfId="2262"/>
    <cellStyle name="18 30 4" xfId="2263"/>
    <cellStyle name="18 30 4 2" xfId="2264"/>
    <cellStyle name="18 30 5" xfId="2265"/>
    <cellStyle name="18 30 5 2" xfId="2266"/>
    <cellStyle name="18 30 6" xfId="2267"/>
    <cellStyle name="18 31" xfId="2268"/>
    <cellStyle name="18 31 2" xfId="2269"/>
    <cellStyle name="18 31 2 2" xfId="2270"/>
    <cellStyle name="18 31 3" xfId="2271"/>
    <cellStyle name="18 31 3 2" xfId="2272"/>
    <cellStyle name="18 31 4" xfId="2273"/>
    <cellStyle name="18 31 4 2" xfId="2274"/>
    <cellStyle name="18 31 5" xfId="2275"/>
    <cellStyle name="18 31 5 2" xfId="2276"/>
    <cellStyle name="18 31 6" xfId="2277"/>
    <cellStyle name="18 32" xfId="2278"/>
    <cellStyle name="18 32 2" xfId="2279"/>
    <cellStyle name="18 32 2 2" xfId="2280"/>
    <cellStyle name="18 32 3" xfId="2281"/>
    <cellStyle name="18 32 3 2" xfId="2282"/>
    <cellStyle name="18 32 4" xfId="2283"/>
    <cellStyle name="18 32 4 2" xfId="2284"/>
    <cellStyle name="18 32 5" xfId="2285"/>
    <cellStyle name="18 32 5 2" xfId="2286"/>
    <cellStyle name="18 32 6" xfId="2287"/>
    <cellStyle name="18 33" xfId="2288"/>
    <cellStyle name="18 33 2" xfId="2289"/>
    <cellStyle name="18 33 2 2" xfId="2290"/>
    <cellStyle name="18 33 3" xfId="2291"/>
    <cellStyle name="18 33 3 2" xfId="2292"/>
    <cellStyle name="18 33 4" xfId="2293"/>
    <cellStyle name="18 33 4 2" xfId="2294"/>
    <cellStyle name="18 33 5" xfId="2295"/>
    <cellStyle name="18 33 5 2" xfId="2296"/>
    <cellStyle name="18 33 6" xfId="2297"/>
    <cellStyle name="18 34" xfId="2298"/>
    <cellStyle name="18 34 2" xfId="2299"/>
    <cellStyle name="18 34 2 2" xfId="2300"/>
    <cellStyle name="18 34 3" xfId="2301"/>
    <cellStyle name="18 34 3 2" xfId="2302"/>
    <cellStyle name="18 34 4" xfId="2303"/>
    <cellStyle name="18 34 4 2" xfId="2304"/>
    <cellStyle name="18 34 5" xfId="2305"/>
    <cellStyle name="18 34 5 2" xfId="2306"/>
    <cellStyle name="18 34 6" xfId="2307"/>
    <cellStyle name="18 35" xfId="2308"/>
    <cellStyle name="18 35 2" xfId="2309"/>
    <cellStyle name="18 35 2 2" xfId="2310"/>
    <cellStyle name="18 35 3" xfId="2311"/>
    <cellStyle name="18 35 3 2" xfId="2312"/>
    <cellStyle name="18 35 4" xfId="2313"/>
    <cellStyle name="18 35 4 2" xfId="2314"/>
    <cellStyle name="18 35 5" xfId="2315"/>
    <cellStyle name="18 35 5 2" xfId="2316"/>
    <cellStyle name="18 35 6" xfId="2317"/>
    <cellStyle name="18 36" xfId="2318"/>
    <cellStyle name="18 36 2" xfId="2319"/>
    <cellStyle name="18 36 2 2" xfId="2320"/>
    <cellStyle name="18 36 3" xfId="2321"/>
    <cellStyle name="18 36 3 2" xfId="2322"/>
    <cellStyle name="18 36 4" xfId="2323"/>
    <cellStyle name="18 36 4 2" xfId="2324"/>
    <cellStyle name="18 36 5" xfId="2325"/>
    <cellStyle name="18 36 5 2" xfId="2326"/>
    <cellStyle name="18 36 6" xfId="2327"/>
    <cellStyle name="18 37" xfId="2328"/>
    <cellStyle name="18 37 2" xfId="2329"/>
    <cellStyle name="18 37 2 2" xfId="2330"/>
    <cellStyle name="18 37 3" xfId="2331"/>
    <cellStyle name="18 37 3 2" xfId="2332"/>
    <cellStyle name="18 37 4" xfId="2333"/>
    <cellStyle name="18 37 4 2" xfId="2334"/>
    <cellStyle name="18 37 5" xfId="2335"/>
    <cellStyle name="18 37 5 2" xfId="2336"/>
    <cellStyle name="18 37 6" xfId="2337"/>
    <cellStyle name="18 38" xfId="2338"/>
    <cellStyle name="18 38 2" xfId="2339"/>
    <cellStyle name="18 38 2 2" xfId="2340"/>
    <cellStyle name="18 38 3" xfId="2341"/>
    <cellStyle name="18 38 3 2" xfId="2342"/>
    <cellStyle name="18 38 4" xfId="2343"/>
    <cellStyle name="18 38 4 2" xfId="2344"/>
    <cellStyle name="18 38 5" xfId="2345"/>
    <cellStyle name="18 38 5 2" xfId="2346"/>
    <cellStyle name="18 38 6" xfId="2347"/>
    <cellStyle name="18 39" xfId="2348"/>
    <cellStyle name="18 39 2" xfId="2349"/>
    <cellStyle name="18 39 2 2" xfId="2350"/>
    <cellStyle name="18 39 3" xfId="2351"/>
    <cellStyle name="18 39 3 2" xfId="2352"/>
    <cellStyle name="18 39 4" xfId="2353"/>
    <cellStyle name="18 39 4 2" xfId="2354"/>
    <cellStyle name="18 39 5" xfId="2355"/>
    <cellStyle name="18 39 5 2" xfId="2356"/>
    <cellStyle name="18 39 6" xfId="2357"/>
    <cellStyle name="18 4" xfId="2358"/>
    <cellStyle name="18 4 2" xfId="2359"/>
    <cellStyle name="18 4 2 2" xfId="2360"/>
    <cellStyle name="18 4 3" xfId="2361"/>
    <cellStyle name="18 4 3 2" xfId="2362"/>
    <cellStyle name="18 4 4" xfId="2363"/>
    <cellStyle name="18 4 4 2" xfId="2364"/>
    <cellStyle name="18 4 5" xfId="2365"/>
    <cellStyle name="18 4 5 2" xfId="2366"/>
    <cellStyle name="18 4 6" xfId="2367"/>
    <cellStyle name="18 40" xfId="2368"/>
    <cellStyle name="18 40 2" xfId="2369"/>
    <cellStyle name="18 40 2 2" xfId="2370"/>
    <cellStyle name="18 40 3" xfId="2371"/>
    <cellStyle name="18 40 3 2" xfId="2372"/>
    <cellStyle name="18 40 4" xfId="2373"/>
    <cellStyle name="18 40 4 2" xfId="2374"/>
    <cellStyle name="18 40 5" xfId="2375"/>
    <cellStyle name="18 40 5 2" xfId="2376"/>
    <cellStyle name="18 40 6" xfId="2377"/>
    <cellStyle name="18 41" xfId="2378"/>
    <cellStyle name="18 41 2" xfId="2379"/>
    <cellStyle name="18 41 2 2" xfId="2380"/>
    <cellStyle name="18 41 3" xfId="2381"/>
    <cellStyle name="18 41 3 2" xfId="2382"/>
    <cellStyle name="18 41 4" xfId="2383"/>
    <cellStyle name="18 41 4 2" xfId="2384"/>
    <cellStyle name="18 41 5" xfId="2385"/>
    <cellStyle name="18 41 5 2" xfId="2386"/>
    <cellStyle name="18 41 6" xfId="2387"/>
    <cellStyle name="18 42" xfId="2388"/>
    <cellStyle name="18 42 2" xfId="2389"/>
    <cellStyle name="18 42 2 2" xfId="2390"/>
    <cellStyle name="18 42 3" xfId="2391"/>
    <cellStyle name="18 42 3 2" xfId="2392"/>
    <cellStyle name="18 42 4" xfId="2393"/>
    <cellStyle name="18 42 4 2" xfId="2394"/>
    <cellStyle name="18 42 5" xfId="2395"/>
    <cellStyle name="18 42 5 2" xfId="2396"/>
    <cellStyle name="18 42 6" xfId="2397"/>
    <cellStyle name="18 43" xfId="2398"/>
    <cellStyle name="18 43 2" xfId="2399"/>
    <cellStyle name="18 43 2 2" xfId="2400"/>
    <cellStyle name="18 43 3" xfId="2401"/>
    <cellStyle name="18 43 3 2" xfId="2402"/>
    <cellStyle name="18 43 4" xfId="2403"/>
    <cellStyle name="18 43 4 2" xfId="2404"/>
    <cellStyle name="18 43 5" xfId="2405"/>
    <cellStyle name="18 43 5 2" xfId="2406"/>
    <cellStyle name="18 43 6" xfId="2407"/>
    <cellStyle name="18 44" xfId="2408"/>
    <cellStyle name="18 44 2" xfId="2409"/>
    <cellStyle name="18 44 2 2" xfId="2410"/>
    <cellStyle name="18 44 3" xfId="2411"/>
    <cellStyle name="18 44 3 2" xfId="2412"/>
    <cellStyle name="18 44 4" xfId="2413"/>
    <cellStyle name="18 44 4 2" xfId="2414"/>
    <cellStyle name="18 44 5" xfId="2415"/>
    <cellStyle name="18 44 5 2" xfId="2416"/>
    <cellStyle name="18 44 6" xfId="2417"/>
    <cellStyle name="18 45" xfId="2418"/>
    <cellStyle name="18 45 2" xfId="2419"/>
    <cellStyle name="18 45 2 2" xfId="2420"/>
    <cellStyle name="18 45 3" xfId="2421"/>
    <cellStyle name="18 45 3 2" xfId="2422"/>
    <cellStyle name="18 45 4" xfId="2423"/>
    <cellStyle name="18 45 4 2" xfId="2424"/>
    <cellStyle name="18 45 5" xfId="2425"/>
    <cellStyle name="18 45 5 2" xfId="2426"/>
    <cellStyle name="18 45 6" xfId="2427"/>
    <cellStyle name="18 46" xfId="2428"/>
    <cellStyle name="18 46 2" xfId="2429"/>
    <cellStyle name="18 46 2 2" xfId="2430"/>
    <cellStyle name="18 46 3" xfId="2431"/>
    <cellStyle name="18 46 3 2" xfId="2432"/>
    <cellStyle name="18 46 4" xfId="2433"/>
    <cellStyle name="18 46 4 2" xfId="2434"/>
    <cellStyle name="18 46 5" xfId="2435"/>
    <cellStyle name="18 46 5 2" xfId="2436"/>
    <cellStyle name="18 46 6" xfId="2437"/>
    <cellStyle name="18 47" xfId="2438"/>
    <cellStyle name="18 47 2" xfId="2439"/>
    <cellStyle name="18 47 2 2" xfId="2440"/>
    <cellStyle name="18 47 3" xfId="2441"/>
    <cellStyle name="18 47 3 2" xfId="2442"/>
    <cellStyle name="18 47 4" xfId="2443"/>
    <cellStyle name="18 47 4 2" xfId="2444"/>
    <cellStyle name="18 47 5" xfId="2445"/>
    <cellStyle name="18 47 5 2" xfId="2446"/>
    <cellStyle name="18 47 6" xfId="2447"/>
    <cellStyle name="18 48" xfId="2448"/>
    <cellStyle name="18 48 2" xfId="2449"/>
    <cellStyle name="18 48 2 2" xfId="2450"/>
    <cellStyle name="18 48 3" xfId="2451"/>
    <cellStyle name="18 48 3 2" xfId="2452"/>
    <cellStyle name="18 48 4" xfId="2453"/>
    <cellStyle name="18 48 4 2" xfId="2454"/>
    <cellStyle name="18 48 5" xfId="2455"/>
    <cellStyle name="18 48 5 2" xfId="2456"/>
    <cellStyle name="18 48 6" xfId="2457"/>
    <cellStyle name="18 49" xfId="2458"/>
    <cellStyle name="18 49 2" xfId="2459"/>
    <cellStyle name="18 49 2 2" xfId="2460"/>
    <cellStyle name="18 49 3" xfId="2461"/>
    <cellStyle name="18 49 3 2" xfId="2462"/>
    <cellStyle name="18 49 4" xfId="2463"/>
    <cellStyle name="18 49 4 2" xfId="2464"/>
    <cellStyle name="18 49 5" xfId="2465"/>
    <cellStyle name="18 49 5 2" xfId="2466"/>
    <cellStyle name="18 49 6" xfId="2467"/>
    <cellStyle name="18 5" xfId="2468"/>
    <cellStyle name="18 5 2" xfId="2469"/>
    <cellStyle name="18 5 2 2" xfId="2470"/>
    <cellStyle name="18 5 3" xfId="2471"/>
    <cellStyle name="18 5 3 2" xfId="2472"/>
    <cellStyle name="18 5 4" xfId="2473"/>
    <cellStyle name="18 5 4 2" xfId="2474"/>
    <cellStyle name="18 5 5" xfId="2475"/>
    <cellStyle name="18 5 5 2" xfId="2476"/>
    <cellStyle name="18 5 6" xfId="2477"/>
    <cellStyle name="18 50" xfId="2478"/>
    <cellStyle name="18 50 2" xfId="2479"/>
    <cellStyle name="18 50 2 2" xfId="2480"/>
    <cellStyle name="18 50 3" xfId="2481"/>
    <cellStyle name="18 50 3 2" xfId="2482"/>
    <cellStyle name="18 50 4" xfId="2483"/>
    <cellStyle name="18 50 4 2" xfId="2484"/>
    <cellStyle name="18 50 5" xfId="2485"/>
    <cellStyle name="18 50 5 2" xfId="2486"/>
    <cellStyle name="18 50 6" xfId="2487"/>
    <cellStyle name="18 51" xfId="2488"/>
    <cellStyle name="18 51 2" xfId="2489"/>
    <cellStyle name="18 51 2 2" xfId="2490"/>
    <cellStyle name="18 51 3" xfId="2491"/>
    <cellStyle name="18 51 3 2" xfId="2492"/>
    <cellStyle name="18 51 4" xfId="2493"/>
    <cellStyle name="18 51 4 2" xfId="2494"/>
    <cellStyle name="18 51 5" xfId="2495"/>
    <cellStyle name="18 51 5 2" xfId="2496"/>
    <cellStyle name="18 51 6" xfId="2497"/>
    <cellStyle name="18 52" xfId="2498"/>
    <cellStyle name="18 52 2" xfId="2499"/>
    <cellStyle name="18 52 2 2" xfId="2500"/>
    <cellStyle name="18 52 3" xfId="2501"/>
    <cellStyle name="18 52 3 2" xfId="2502"/>
    <cellStyle name="18 52 4" xfId="2503"/>
    <cellStyle name="18 52 4 2" xfId="2504"/>
    <cellStyle name="18 52 5" xfId="2505"/>
    <cellStyle name="18 52 5 2" xfId="2506"/>
    <cellStyle name="18 52 6" xfId="2507"/>
    <cellStyle name="18 53" xfId="2508"/>
    <cellStyle name="18 53 2" xfId="2509"/>
    <cellStyle name="18 53 2 2" xfId="2510"/>
    <cellStyle name="18 53 3" xfId="2511"/>
    <cellStyle name="18 53 3 2" xfId="2512"/>
    <cellStyle name="18 53 4" xfId="2513"/>
    <cellStyle name="18 53 4 2" xfId="2514"/>
    <cellStyle name="18 53 5" xfId="2515"/>
    <cellStyle name="18 53 5 2" xfId="2516"/>
    <cellStyle name="18 53 6" xfId="2517"/>
    <cellStyle name="18 54" xfId="2518"/>
    <cellStyle name="18 54 2" xfId="2519"/>
    <cellStyle name="18 54 2 2" xfId="2520"/>
    <cellStyle name="18 54 3" xfId="2521"/>
    <cellStyle name="18 54 3 2" xfId="2522"/>
    <cellStyle name="18 54 4" xfId="2523"/>
    <cellStyle name="18 54 4 2" xfId="2524"/>
    <cellStyle name="18 54 5" xfId="2525"/>
    <cellStyle name="18 54 5 2" xfId="2526"/>
    <cellStyle name="18 54 6" xfId="2527"/>
    <cellStyle name="18 55" xfId="2528"/>
    <cellStyle name="18 55 2" xfId="2529"/>
    <cellStyle name="18 55 2 2" xfId="2530"/>
    <cellStyle name="18 55 3" xfId="2531"/>
    <cellStyle name="18 55 3 2" xfId="2532"/>
    <cellStyle name="18 55 4" xfId="2533"/>
    <cellStyle name="18 55 4 2" xfId="2534"/>
    <cellStyle name="18 55 5" xfId="2535"/>
    <cellStyle name="18 55 5 2" xfId="2536"/>
    <cellStyle name="18 55 6" xfId="2537"/>
    <cellStyle name="18 56" xfId="2538"/>
    <cellStyle name="18 56 2" xfId="2539"/>
    <cellStyle name="18 56 2 2" xfId="2540"/>
    <cellStyle name="18 56 3" xfId="2541"/>
    <cellStyle name="18 56 3 2" xfId="2542"/>
    <cellStyle name="18 56 4" xfId="2543"/>
    <cellStyle name="18 56 4 2" xfId="2544"/>
    <cellStyle name="18 56 5" xfId="2545"/>
    <cellStyle name="18 56 5 2" xfId="2546"/>
    <cellStyle name="18 56 6" xfId="2547"/>
    <cellStyle name="18 57" xfId="2548"/>
    <cellStyle name="18 57 2" xfId="2549"/>
    <cellStyle name="18 57 2 2" xfId="2550"/>
    <cellStyle name="18 57 3" xfId="2551"/>
    <cellStyle name="18 57 3 2" xfId="2552"/>
    <cellStyle name="18 57 4" xfId="2553"/>
    <cellStyle name="18 57 4 2" xfId="2554"/>
    <cellStyle name="18 57 5" xfId="2555"/>
    <cellStyle name="18 57 5 2" xfId="2556"/>
    <cellStyle name="18 57 6" xfId="2557"/>
    <cellStyle name="18 58" xfId="2558"/>
    <cellStyle name="18 58 2" xfId="2559"/>
    <cellStyle name="18 58 2 2" xfId="2560"/>
    <cellStyle name="18 58 3" xfId="2561"/>
    <cellStyle name="18 58 3 2" xfId="2562"/>
    <cellStyle name="18 58 4" xfId="2563"/>
    <cellStyle name="18 58 4 2" xfId="2564"/>
    <cellStyle name="18 58 5" xfId="2565"/>
    <cellStyle name="18 58 5 2" xfId="2566"/>
    <cellStyle name="18 58 6" xfId="2567"/>
    <cellStyle name="18 59" xfId="2568"/>
    <cellStyle name="18 59 2" xfId="2569"/>
    <cellStyle name="18 59 2 2" xfId="2570"/>
    <cellStyle name="18 59 3" xfId="2571"/>
    <cellStyle name="18 59 3 2" xfId="2572"/>
    <cellStyle name="18 59 4" xfId="2573"/>
    <cellStyle name="18 59 4 2" xfId="2574"/>
    <cellStyle name="18 59 5" xfId="2575"/>
    <cellStyle name="18 59 5 2" xfId="2576"/>
    <cellStyle name="18 59 6" xfId="2577"/>
    <cellStyle name="18 6" xfId="2578"/>
    <cellStyle name="18 6 2" xfId="2579"/>
    <cellStyle name="18 6 2 2" xfId="2580"/>
    <cellStyle name="18 6 3" xfId="2581"/>
    <cellStyle name="18 6 3 2" xfId="2582"/>
    <cellStyle name="18 6 4" xfId="2583"/>
    <cellStyle name="18 6 4 2" xfId="2584"/>
    <cellStyle name="18 6 5" xfId="2585"/>
    <cellStyle name="18 6 5 2" xfId="2586"/>
    <cellStyle name="18 6 6" xfId="2587"/>
    <cellStyle name="18 60" xfId="2588"/>
    <cellStyle name="18 60 2" xfId="2589"/>
    <cellStyle name="18 60 2 2" xfId="2590"/>
    <cellStyle name="18 60 3" xfId="2591"/>
    <cellStyle name="18 60 3 2" xfId="2592"/>
    <cellStyle name="18 60 4" xfId="2593"/>
    <cellStyle name="18 60 4 2" xfId="2594"/>
    <cellStyle name="18 60 5" xfId="2595"/>
    <cellStyle name="18 60 5 2" xfId="2596"/>
    <cellStyle name="18 60 6" xfId="2597"/>
    <cellStyle name="18 61" xfId="2598"/>
    <cellStyle name="18 61 2" xfId="2599"/>
    <cellStyle name="18 61 2 2" xfId="2600"/>
    <cellStyle name="18 61 3" xfId="2601"/>
    <cellStyle name="18 61 3 2" xfId="2602"/>
    <cellStyle name="18 61 4" xfId="2603"/>
    <cellStyle name="18 61 4 2" xfId="2604"/>
    <cellStyle name="18 61 5" xfId="2605"/>
    <cellStyle name="18 61 5 2" xfId="2606"/>
    <cellStyle name="18 61 6" xfId="2607"/>
    <cellStyle name="18 62" xfId="2608"/>
    <cellStyle name="18 62 2" xfId="2609"/>
    <cellStyle name="18 62 2 2" xfId="2610"/>
    <cellStyle name="18 62 3" xfId="2611"/>
    <cellStyle name="18 62 3 2" xfId="2612"/>
    <cellStyle name="18 62 4" xfId="2613"/>
    <cellStyle name="18 62 4 2" xfId="2614"/>
    <cellStyle name="18 62 5" xfId="2615"/>
    <cellStyle name="18 62 5 2" xfId="2616"/>
    <cellStyle name="18 62 6" xfId="2617"/>
    <cellStyle name="18 63" xfId="2618"/>
    <cellStyle name="18 63 2" xfId="2619"/>
    <cellStyle name="18 63 2 2" xfId="2620"/>
    <cellStyle name="18 63 3" xfId="2621"/>
    <cellStyle name="18 63 3 2" xfId="2622"/>
    <cellStyle name="18 63 4" xfId="2623"/>
    <cellStyle name="18 63 4 2" xfId="2624"/>
    <cellStyle name="18 63 5" xfId="2625"/>
    <cellStyle name="18 63 5 2" xfId="2626"/>
    <cellStyle name="18 63 6" xfId="2627"/>
    <cellStyle name="18 64" xfId="2628"/>
    <cellStyle name="18 64 2" xfId="2629"/>
    <cellStyle name="18 64 2 2" xfId="2630"/>
    <cellStyle name="18 64 3" xfId="2631"/>
    <cellStyle name="18 64 3 2" xfId="2632"/>
    <cellStyle name="18 64 4" xfId="2633"/>
    <cellStyle name="18 64 4 2" xfId="2634"/>
    <cellStyle name="18 64 5" xfId="2635"/>
    <cellStyle name="18 64 5 2" xfId="2636"/>
    <cellStyle name="18 64 6" xfId="2637"/>
    <cellStyle name="18 65" xfId="2638"/>
    <cellStyle name="18 65 2" xfId="2639"/>
    <cellStyle name="18 65 2 2" xfId="2640"/>
    <cellStyle name="18 65 3" xfId="2641"/>
    <cellStyle name="18 65 3 2" xfId="2642"/>
    <cellStyle name="18 65 4" xfId="2643"/>
    <cellStyle name="18 65 4 2" xfId="2644"/>
    <cellStyle name="18 65 5" xfId="2645"/>
    <cellStyle name="18 65 5 2" xfId="2646"/>
    <cellStyle name="18 65 6" xfId="2647"/>
    <cellStyle name="18 66" xfId="2648"/>
    <cellStyle name="18 66 2" xfId="2649"/>
    <cellStyle name="18 66 2 2" xfId="2650"/>
    <cellStyle name="18 66 3" xfId="2651"/>
    <cellStyle name="18 66 3 2" xfId="2652"/>
    <cellStyle name="18 66 4" xfId="2653"/>
    <cellStyle name="18 66 4 2" xfId="2654"/>
    <cellStyle name="18 66 5" xfId="2655"/>
    <cellStyle name="18 66 5 2" xfId="2656"/>
    <cellStyle name="18 66 6" xfId="2657"/>
    <cellStyle name="18 67" xfId="2658"/>
    <cellStyle name="18 67 2" xfId="2659"/>
    <cellStyle name="18 67 2 2" xfId="2660"/>
    <cellStyle name="18 67 3" xfId="2661"/>
    <cellStyle name="18 67 3 2" xfId="2662"/>
    <cellStyle name="18 67 4" xfId="2663"/>
    <cellStyle name="18 67 4 2" xfId="2664"/>
    <cellStyle name="18 67 5" xfId="2665"/>
    <cellStyle name="18 67 5 2" xfId="2666"/>
    <cellStyle name="18 67 6" xfId="2667"/>
    <cellStyle name="18 68" xfId="2668"/>
    <cellStyle name="18 68 2" xfId="2669"/>
    <cellStyle name="18 68 2 2" xfId="2670"/>
    <cellStyle name="18 68 3" xfId="2671"/>
    <cellStyle name="18 68 3 2" xfId="2672"/>
    <cellStyle name="18 68 4" xfId="2673"/>
    <cellStyle name="18 68 4 2" xfId="2674"/>
    <cellStyle name="18 68 5" xfId="2675"/>
    <cellStyle name="18 68 5 2" xfId="2676"/>
    <cellStyle name="18 68 6" xfId="2677"/>
    <cellStyle name="18 69" xfId="2678"/>
    <cellStyle name="18 69 2" xfId="2679"/>
    <cellStyle name="18 69 2 2" xfId="2680"/>
    <cellStyle name="18 69 3" xfId="2681"/>
    <cellStyle name="18 69 3 2" xfId="2682"/>
    <cellStyle name="18 69 4" xfId="2683"/>
    <cellStyle name="18 69 4 2" xfId="2684"/>
    <cellStyle name="18 69 5" xfId="2685"/>
    <cellStyle name="18 69 5 2" xfId="2686"/>
    <cellStyle name="18 69 6" xfId="2687"/>
    <cellStyle name="18 7" xfId="2688"/>
    <cellStyle name="18 7 2" xfId="2689"/>
    <cellStyle name="18 7 2 2" xfId="2690"/>
    <cellStyle name="18 7 3" xfId="2691"/>
    <cellStyle name="18 7 3 2" xfId="2692"/>
    <cellStyle name="18 7 4" xfId="2693"/>
    <cellStyle name="18 7 4 2" xfId="2694"/>
    <cellStyle name="18 7 5" xfId="2695"/>
    <cellStyle name="18 7 5 2" xfId="2696"/>
    <cellStyle name="18 7 6" xfId="2697"/>
    <cellStyle name="18 70" xfId="2698"/>
    <cellStyle name="18 70 2" xfId="2699"/>
    <cellStyle name="18 70 2 2" xfId="2700"/>
    <cellStyle name="18 8" xfId="2701"/>
    <cellStyle name="18 8 2" xfId="2702"/>
    <cellStyle name="18 8 2 2" xfId="2703"/>
    <cellStyle name="18 8 3" xfId="2704"/>
    <cellStyle name="18 8 3 2" xfId="2705"/>
    <cellStyle name="18 8 4" xfId="2706"/>
    <cellStyle name="18 8 4 2" xfId="2707"/>
    <cellStyle name="18 8 5" xfId="2708"/>
    <cellStyle name="18 8 5 2" xfId="2709"/>
    <cellStyle name="18 8 6" xfId="2710"/>
    <cellStyle name="18 9" xfId="2711"/>
    <cellStyle name="18 9 2" xfId="2712"/>
    <cellStyle name="18 9 2 2" xfId="2713"/>
    <cellStyle name="18 9 3" xfId="2714"/>
    <cellStyle name="18 9 3 2" xfId="2715"/>
    <cellStyle name="18 9 4" xfId="2716"/>
    <cellStyle name="18 9 4 2" xfId="2717"/>
    <cellStyle name="18 9 5" xfId="2718"/>
    <cellStyle name="18 9 5 2" xfId="2719"/>
    <cellStyle name="18 9 6" xfId="2720"/>
    <cellStyle name="¹éºÐÀ²_      " xfId="2721"/>
    <cellStyle name="2" xfId="2722"/>
    <cellStyle name="2 2" xfId="2723"/>
    <cellStyle name="2 2 2" xfId="2724"/>
    <cellStyle name="2_7 noi 48 goi C5 9 vi na" xfId="2725"/>
    <cellStyle name="2_7 noi 48 goi C5 9 vi na_09.11.2011 Giai ngan 9 thang nam 2011" xfId="2726"/>
    <cellStyle name="2_Book1" xfId="2727"/>
    <cellStyle name="2_Book1 2" xfId="2728"/>
    <cellStyle name="2_Book1_1" xfId="2729"/>
    <cellStyle name="2_Book1_1_!1 1 bao cao giao KH ve HTCMT vung TNB   12-12-2011" xfId="2730"/>
    <cellStyle name="2_Book1_1_09.11.2011 Giai ngan 9 thang nam 2011" xfId="2731"/>
    <cellStyle name="2_Book1_1_Bieu4HTMT" xfId="2732"/>
    <cellStyle name="2_Book1_1_Bieu4HTMT_!1 1 bao cao giao KH ve HTCMT vung TNB   12-12-2011" xfId="2733"/>
    <cellStyle name="2_Book1_1_Bieu4HTMT_KH TPCP vung TNB (03-1-2012)" xfId="2734"/>
    <cellStyle name="2_Book1_1_Book1" xfId="2735"/>
    <cellStyle name="2_Book1_1_KH TPCP vung TNB (03-1-2012)" xfId="2736"/>
    <cellStyle name="2_Book1_1_PB1 -  Hop truc tinh uy" xfId="2737"/>
    <cellStyle name="2_Book1_1_Phu luc so 2 - NSTW  - Phuong an tinh toan theo huong dan cua Bo (khong bao gom bat thuong)" xfId="2738"/>
    <cellStyle name="2_Book1_1_PL 3 - Hop truc tinh uy" xfId="2739"/>
    <cellStyle name="2_Book1_1_PL3" xfId="2740"/>
    <cellStyle name="2_Book1_1_PL4 - Hop truc tinh uy" xfId="2741"/>
    <cellStyle name="2_Book1_2" xfId="2742"/>
    <cellStyle name="2_Book1_Book1" xfId="2743"/>
    <cellStyle name="2_Cau thuy dien Ban La (Cu Anh)" xfId="2744"/>
    <cellStyle name="2_Cau thuy dien Ban La (Cu Anh)_!1 1 bao cao giao KH ve HTCMT vung TNB   12-12-2011" xfId="2745"/>
    <cellStyle name="2_Cau thuy dien Ban La (Cu Anh)_09.11.2011 Giai ngan 9 thang nam 2011" xfId="2746"/>
    <cellStyle name="2_Cau thuy dien Ban La (Cu Anh)_11 huyen men nui" xfId="2747"/>
    <cellStyle name="2_Cau thuy dien Ban La (Cu Anh)_Bieu4HTMT" xfId="2748"/>
    <cellStyle name="2_Cau thuy dien Ban La (Cu Anh)_Bieu4HTMT_!1 1 bao cao giao KH ve HTCMT vung TNB   12-12-2011" xfId="2749"/>
    <cellStyle name="2_Cau thuy dien Ban La (Cu Anh)_Bieu4HTMT_KH TPCP vung TNB (03-1-2012)" xfId="2750"/>
    <cellStyle name="2_Cau thuy dien Ban La (Cu Anh)_Book1" xfId="2751"/>
    <cellStyle name="2_Cau thuy dien Ban La (Cu Anh)_Chi tieu DV KHHGD 2017" xfId="2752"/>
    <cellStyle name="2_Cau thuy dien Ban La (Cu Anh)_KH TPCP vung TNB (03-1-2012)" xfId="2753"/>
    <cellStyle name="2_Cau thuy dien Ban La (Cu Anh)_PB1 -  Hop truc tinh uy" xfId="2754"/>
    <cellStyle name="2_Cau thuy dien Ban La (Cu Anh)_Phu luc so 2 - NSTW  - Phuong an tinh toan theo huong dan cua Bo (khong bao gom bat thuong)" xfId="2755"/>
    <cellStyle name="2_Cau thuy dien Ban La (Cu Anh)_PL 3 - Hop truc tinh uy" xfId="2756"/>
    <cellStyle name="2_Cau thuy dien Ban La (Cu Anh)_PL3" xfId="2757"/>
    <cellStyle name="2_Cau thuy dien Ban La (Cu Anh)_PL4 - Hop truc tinh uy" xfId="2758"/>
    <cellStyle name="2_DT KT ngay 10-9-2005" xfId="2759"/>
    <cellStyle name="2_Dtdchinh2397" xfId="2760"/>
    <cellStyle name="2_Dtdchinh2397_09.11.2011 Giai ngan 9 thang nam 2011" xfId="2761"/>
    <cellStyle name="2_DTXL goi 11(20-9-05)" xfId="2762"/>
    <cellStyle name="2_Du toan (5 - 04 - 2004)" xfId="2763"/>
    <cellStyle name="2_Du toan 558 (Km17+508.12 - Km 22)" xfId="2764"/>
    <cellStyle name="2_Du toan 558 (Km17+508.12 - Km 22)_!1 1 bao cao giao KH ve HTCMT vung TNB   12-12-2011" xfId="2765"/>
    <cellStyle name="2_Du toan 558 (Km17+508.12 - Km 22)_09.11.2011 Giai ngan 9 thang nam 2011" xfId="2766"/>
    <cellStyle name="2_Du toan 558 (Km17+508.12 - Km 22)_11 huyen men nui" xfId="2767"/>
    <cellStyle name="2_Du toan 558 (Km17+508.12 - Km 22)_Bieu4HTMT" xfId="2768"/>
    <cellStyle name="2_Du toan 558 (Km17+508.12 - Km 22)_Bieu4HTMT_!1 1 bao cao giao KH ve HTCMT vung TNB   12-12-2011" xfId="2769"/>
    <cellStyle name="2_Du toan 558 (Km17+508.12 - Km 22)_Bieu4HTMT_KH TPCP vung TNB (03-1-2012)" xfId="2770"/>
    <cellStyle name="2_Du toan 558 (Km17+508.12 - Km 22)_Book1" xfId="2771"/>
    <cellStyle name="2_Du toan 558 (Km17+508.12 - Km 22)_Chi tieu DV KHHGD 2017" xfId="2772"/>
    <cellStyle name="2_Du toan 558 (Km17+508.12 - Km 22)_KH TPCP vung TNB (03-1-2012)" xfId="2773"/>
    <cellStyle name="2_Du toan 558 (Km17+508.12 - Km 22)_PB1 -  Hop truc tinh uy" xfId="2774"/>
    <cellStyle name="2_Du toan 558 (Km17+508.12 - Km 22)_Phu luc so 2 - NSTW  - Phuong an tinh toan theo huong dan cua Bo (khong bao gom bat thuong)" xfId="2775"/>
    <cellStyle name="2_Du toan 558 (Km17+508.12 - Km 22)_PL 3 - Hop truc tinh uy" xfId="2776"/>
    <cellStyle name="2_Du toan 558 (Km17+508.12 - Km 22)_PL3" xfId="2777"/>
    <cellStyle name="2_Du toan 558 (Km17+508.12 - Km 22)_PL4 - Hop truc tinh uy" xfId="2778"/>
    <cellStyle name="2_Du toan Goi 1" xfId="2779"/>
    <cellStyle name="2_Du toan Goi 1_Book1" xfId="2780"/>
    <cellStyle name="2_Du toan Goi 2" xfId="2781"/>
    <cellStyle name="2_Du toan Goi 2_Book1" xfId="2782"/>
    <cellStyle name="2_Du toan ngay 1-9-2004 (version 1)" xfId="2783"/>
    <cellStyle name="2_Du toan ngay 1-9-2004 (version 1)_Book1" xfId="2784"/>
    <cellStyle name="2_Dutoan xuatban" xfId="2785"/>
    <cellStyle name="2_Dutoan xuatbanlan2" xfId="2786"/>
    <cellStyle name="2_Gia_VL cau-JIBIC-Ha-tinh" xfId="2787"/>
    <cellStyle name="2_Gia_VLQL48_duyet " xfId="2788"/>
    <cellStyle name="2_Gia_VLQL48_duyet _!1 1 bao cao giao KH ve HTCMT vung TNB   12-12-2011" xfId="2789"/>
    <cellStyle name="2_Gia_VLQL48_duyet _09.11.2011 Giai ngan 9 thang nam 2011" xfId="2790"/>
    <cellStyle name="2_Gia_VLQL48_duyet _Bieu4HTMT" xfId="2791"/>
    <cellStyle name="2_Gia_VLQL48_duyet _Bieu4HTMT_!1 1 bao cao giao KH ve HTCMT vung TNB   12-12-2011" xfId="2792"/>
    <cellStyle name="2_Gia_VLQL48_duyet _Bieu4HTMT_KH TPCP vung TNB (03-1-2012)" xfId="2793"/>
    <cellStyle name="2_Gia_VLQL48_duyet _Book1" xfId="2794"/>
    <cellStyle name="2_Gia_VLQL48_duyet _KH TPCP vung TNB (03-1-2012)" xfId="2795"/>
    <cellStyle name="2_Gia_VLQL48_duyet _PB1 -  Hop truc tinh uy" xfId="2796"/>
    <cellStyle name="2_Gia_VLQL48_duyet _Phu luc so 2 - NSTW  - Phuong an tinh toan theo huong dan cua Bo (khong bao gom bat thuong)" xfId="2797"/>
    <cellStyle name="2_Gia_VLQL48_duyet _PL 3 - Hop truc tinh uy" xfId="2798"/>
    <cellStyle name="2_Gia_VLQL48_duyet _PL3" xfId="2799"/>
    <cellStyle name="2_Gia_VLQL48_duyet _PL4 - Hop truc tinh uy" xfId="2800"/>
    <cellStyle name="2_goi 1" xfId="2801"/>
    <cellStyle name="2_Hoi Song" xfId="2802"/>
    <cellStyle name="2_Hoi Song_Book1" xfId="2803"/>
    <cellStyle name="2_KLNM 1303" xfId="2804"/>
    <cellStyle name="2_KlQdinhduyet" xfId="2805"/>
    <cellStyle name="2_KlQdinhduyet_!1 1 bao cao giao KH ve HTCMT vung TNB   12-12-2011" xfId="2806"/>
    <cellStyle name="2_KlQdinhduyet_09.11.2011 Giai ngan 9 thang nam 2011" xfId="2807"/>
    <cellStyle name="2_KlQdinhduyet_Bieu4HTMT" xfId="2808"/>
    <cellStyle name="2_KlQdinhduyet_Bieu4HTMT_!1 1 bao cao giao KH ve HTCMT vung TNB   12-12-2011" xfId="2809"/>
    <cellStyle name="2_KlQdinhduyet_Bieu4HTMT_KH TPCP vung TNB (03-1-2012)" xfId="2810"/>
    <cellStyle name="2_KlQdinhduyet_Book1" xfId="2811"/>
    <cellStyle name="2_KlQdinhduyet_KH TPCP vung TNB (03-1-2012)" xfId="2812"/>
    <cellStyle name="2_KlQdinhduyet_PB1 -  Hop truc tinh uy" xfId="2813"/>
    <cellStyle name="2_KlQdinhduyet_Phu luc so 2 - NSTW  - Phuong an tinh toan theo huong dan cua Bo (khong bao gom bat thuong)" xfId="2814"/>
    <cellStyle name="2_KlQdinhduyet_PL 3 - Hop truc tinh uy" xfId="2815"/>
    <cellStyle name="2_KlQdinhduyet_PL3" xfId="2816"/>
    <cellStyle name="2_KlQdinhduyet_PL4 - Hop truc tinh uy" xfId="2817"/>
    <cellStyle name="2_Thong ke cong" xfId="2818"/>
    <cellStyle name="2_Thong ke cong_09.11.2011 Giai ngan 9 thang nam 2011" xfId="2819"/>
    <cellStyle name="2_thong ke giao dan sinh" xfId="2820"/>
    <cellStyle name="2_thong ke giao dan sinh_09.11.2011 Giai ngan 9 thang nam 2011" xfId="2821"/>
    <cellStyle name="2_TRUNG PMU 5" xfId="2822"/>
    <cellStyle name="2_TRUNG PMU 5 2" xfId="2823"/>
    <cellStyle name="2_TRUNG PMU 5_Book1" xfId="2824"/>
    <cellStyle name="2_VatLieu 3 cau -NA" xfId="2825"/>
    <cellStyle name="2_ÿÿÿÿÿ" xfId="2826"/>
    <cellStyle name="2_ÿÿÿÿÿ 2" xfId="2827"/>
    <cellStyle name="2_ÿÿÿÿÿ 2 2" xfId="2828"/>
    <cellStyle name="2_ÿÿÿÿÿ_Bieu tong hop nhu cau ung 2011 da chon loc -Mien nui" xfId="2829"/>
    <cellStyle name="2_ÿÿÿÿÿ_Bieu tong hop nhu cau ung 2011 da chon loc -Mien nui 2" xfId="2830"/>
    <cellStyle name="2_ÿÿÿÿÿ_Book1" xfId="2831"/>
    <cellStyle name="2_ÿÿÿÿÿ_Book1_1" xfId="2832"/>
    <cellStyle name="2_ÿÿÿÿÿ_Book1_Book1" xfId="2833"/>
    <cellStyle name="2_ÿÿÿÿÿ_mau bieu doan giam sat 2010 (version 2)" xfId="2834"/>
    <cellStyle name="2_ÿÿÿÿÿ_tong hop TPCP" xfId="2835"/>
    <cellStyle name="20" xfId="2836"/>
    <cellStyle name="20 % - Akzent1" xfId="2837"/>
    <cellStyle name="20 % - Akzent2" xfId="2838"/>
    <cellStyle name="20 % - Akzent3" xfId="2839"/>
    <cellStyle name="20 % - Akzent4" xfId="2840"/>
    <cellStyle name="20 % - Akzent5" xfId="2841"/>
    <cellStyle name="20 % - Akzent6" xfId="2842"/>
    <cellStyle name="20% - Accent1 2" xfId="2843"/>
    <cellStyle name="20% - Accent1 2 10" xfId="2844"/>
    <cellStyle name="20% - Accent1 2 11" xfId="2845"/>
    <cellStyle name="20% - Accent1 2 12" xfId="2846"/>
    <cellStyle name="20% - Accent1 2 13" xfId="2847"/>
    <cellStyle name="20% - Accent1 2 14" xfId="2848"/>
    <cellStyle name="20% - Accent1 2 15" xfId="2849"/>
    <cellStyle name="20% - Accent1 2 16" xfId="2850"/>
    <cellStyle name="20% - Accent1 2 17" xfId="2851"/>
    <cellStyle name="20% - Accent1 2 18" xfId="2852"/>
    <cellStyle name="20% - Accent1 2 19" xfId="2853"/>
    <cellStyle name="20% - Accent1 2 2" xfId="2854"/>
    <cellStyle name="20% - Accent1 2 2 2" xfId="2855"/>
    <cellStyle name="20% - Accent1 2 2 3" xfId="2856"/>
    <cellStyle name="20% - Accent1 2 20" xfId="2857"/>
    <cellStyle name="20% - Accent1 2 21" xfId="2858"/>
    <cellStyle name="20% - Accent1 2 22" xfId="2859"/>
    <cellStyle name="20% - Accent1 2 23" xfId="2860"/>
    <cellStyle name="20% - Accent1 2 24" xfId="2861"/>
    <cellStyle name="20% - Accent1 2 25" xfId="2862"/>
    <cellStyle name="20% - Accent1 2 26" xfId="2863"/>
    <cellStyle name="20% - Accent1 2 27" xfId="2864"/>
    <cellStyle name="20% - Accent1 2 28" xfId="2865"/>
    <cellStyle name="20% - Accent1 2 29" xfId="2866"/>
    <cellStyle name="20% - Accent1 2 3" xfId="2867"/>
    <cellStyle name="20% - Accent1 2 3 2" xfId="2868"/>
    <cellStyle name="20% - Accent1 2 30" xfId="2869"/>
    <cellStyle name="20% - Accent1 2 31" xfId="2870"/>
    <cellStyle name="20% - Accent1 2 32" xfId="2871"/>
    <cellStyle name="20% - Accent1 2 33" xfId="2872"/>
    <cellStyle name="20% - Accent1 2 34" xfId="2873"/>
    <cellStyle name="20% - Accent1 2 35" xfId="2874"/>
    <cellStyle name="20% - Accent1 2 36" xfId="2875"/>
    <cellStyle name="20% - Accent1 2 37" xfId="2876"/>
    <cellStyle name="20% - Accent1 2 38" xfId="2877"/>
    <cellStyle name="20% - Accent1 2 39" xfId="2878"/>
    <cellStyle name="20% - Accent1 2 4" xfId="2879"/>
    <cellStyle name="20% - Accent1 2 4 2" xfId="2880"/>
    <cellStyle name="20% - Accent1 2 40" xfId="2881"/>
    <cellStyle name="20% - Accent1 2 41" xfId="2882"/>
    <cellStyle name="20% - Accent1 2 42" xfId="2883"/>
    <cellStyle name="20% - Accent1 2 43" xfId="2884"/>
    <cellStyle name="20% - Accent1 2 44" xfId="2885"/>
    <cellStyle name="20% - Accent1 2 45" xfId="2886"/>
    <cellStyle name="20% - Accent1 2 46" xfId="2887"/>
    <cellStyle name="20% - Accent1 2 47" xfId="2888"/>
    <cellStyle name="20% - Accent1 2 48" xfId="2889"/>
    <cellStyle name="20% - Accent1 2 49" xfId="2890"/>
    <cellStyle name="20% - Accent1 2 5" xfId="2891"/>
    <cellStyle name="20% - Accent1 2 50" xfId="2892"/>
    <cellStyle name="20% - Accent1 2 51" xfId="2893"/>
    <cellStyle name="20% - Accent1 2 52" xfId="2894"/>
    <cellStyle name="20% - Accent1 2 53" xfId="2895"/>
    <cellStyle name="20% - Accent1 2 54" xfId="2896"/>
    <cellStyle name="20% - Accent1 2 55" xfId="2897"/>
    <cellStyle name="20% - Accent1 2 56" xfId="2898"/>
    <cellStyle name="20% - Accent1 2 57" xfId="2899"/>
    <cellStyle name="20% - Accent1 2 58" xfId="2900"/>
    <cellStyle name="20% - Accent1 2 59" xfId="2901"/>
    <cellStyle name="20% - Accent1 2 6" xfId="2902"/>
    <cellStyle name="20% - Accent1 2 60" xfId="2903"/>
    <cellStyle name="20% - Accent1 2 61" xfId="2904"/>
    <cellStyle name="20% - Accent1 2 62" xfId="2905"/>
    <cellStyle name="20% - Accent1 2 63" xfId="2906"/>
    <cellStyle name="20% - Accent1 2 64" xfId="2907"/>
    <cellStyle name="20% - Accent1 2 65" xfId="2908"/>
    <cellStyle name="20% - Accent1 2 66" xfId="2909"/>
    <cellStyle name="20% - Accent1 2 67" xfId="2910"/>
    <cellStyle name="20% - Accent1 2 68" xfId="2911"/>
    <cellStyle name="20% - Accent1 2 69" xfId="2912"/>
    <cellStyle name="20% - Accent1 2 7" xfId="2913"/>
    <cellStyle name="20% - Accent1 2 70" xfId="2914"/>
    <cellStyle name="20% - Accent1 2 71" xfId="2915"/>
    <cellStyle name="20% - Accent1 2 72" xfId="2916"/>
    <cellStyle name="20% - Accent1 2 73" xfId="2917"/>
    <cellStyle name="20% - Accent1 2 74" xfId="2918"/>
    <cellStyle name="20% - Accent1 2 75" xfId="2919"/>
    <cellStyle name="20% - Accent1 2 76" xfId="2920"/>
    <cellStyle name="20% - Accent1 2 77" xfId="2921"/>
    <cellStyle name="20% - Accent1 2 78" xfId="2922"/>
    <cellStyle name="20% - Accent1 2 79" xfId="2923"/>
    <cellStyle name="20% - Accent1 2 8" xfId="2924"/>
    <cellStyle name="20% - Accent1 2 80" xfId="2925"/>
    <cellStyle name="20% - Accent1 2 81" xfId="2926"/>
    <cellStyle name="20% - Accent1 2 82" xfId="2927"/>
    <cellStyle name="20% - Accent1 2 83" xfId="2928"/>
    <cellStyle name="20% - Accent1 2 84" xfId="2929"/>
    <cellStyle name="20% - Accent1 2 85" xfId="2930"/>
    <cellStyle name="20% - Accent1 2 86" xfId="2931"/>
    <cellStyle name="20% - Accent1 2 87" xfId="2932"/>
    <cellStyle name="20% - Accent1 2 9" xfId="2933"/>
    <cellStyle name="20% - Accent1 3" xfId="2934"/>
    <cellStyle name="20% - Accent2 2" xfId="2935"/>
    <cellStyle name="20% - Accent2 2 10" xfId="2936"/>
    <cellStyle name="20% - Accent2 2 11" xfId="2937"/>
    <cellStyle name="20% - Accent2 2 12" xfId="2938"/>
    <cellStyle name="20% - Accent2 2 13" xfId="2939"/>
    <cellStyle name="20% - Accent2 2 14" xfId="2940"/>
    <cellStyle name="20% - Accent2 2 15" xfId="2941"/>
    <cellStyle name="20% - Accent2 2 16" xfId="2942"/>
    <cellStyle name="20% - Accent2 2 17" xfId="2943"/>
    <cellStyle name="20% - Accent2 2 18" xfId="2944"/>
    <cellStyle name="20% - Accent2 2 19" xfId="2945"/>
    <cellStyle name="20% - Accent2 2 2" xfId="2946"/>
    <cellStyle name="20% - Accent2 2 2 2" xfId="2947"/>
    <cellStyle name="20% - Accent2 2 2 3" xfId="2948"/>
    <cellStyle name="20% - Accent2 2 20" xfId="2949"/>
    <cellStyle name="20% - Accent2 2 21" xfId="2950"/>
    <cellStyle name="20% - Accent2 2 22" xfId="2951"/>
    <cellStyle name="20% - Accent2 2 23" xfId="2952"/>
    <cellStyle name="20% - Accent2 2 24" xfId="2953"/>
    <cellStyle name="20% - Accent2 2 25" xfId="2954"/>
    <cellStyle name="20% - Accent2 2 26" xfId="2955"/>
    <cellStyle name="20% - Accent2 2 27" xfId="2956"/>
    <cellStyle name="20% - Accent2 2 28" xfId="2957"/>
    <cellStyle name="20% - Accent2 2 29" xfId="2958"/>
    <cellStyle name="20% - Accent2 2 3" xfId="2959"/>
    <cellStyle name="20% - Accent2 2 3 2" xfId="2960"/>
    <cellStyle name="20% - Accent2 2 30" xfId="2961"/>
    <cellStyle name="20% - Accent2 2 31" xfId="2962"/>
    <cellStyle name="20% - Accent2 2 32" xfId="2963"/>
    <cellStyle name="20% - Accent2 2 33" xfId="2964"/>
    <cellStyle name="20% - Accent2 2 34" xfId="2965"/>
    <cellStyle name="20% - Accent2 2 35" xfId="2966"/>
    <cellStyle name="20% - Accent2 2 36" xfId="2967"/>
    <cellStyle name="20% - Accent2 2 37" xfId="2968"/>
    <cellStyle name="20% - Accent2 2 38" xfId="2969"/>
    <cellStyle name="20% - Accent2 2 39" xfId="2970"/>
    <cellStyle name="20% - Accent2 2 4" xfId="2971"/>
    <cellStyle name="20% - Accent2 2 4 2" xfId="2972"/>
    <cellStyle name="20% - Accent2 2 40" xfId="2973"/>
    <cellStyle name="20% - Accent2 2 41" xfId="2974"/>
    <cellStyle name="20% - Accent2 2 42" xfId="2975"/>
    <cellStyle name="20% - Accent2 2 43" xfId="2976"/>
    <cellStyle name="20% - Accent2 2 44" xfId="2977"/>
    <cellStyle name="20% - Accent2 2 45" xfId="2978"/>
    <cellStyle name="20% - Accent2 2 46" xfId="2979"/>
    <cellStyle name="20% - Accent2 2 47" xfId="2980"/>
    <cellStyle name="20% - Accent2 2 48" xfId="2981"/>
    <cellStyle name="20% - Accent2 2 49" xfId="2982"/>
    <cellStyle name="20% - Accent2 2 5" xfId="2983"/>
    <cellStyle name="20% - Accent2 2 50" xfId="2984"/>
    <cellStyle name="20% - Accent2 2 51" xfId="2985"/>
    <cellStyle name="20% - Accent2 2 52" xfId="2986"/>
    <cellStyle name="20% - Accent2 2 53" xfId="2987"/>
    <cellStyle name="20% - Accent2 2 54" xfId="2988"/>
    <cellStyle name="20% - Accent2 2 55" xfId="2989"/>
    <cellStyle name="20% - Accent2 2 56" xfId="2990"/>
    <cellStyle name="20% - Accent2 2 57" xfId="2991"/>
    <cellStyle name="20% - Accent2 2 58" xfId="2992"/>
    <cellStyle name="20% - Accent2 2 59" xfId="2993"/>
    <cellStyle name="20% - Accent2 2 6" xfId="2994"/>
    <cellStyle name="20% - Accent2 2 60" xfId="2995"/>
    <cellStyle name="20% - Accent2 2 61" xfId="2996"/>
    <cellStyle name="20% - Accent2 2 62" xfId="2997"/>
    <cellStyle name="20% - Accent2 2 63" xfId="2998"/>
    <cellStyle name="20% - Accent2 2 64" xfId="2999"/>
    <cellStyle name="20% - Accent2 2 65" xfId="3000"/>
    <cellStyle name="20% - Accent2 2 66" xfId="3001"/>
    <cellStyle name="20% - Accent2 2 67" xfId="3002"/>
    <cellStyle name="20% - Accent2 2 68" xfId="3003"/>
    <cellStyle name="20% - Accent2 2 69" xfId="3004"/>
    <cellStyle name="20% - Accent2 2 7" xfId="3005"/>
    <cellStyle name="20% - Accent2 2 70" xfId="3006"/>
    <cellStyle name="20% - Accent2 2 71" xfId="3007"/>
    <cellStyle name="20% - Accent2 2 72" xfId="3008"/>
    <cellStyle name="20% - Accent2 2 73" xfId="3009"/>
    <cellStyle name="20% - Accent2 2 74" xfId="3010"/>
    <cellStyle name="20% - Accent2 2 75" xfId="3011"/>
    <cellStyle name="20% - Accent2 2 76" xfId="3012"/>
    <cellStyle name="20% - Accent2 2 77" xfId="3013"/>
    <cellStyle name="20% - Accent2 2 78" xfId="3014"/>
    <cellStyle name="20% - Accent2 2 79" xfId="3015"/>
    <cellStyle name="20% - Accent2 2 8" xfId="3016"/>
    <cellStyle name="20% - Accent2 2 80" xfId="3017"/>
    <cellStyle name="20% - Accent2 2 81" xfId="3018"/>
    <cellStyle name="20% - Accent2 2 82" xfId="3019"/>
    <cellStyle name="20% - Accent2 2 83" xfId="3020"/>
    <cellStyle name="20% - Accent2 2 84" xfId="3021"/>
    <cellStyle name="20% - Accent2 2 85" xfId="3022"/>
    <cellStyle name="20% - Accent2 2 86" xfId="3023"/>
    <cellStyle name="20% - Accent2 2 87" xfId="3024"/>
    <cellStyle name="20% - Accent2 2 9" xfId="3025"/>
    <cellStyle name="20% - Accent2 3" xfId="3026"/>
    <cellStyle name="20% - Accent3 2" xfId="3027"/>
    <cellStyle name="20% - Accent3 2 10" xfId="3028"/>
    <cellStyle name="20% - Accent3 2 11" xfId="3029"/>
    <cellStyle name="20% - Accent3 2 12" xfId="3030"/>
    <cellStyle name="20% - Accent3 2 13" xfId="3031"/>
    <cellStyle name="20% - Accent3 2 14" xfId="3032"/>
    <cellStyle name="20% - Accent3 2 15" xfId="3033"/>
    <cellStyle name="20% - Accent3 2 16" xfId="3034"/>
    <cellStyle name="20% - Accent3 2 17" xfId="3035"/>
    <cellStyle name="20% - Accent3 2 18" xfId="3036"/>
    <cellStyle name="20% - Accent3 2 19" xfId="3037"/>
    <cellStyle name="20% - Accent3 2 2" xfId="3038"/>
    <cellStyle name="20% - Accent3 2 2 2" xfId="3039"/>
    <cellStyle name="20% - Accent3 2 2 3" xfId="3040"/>
    <cellStyle name="20% - Accent3 2 20" xfId="3041"/>
    <cellStyle name="20% - Accent3 2 21" xfId="3042"/>
    <cellStyle name="20% - Accent3 2 22" xfId="3043"/>
    <cellStyle name="20% - Accent3 2 23" xfId="3044"/>
    <cellStyle name="20% - Accent3 2 24" xfId="3045"/>
    <cellStyle name="20% - Accent3 2 25" xfId="3046"/>
    <cellStyle name="20% - Accent3 2 26" xfId="3047"/>
    <cellStyle name="20% - Accent3 2 27" xfId="3048"/>
    <cellStyle name="20% - Accent3 2 28" xfId="3049"/>
    <cellStyle name="20% - Accent3 2 29" xfId="3050"/>
    <cellStyle name="20% - Accent3 2 3" xfId="3051"/>
    <cellStyle name="20% - Accent3 2 3 2" xfId="3052"/>
    <cellStyle name="20% - Accent3 2 30" xfId="3053"/>
    <cellStyle name="20% - Accent3 2 31" xfId="3054"/>
    <cellStyle name="20% - Accent3 2 32" xfId="3055"/>
    <cellStyle name="20% - Accent3 2 33" xfId="3056"/>
    <cellStyle name="20% - Accent3 2 34" xfId="3057"/>
    <cellStyle name="20% - Accent3 2 35" xfId="3058"/>
    <cellStyle name="20% - Accent3 2 36" xfId="3059"/>
    <cellStyle name="20% - Accent3 2 37" xfId="3060"/>
    <cellStyle name="20% - Accent3 2 38" xfId="3061"/>
    <cellStyle name="20% - Accent3 2 39" xfId="3062"/>
    <cellStyle name="20% - Accent3 2 4" xfId="3063"/>
    <cellStyle name="20% - Accent3 2 4 2" xfId="3064"/>
    <cellStyle name="20% - Accent3 2 40" xfId="3065"/>
    <cellStyle name="20% - Accent3 2 41" xfId="3066"/>
    <cellStyle name="20% - Accent3 2 42" xfId="3067"/>
    <cellStyle name="20% - Accent3 2 43" xfId="3068"/>
    <cellStyle name="20% - Accent3 2 44" xfId="3069"/>
    <cellStyle name="20% - Accent3 2 45" xfId="3070"/>
    <cellStyle name="20% - Accent3 2 46" xfId="3071"/>
    <cellStyle name="20% - Accent3 2 47" xfId="3072"/>
    <cellStyle name="20% - Accent3 2 48" xfId="3073"/>
    <cellStyle name="20% - Accent3 2 49" xfId="3074"/>
    <cellStyle name="20% - Accent3 2 5" xfId="3075"/>
    <cellStyle name="20% - Accent3 2 50" xfId="3076"/>
    <cellStyle name="20% - Accent3 2 51" xfId="3077"/>
    <cellStyle name="20% - Accent3 2 52" xfId="3078"/>
    <cellStyle name="20% - Accent3 2 53" xfId="3079"/>
    <cellStyle name="20% - Accent3 2 54" xfId="3080"/>
    <cellStyle name="20% - Accent3 2 55" xfId="3081"/>
    <cellStyle name="20% - Accent3 2 56" xfId="3082"/>
    <cellStyle name="20% - Accent3 2 57" xfId="3083"/>
    <cellStyle name="20% - Accent3 2 58" xfId="3084"/>
    <cellStyle name="20% - Accent3 2 59" xfId="3085"/>
    <cellStyle name="20% - Accent3 2 6" xfId="3086"/>
    <cellStyle name="20% - Accent3 2 60" xfId="3087"/>
    <cellStyle name="20% - Accent3 2 61" xfId="3088"/>
    <cellStyle name="20% - Accent3 2 62" xfId="3089"/>
    <cellStyle name="20% - Accent3 2 63" xfId="3090"/>
    <cellStyle name="20% - Accent3 2 64" xfId="3091"/>
    <cellStyle name="20% - Accent3 2 65" xfId="3092"/>
    <cellStyle name="20% - Accent3 2 66" xfId="3093"/>
    <cellStyle name="20% - Accent3 2 67" xfId="3094"/>
    <cellStyle name="20% - Accent3 2 68" xfId="3095"/>
    <cellStyle name="20% - Accent3 2 69" xfId="3096"/>
    <cellStyle name="20% - Accent3 2 7" xfId="3097"/>
    <cellStyle name="20% - Accent3 2 70" xfId="3098"/>
    <cellStyle name="20% - Accent3 2 71" xfId="3099"/>
    <cellStyle name="20% - Accent3 2 72" xfId="3100"/>
    <cellStyle name="20% - Accent3 2 73" xfId="3101"/>
    <cellStyle name="20% - Accent3 2 74" xfId="3102"/>
    <cellStyle name="20% - Accent3 2 75" xfId="3103"/>
    <cellStyle name="20% - Accent3 2 76" xfId="3104"/>
    <cellStyle name="20% - Accent3 2 77" xfId="3105"/>
    <cellStyle name="20% - Accent3 2 78" xfId="3106"/>
    <cellStyle name="20% - Accent3 2 79" xfId="3107"/>
    <cellStyle name="20% - Accent3 2 8" xfId="3108"/>
    <cellStyle name="20% - Accent3 2 80" xfId="3109"/>
    <cellStyle name="20% - Accent3 2 81" xfId="3110"/>
    <cellStyle name="20% - Accent3 2 82" xfId="3111"/>
    <cellStyle name="20% - Accent3 2 83" xfId="3112"/>
    <cellStyle name="20% - Accent3 2 84" xfId="3113"/>
    <cellStyle name="20% - Accent3 2 85" xfId="3114"/>
    <cellStyle name="20% - Accent3 2 86" xfId="3115"/>
    <cellStyle name="20% - Accent3 2 87" xfId="3116"/>
    <cellStyle name="20% - Accent3 2 9" xfId="3117"/>
    <cellStyle name="20% - Accent3 3" xfId="3118"/>
    <cellStyle name="20% - Accent4 2" xfId="3119"/>
    <cellStyle name="20% - Accent4 2 10" xfId="3120"/>
    <cellStyle name="20% - Accent4 2 11" xfId="3121"/>
    <cellStyle name="20% - Accent4 2 12" xfId="3122"/>
    <cellStyle name="20% - Accent4 2 13" xfId="3123"/>
    <cellStyle name="20% - Accent4 2 14" xfId="3124"/>
    <cellStyle name="20% - Accent4 2 15" xfId="3125"/>
    <cellStyle name="20% - Accent4 2 16" xfId="3126"/>
    <cellStyle name="20% - Accent4 2 17" xfId="3127"/>
    <cellStyle name="20% - Accent4 2 18" xfId="3128"/>
    <cellStyle name="20% - Accent4 2 19" xfId="3129"/>
    <cellStyle name="20% - Accent4 2 2" xfId="3130"/>
    <cellStyle name="20% - Accent4 2 2 2" xfId="3131"/>
    <cellStyle name="20% - Accent4 2 2 3" xfId="3132"/>
    <cellStyle name="20% - Accent4 2 20" xfId="3133"/>
    <cellStyle name="20% - Accent4 2 21" xfId="3134"/>
    <cellStyle name="20% - Accent4 2 22" xfId="3135"/>
    <cellStyle name="20% - Accent4 2 23" xfId="3136"/>
    <cellStyle name="20% - Accent4 2 24" xfId="3137"/>
    <cellStyle name="20% - Accent4 2 25" xfId="3138"/>
    <cellStyle name="20% - Accent4 2 26" xfId="3139"/>
    <cellStyle name="20% - Accent4 2 27" xfId="3140"/>
    <cellStyle name="20% - Accent4 2 28" xfId="3141"/>
    <cellStyle name="20% - Accent4 2 29" xfId="3142"/>
    <cellStyle name="20% - Accent4 2 3" xfId="3143"/>
    <cellStyle name="20% - Accent4 2 3 2" xfId="3144"/>
    <cellStyle name="20% - Accent4 2 30" xfId="3145"/>
    <cellStyle name="20% - Accent4 2 31" xfId="3146"/>
    <cellStyle name="20% - Accent4 2 32" xfId="3147"/>
    <cellStyle name="20% - Accent4 2 33" xfId="3148"/>
    <cellStyle name="20% - Accent4 2 34" xfId="3149"/>
    <cellStyle name="20% - Accent4 2 35" xfId="3150"/>
    <cellStyle name="20% - Accent4 2 36" xfId="3151"/>
    <cellStyle name="20% - Accent4 2 37" xfId="3152"/>
    <cellStyle name="20% - Accent4 2 38" xfId="3153"/>
    <cellStyle name="20% - Accent4 2 39" xfId="3154"/>
    <cellStyle name="20% - Accent4 2 4" xfId="3155"/>
    <cellStyle name="20% - Accent4 2 4 2" xfId="3156"/>
    <cellStyle name="20% - Accent4 2 40" xfId="3157"/>
    <cellStyle name="20% - Accent4 2 41" xfId="3158"/>
    <cellStyle name="20% - Accent4 2 42" xfId="3159"/>
    <cellStyle name="20% - Accent4 2 43" xfId="3160"/>
    <cellStyle name="20% - Accent4 2 44" xfId="3161"/>
    <cellStyle name="20% - Accent4 2 45" xfId="3162"/>
    <cellStyle name="20% - Accent4 2 46" xfId="3163"/>
    <cellStyle name="20% - Accent4 2 47" xfId="3164"/>
    <cellStyle name="20% - Accent4 2 48" xfId="3165"/>
    <cellStyle name="20% - Accent4 2 49" xfId="3166"/>
    <cellStyle name="20% - Accent4 2 5" xfId="3167"/>
    <cellStyle name="20% - Accent4 2 50" xfId="3168"/>
    <cellStyle name="20% - Accent4 2 51" xfId="3169"/>
    <cellStyle name="20% - Accent4 2 52" xfId="3170"/>
    <cellStyle name="20% - Accent4 2 53" xfId="3171"/>
    <cellStyle name="20% - Accent4 2 54" xfId="3172"/>
    <cellStyle name="20% - Accent4 2 55" xfId="3173"/>
    <cellStyle name="20% - Accent4 2 56" xfId="3174"/>
    <cellStyle name="20% - Accent4 2 57" xfId="3175"/>
    <cellStyle name="20% - Accent4 2 58" xfId="3176"/>
    <cellStyle name="20% - Accent4 2 59" xfId="3177"/>
    <cellStyle name="20% - Accent4 2 6" xfId="3178"/>
    <cellStyle name="20% - Accent4 2 60" xfId="3179"/>
    <cellStyle name="20% - Accent4 2 61" xfId="3180"/>
    <cellStyle name="20% - Accent4 2 62" xfId="3181"/>
    <cellStyle name="20% - Accent4 2 63" xfId="3182"/>
    <cellStyle name="20% - Accent4 2 64" xfId="3183"/>
    <cellStyle name="20% - Accent4 2 65" xfId="3184"/>
    <cellStyle name="20% - Accent4 2 66" xfId="3185"/>
    <cellStyle name="20% - Accent4 2 67" xfId="3186"/>
    <cellStyle name="20% - Accent4 2 68" xfId="3187"/>
    <cellStyle name="20% - Accent4 2 69" xfId="3188"/>
    <cellStyle name="20% - Accent4 2 7" xfId="3189"/>
    <cellStyle name="20% - Accent4 2 70" xfId="3190"/>
    <cellStyle name="20% - Accent4 2 71" xfId="3191"/>
    <cellStyle name="20% - Accent4 2 72" xfId="3192"/>
    <cellStyle name="20% - Accent4 2 73" xfId="3193"/>
    <cellStyle name="20% - Accent4 2 74" xfId="3194"/>
    <cellStyle name="20% - Accent4 2 75" xfId="3195"/>
    <cellStyle name="20% - Accent4 2 76" xfId="3196"/>
    <cellStyle name="20% - Accent4 2 77" xfId="3197"/>
    <cellStyle name="20% - Accent4 2 78" xfId="3198"/>
    <cellStyle name="20% - Accent4 2 79" xfId="3199"/>
    <cellStyle name="20% - Accent4 2 8" xfId="3200"/>
    <cellStyle name="20% - Accent4 2 80" xfId="3201"/>
    <cellStyle name="20% - Accent4 2 81" xfId="3202"/>
    <cellStyle name="20% - Accent4 2 82" xfId="3203"/>
    <cellStyle name="20% - Accent4 2 83" xfId="3204"/>
    <cellStyle name="20% - Accent4 2 84" xfId="3205"/>
    <cellStyle name="20% - Accent4 2 85" xfId="3206"/>
    <cellStyle name="20% - Accent4 2 86" xfId="3207"/>
    <cellStyle name="20% - Accent4 2 87" xfId="3208"/>
    <cellStyle name="20% - Accent4 2 9" xfId="3209"/>
    <cellStyle name="20% - Accent4 3" xfId="3210"/>
    <cellStyle name="20% - Accent5 2" xfId="3211"/>
    <cellStyle name="20% - Accent5 2 10" xfId="3212"/>
    <cellStyle name="20% - Accent5 2 11" xfId="3213"/>
    <cellStyle name="20% - Accent5 2 12" xfId="3214"/>
    <cellStyle name="20% - Accent5 2 13" xfId="3215"/>
    <cellStyle name="20% - Accent5 2 14" xfId="3216"/>
    <cellStyle name="20% - Accent5 2 15" xfId="3217"/>
    <cellStyle name="20% - Accent5 2 16" xfId="3218"/>
    <cellStyle name="20% - Accent5 2 17" xfId="3219"/>
    <cellStyle name="20% - Accent5 2 18" xfId="3220"/>
    <cellStyle name="20% - Accent5 2 19" xfId="3221"/>
    <cellStyle name="20% - Accent5 2 2" xfId="3222"/>
    <cellStyle name="20% - Accent5 2 2 2" xfId="3223"/>
    <cellStyle name="20% - Accent5 2 2 3" xfId="3224"/>
    <cellStyle name="20% - Accent5 2 20" xfId="3225"/>
    <cellStyle name="20% - Accent5 2 21" xfId="3226"/>
    <cellStyle name="20% - Accent5 2 22" xfId="3227"/>
    <cellStyle name="20% - Accent5 2 23" xfId="3228"/>
    <cellStyle name="20% - Accent5 2 24" xfId="3229"/>
    <cellStyle name="20% - Accent5 2 25" xfId="3230"/>
    <cellStyle name="20% - Accent5 2 26" xfId="3231"/>
    <cellStyle name="20% - Accent5 2 27" xfId="3232"/>
    <cellStyle name="20% - Accent5 2 28" xfId="3233"/>
    <cellStyle name="20% - Accent5 2 29" xfId="3234"/>
    <cellStyle name="20% - Accent5 2 3" xfId="3235"/>
    <cellStyle name="20% - Accent5 2 30" xfId="3236"/>
    <cellStyle name="20% - Accent5 2 31" xfId="3237"/>
    <cellStyle name="20% - Accent5 2 32" xfId="3238"/>
    <cellStyle name="20% - Accent5 2 33" xfId="3239"/>
    <cellStyle name="20% - Accent5 2 34" xfId="3240"/>
    <cellStyle name="20% - Accent5 2 35" xfId="3241"/>
    <cellStyle name="20% - Accent5 2 36" xfId="3242"/>
    <cellStyle name="20% - Accent5 2 37" xfId="3243"/>
    <cellStyle name="20% - Accent5 2 38" xfId="3244"/>
    <cellStyle name="20% - Accent5 2 39" xfId="3245"/>
    <cellStyle name="20% - Accent5 2 4" xfId="3246"/>
    <cellStyle name="20% - Accent5 2 40" xfId="3247"/>
    <cellStyle name="20% - Accent5 2 41" xfId="3248"/>
    <cellStyle name="20% - Accent5 2 42" xfId="3249"/>
    <cellStyle name="20% - Accent5 2 43" xfId="3250"/>
    <cellStyle name="20% - Accent5 2 44" xfId="3251"/>
    <cellStyle name="20% - Accent5 2 45" xfId="3252"/>
    <cellStyle name="20% - Accent5 2 46" xfId="3253"/>
    <cellStyle name="20% - Accent5 2 47" xfId="3254"/>
    <cellStyle name="20% - Accent5 2 48" xfId="3255"/>
    <cellStyle name="20% - Accent5 2 49" xfId="3256"/>
    <cellStyle name="20% - Accent5 2 5" xfId="3257"/>
    <cellStyle name="20% - Accent5 2 50" xfId="3258"/>
    <cellStyle name="20% - Accent5 2 51" xfId="3259"/>
    <cellStyle name="20% - Accent5 2 52" xfId="3260"/>
    <cellStyle name="20% - Accent5 2 53" xfId="3261"/>
    <cellStyle name="20% - Accent5 2 54" xfId="3262"/>
    <cellStyle name="20% - Accent5 2 55" xfId="3263"/>
    <cellStyle name="20% - Accent5 2 56" xfId="3264"/>
    <cellStyle name="20% - Accent5 2 57" xfId="3265"/>
    <cellStyle name="20% - Accent5 2 58" xfId="3266"/>
    <cellStyle name="20% - Accent5 2 59" xfId="3267"/>
    <cellStyle name="20% - Accent5 2 6" xfId="3268"/>
    <cellStyle name="20% - Accent5 2 60" xfId="3269"/>
    <cellStyle name="20% - Accent5 2 61" xfId="3270"/>
    <cellStyle name="20% - Accent5 2 62" xfId="3271"/>
    <cellStyle name="20% - Accent5 2 63" xfId="3272"/>
    <cellStyle name="20% - Accent5 2 64" xfId="3273"/>
    <cellStyle name="20% - Accent5 2 65" xfId="3274"/>
    <cellStyle name="20% - Accent5 2 66" xfId="3275"/>
    <cellStyle name="20% - Accent5 2 67" xfId="3276"/>
    <cellStyle name="20% - Accent5 2 68" xfId="3277"/>
    <cellStyle name="20% - Accent5 2 69" xfId="3278"/>
    <cellStyle name="20% - Accent5 2 7" xfId="3279"/>
    <cellStyle name="20% - Accent5 2 70" xfId="3280"/>
    <cellStyle name="20% - Accent5 2 71" xfId="3281"/>
    <cellStyle name="20% - Accent5 2 72" xfId="3282"/>
    <cellStyle name="20% - Accent5 2 73" xfId="3283"/>
    <cellStyle name="20% - Accent5 2 74" xfId="3284"/>
    <cellStyle name="20% - Accent5 2 75" xfId="3285"/>
    <cellStyle name="20% - Accent5 2 76" xfId="3286"/>
    <cellStyle name="20% - Accent5 2 77" xfId="3287"/>
    <cellStyle name="20% - Accent5 2 78" xfId="3288"/>
    <cellStyle name="20% - Accent5 2 79" xfId="3289"/>
    <cellStyle name="20% - Accent5 2 8" xfId="3290"/>
    <cellStyle name="20% - Accent5 2 80" xfId="3291"/>
    <cellStyle name="20% - Accent5 2 81" xfId="3292"/>
    <cellStyle name="20% - Accent5 2 82" xfId="3293"/>
    <cellStyle name="20% - Accent5 2 83" xfId="3294"/>
    <cellStyle name="20% - Accent5 2 84" xfId="3295"/>
    <cellStyle name="20% - Accent5 2 85" xfId="3296"/>
    <cellStyle name="20% - Accent5 2 86" xfId="3297"/>
    <cellStyle name="20% - Accent5 2 9" xfId="3298"/>
    <cellStyle name="20% - Accent5 3" xfId="3299"/>
    <cellStyle name="20% - Accent6 2" xfId="3300"/>
    <cellStyle name="20% - Accent6 2 10" xfId="3301"/>
    <cellStyle name="20% - Accent6 2 11" xfId="3302"/>
    <cellStyle name="20% - Accent6 2 12" xfId="3303"/>
    <cellStyle name="20% - Accent6 2 13" xfId="3304"/>
    <cellStyle name="20% - Accent6 2 14" xfId="3305"/>
    <cellStyle name="20% - Accent6 2 15" xfId="3306"/>
    <cellStyle name="20% - Accent6 2 16" xfId="3307"/>
    <cellStyle name="20% - Accent6 2 17" xfId="3308"/>
    <cellStyle name="20% - Accent6 2 18" xfId="3309"/>
    <cellStyle name="20% - Accent6 2 19" xfId="3310"/>
    <cellStyle name="20% - Accent6 2 2" xfId="3311"/>
    <cellStyle name="20% - Accent6 2 2 2" xfId="3312"/>
    <cellStyle name="20% - Accent6 2 2 3" xfId="3313"/>
    <cellStyle name="20% - Accent6 2 20" xfId="3314"/>
    <cellStyle name="20% - Accent6 2 21" xfId="3315"/>
    <cellStyle name="20% - Accent6 2 22" xfId="3316"/>
    <cellStyle name="20% - Accent6 2 23" xfId="3317"/>
    <cellStyle name="20% - Accent6 2 24" xfId="3318"/>
    <cellStyle name="20% - Accent6 2 25" xfId="3319"/>
    <cellStyle name="20% - Accent6 2 26" xfId="3320"/>
    <cellStyle name="20% - Accent6 2 27" xfId="3321"/>
    <cellStyle name="20% - Accent6 2 28" xfId="3322"/>
    <cellStyle name="20% - Accent6 2 29" xfId="3323"/>
    <cellStyle name="20% - Accent6 2 3" xfId="3324"/>
    <cellStyle name="20% - Accent6 2 30" xfId="3325"/>
    <cellStyle name="20% - Accent6 2 31" xfId="3326"/>
    <cellStyle name="20% - Accent6 2 32" xfId="3327"/>
    <cellStyle name="20% - Accent6 2 33" xfId="3328"/>
    <cellStyle name="20% - Accent6 2 34" xfId="3329"/>
    <cellStyle name="20% - Accent6 2 35" xfId="3330"/>
    <cellStyle name="20% - Accent6 2 36" xfId="3331"/>
    <cellStyle name="20% - Accent6 2 37" xfId="3332"/>
    <cellStyle name="20% - Accent6 2 38" xfId="3333"/>
    <cellStyle name="20% - Accent6 2 39" xfId="3334"/>
    <cellStyle name="20% - Accent6 2 4" xfId="3335"/>
    <cellStyle name="20% - Accent6 2 40" xfId="3336"/>
    <cellStyle name="20% - Accent6 2 41" xfId="3337"/>
    <cellStyle name="20% - Accent6 2 42" xfId="3338"/>
    <cellStyle name="20% - Accent6 2 43" xfId="3339"/>
    <cellStyle name="20% - Accent6 2 44" xfId="3340"/>
    <cellStyle name="20% - Accent6 2 45" xfId="3341"/>
    <cellStyle name="20% - Accent6 2 46" xfId="3342"/>
    <cellStyle name="20% - Accent6 2 47" xfId="3343"/>
    <cellStyle name="20% - Accent6 2 48" xfId="3344"/>
    <cellStyle name="20% - Accent6 2 49" xfId="3345"/>
    <cellStyle name="20% - Accent6 2 5" xfId="3346"/>
    <cellStyle name="20% - Accent6 2 50" xfId="3347"/>
    <cellStyle name="20% - Accent6 2 51" xfId="3348"/>
    <cellStyle name="20% - Accent6 2 52" xfId="3349"/>
    <cellStyle name="20% - Accent6 2 53" xfId="3350"/>
    <cellStyle name="20% - Accent6 2 54" xfId="3351"/>
    <cellStyle name="20% - Accent6 2 55" xfId="3352"/>
    <cellStyle name="20% - Accent6 2 56" xfId="3353"/>
    <cellStyle name="20% - Accent6 2 57" xfId="3354"/>
    <cellStyle name="20% - Accent6 2 58" xfId="3355"/>
    <cellStyle name="20% - Accent6 2 59" xfId="3356"/>
    <cellStyle name="20% - Accent6 2 6" xfId="3357"/>
    <cellStyle name="20% - Accent6 2 60" xfId="3358"/>
    <cellStyle name="20% - Accent6 2 61" xfId="3359"/>
    <cellStyle name="20% - Accent6 2 62" xfId="3360"/>
    <cellStyle name="20% - Accent6 2 63" xfId="3361"/>
    <cellStyle name="20% - Accent6 2 64" xfId="3362"/>
    <cellStyle name="20% - Accent6 2 65" xfId="3363"/>
    <cellStyle name="20% - Accent6 2 66" xfId="3364"/>
    <cellStyle name="20% - Accent6 2 67" xfId="3365"/>
    <cellStyle name="20% - Accent6 2 68" xfId="3366"/>
    <cellStyle name="20% - Accent6 2 69" xfId="3367"/>
    <cellStyle name="20% - Accent6 2 7" xfId="3368"/>
    <cellStyle name="20% - Accent6 2 70" xfId="3369"/>
    <cellStyle name="20% - Accent6 2 71" xfId="3370"/>
    <cellStyle name="20% - Accent6 2 72" xfId="3371"/>
    <cellStyle name="20% - Accent6 2 73" xfId="3372"/>
    <cellStyle name="20% - Accent6 2 74" xfId="3373"/>
    <cellStyle name="20% - Accent6 2 75" xfId="3374"/>
    <cellStyle name="20% - Accent6 2 76" xfId="3375"/>
    <cellStyle name="20% - Accent6 2 77" xfId="3376"/>
    <cellStyle name="20% - Accent6 2 78" xfId="3377"/>
    <cellStyle name="20% - Accent6 2 79" xfId="3378"/>
    <cellStyle name="20% - Accent6 2 8" xfId="3379"/>
    <cellStyle name="20% - Accent6 2 80" xfId="3380"/>
    <cellStyle name="20% - Accent6 2 81" xfId="3381"/>
    <cellStyle name="20% - Accent6 2 82" xfId="3382"/>
    <cellStyle name="20% - Accent6 2 83" xfId="3383"/>
    <cellStyle name="20% - Accent6 2 84" xfId="3384"/>
    <cellStyle name="20% - Accent6 2 85" xfId="3385"/>
    <cellStyle name="20% - Accent6 2 86" xfId="3386"/>
    <cellStyle name="20% - Accent6 2 9" xfId="3387"/>
    <cellStyle name="20% - Accent6 3" xfId="3388"/>
    <cellStyle name="-2001" xfId="3389"/>
    <cellStyle name="-2001 2" xfId="3390"/>
    <cellStyle name="-2001?_x000c_Normal_AD_x000b_Normal_Adot?_x000d_Normal_ADAdot?_x000d_Normal_ADOT~1ⓨ␐_x000b_?ÿ?_x0012_?ÿ?adot" xfId="3391"/>
    <cellStyle name="3" xfId="3392"/>
    <cellStyle name="3 2" xfId="3393"/>
    <cellStyle name="3 2 2" xfId="3394"/>
    <cellStyle name="3_7 noi 48 goi C5 9 vi na" xfId="3395"/>
    <cellStyle name="3_7 noi 48 goi C5 9 vi na_09.11.2011 Giai ngan 9 thang nam 2011" xfId="3396"/>
    <cellStyle name="3_Book1" xfId="3397"/>
    <cellStyle name="3_Book1 2" xfId="3398"/>
    <cellStyle name="3_Book1_1" xfId="3399"/>
    <cellStyle name="3_Book1_1_!1 1 bao cao giao KH ve HTCMT vung TNB   12-12-2011" xfId="3400"/>
    <cellStyle name="3_Book1_1_09.11.2011 Giai ngan 9 thang nam 2011" xfId="3401"/>
    <cellStyle name="3_Book1_1_Bieu4HTMT" xfId="3402"/>
    <cellStyle name="3_Book1_1_Bieu4HTMT_!1 1 bao cao giao KH ve HTCMT vung TNB   12-12-2011" xfId="3403"/>
    <cellStyle name="3_Book1_1_Bieu4HTMT_KH TPCP vung TNB (03-1-2012)" xfId="3404"/>
    <cellStyle name="3_Book1_1_Book1" xfId="3405"/>
    <cellStyle name="3_Book1_1_KH TPCP vung TNB (03-1-2012)" xfId="3406"/>
    <cellStyle name="3_Book1_1_PB1 -  Hop truc tinh uy" xfId="3407"/>
    <cellStyle name="3_Book1_1_Phu luc so 2 - NSTW  - Phuong an tinh toan theo huong dan cua Bo (khong bao gom bat thuong)" xfId="3408"/>
    <cellStyle name="3_Book1_1_PL 3 - Hop truc tinh uy" xfId="3409"/>
    <cellStyle name="3_Book1_1_PL3" xfId="3410"/>
    <cellStyle name="3_Book1_1_PL4 - Hop truc tinh uy" xfId="3411"/>
    <cellStyle name="3_Book1_2" xfId="3412"/>
    <cellStyle name="3_Book1_Book1" xfId="3413"/>
    <cellStyle name="3_Cau thuy dien Ban La (Cu Anh)" xfId="3414"/>
    <cellStyle name="3_Cau thuy dien Ban La (Cu Anh)_!1 1 bao cao giao KH ve HTCMT vung TNB   12-12-2011" xfId="3415"/>
    <cellStyle name="3_Cau thuy dien Ban La (Cu Anh)_09.11.2011 Giai ngan 9 thang nam 2011" xfId="3416"/>
    <cellStyle name="3_Cau thuy dien Ban La (Cu Anh)_11 huyen men nui" xfId="3417"/>
    <cellStyle name="3_Cau thuy dien Ban La (Cu Anh)_Bieu4HTMT" xfId="3418"/>
    <cellStyle name="3_Cau thuy dien Ban La (Cu Anh)_Bieu4HTMT_!1 1 bao cao giao KH ve HTCMT vung TNB   12-12-2011" xfId="3419"/>
    <cellStyle name="3_Cau thuy dien Ban La (Cu Anh)_Bieu4HTMT_KH TPCP vung TNB (03-1-2012)" xfId="3420"/>
    <cellStyle name="3_Cau thuy dien Ban La (Cu Anh)_Book1" xfId="3421"/>
    <cellStyle name="3_Cau thuy dien Ban La (Cu Anh)_Chi tieu DV KHHGD 2017" xfId="3422"/>
    <cellStyle name="3_Cau thuy dien Ban La (Cu Anh)_KH TPCP vung TNB (03-1-2012)" xfId="3423"/>
    <cellStyle name="3_Cau thuy dien Ban La (Cu Anh)_PB1 -  Hop truc tinh uy" xfId="3424"/>
    <cellStyle name="3_Cau thuy dien Ban La (Cu Anh)_Phu luc so 2 - NSTW  - Phuong an tinh toan theo huong dan cua Bo (khong bao gom bat thuong)" xfId="3425"/>
    <cellStyle name="3_Cau thuy dien Ban La (Cu Anh)_PL 3 - Hop truc tinh uy" xfId="3426"/>
    <cellStyle name="3_Cau thuy dien Ban La (Cu Anh)_PL3" xfId="3427"/>
    <cellStyle name="3_Cau thuy dien Ban La (Cu Anh)_PL4 - Hop truc tinh uy" xfId="3428"/>
    <cellStyle name="3_DT KT ngay 10-9-2005" xfId="3429"/>
    <cellStyle name="3_Dtdchinh2397" xfId="3430"/>
    <cellStyle name="3_Dtdchinh2397_09.11.2011 Giai ngan 9 thang nam 2011" xfId="3431"/>
    <cellStyle name="3_DTXL goi 11(20-9-05)" xfId="3432"/>
    <cellStyle name="3_Du toan (5 - 04 - 2004)" xfId="3433"/>
    <cellStyle name="3_Du toan 558 (Km17+508.12 - Km 22)" xfId="3434"/>
    <cellStyle name="3_Du toan 558 (Km17+508.12 - Km 22)_!1 1 bao cao giao KH ve HTCMT vung TNB   12-12-2011" xfId="3435"/>
    <cellStyle name="3_Du toan 558 (Km17+508.12 - Km 22)_09.11.2011 Giai ngan 9 thang nam 2011" xfId="3436"/>
    <cellStyle name="3_Du toan 558 (Km17+508.12 - Km 22)_11 huyen men nui" xfId="3437"/>
    <cellStyle name="3_Du toan 558 (Km17+508.12 - Km 22)_Bieu4HTMT" xfId="3438"/>
    <cellStyle name="3_Du toan 558 (Km17+508.12 - Km 22)_Bieu4HTMT_!1 1 bao cao giao KH ve HTCMT vung TNB   12-12-2011" xfId="3439"/>
    <cellStyle name="3_Du toan 558 (Km17+508.12 - Km 22)_Bieu4HTMT_KH TPCP vung TNB (03-1-2012)" xfId="3440"/>
    <cellStyle name="3_Du toan 558 (Km17+508.12 - Km 22)_Book1" xfId="3441"/>
    <cellStyle name="3_Du toan 558 (Km17+508.12 - Km 22)_Chi tieu DV KHHGD 2017" xfId="3442"/>
    <cellStyle name="3_Du toan 558 (Km17+508.12 - Km 22)_KH TPCP vung TNB (03-1-2012)" xfId="3443"/>
    <cellStyle name="3_Du toan 558 (Km17+508.12 - Km 22)_PB1 -  Hop truc tinh uy" xfId="3444"/>
    <cellStyle name="3_Du toan 558 (Km17+508.12 - Km 22)_Phu luc so 2 - NSTW  - Phuong an tinh toan theo huong dan cua Bo (khong bao gom bat thuong)" xfId="3445"/>
    <cellStyle name="3_Du toan 558 (Km17+508.12 - Km 22)_PL 3 - Hop truc tinh uy" xfId="3446"/>
    <cellStyle name="3_Du toan 558 (Km17+508.12 - Km 22)_PL3" xfId="3447"/>
    <cellStyle name="3_Du toan 558 (Km17+508.12 - Km 22)_PL4 - Hop truc tinh uy" xfId="3448"/>
    <cellStyle name="3_Du toan Goi 1" xfId="3449"/>
    <cellStyle name="3_Du toan Goi 1_Book1" xfId="3450"/>
    <cellStyle name="3_Du toan Goi 2" xfId="3451"/>
    <cellStyle name="3_Du toan Goi 2_Book1" xfId="3452"/>
    <cellStyle name="3_Du toan ngay 1-9-2004 (version 1)" xfId="3453"/>
    <cellStyle name="3_Du toan ngay 1-9-2004 (version 1)_Book1" xfId="3454"/>
    <cellStyle name="3_Dutoan xuatban" xfId="3455"/>
    <cellStyle name="3_Dutoan xuatbanlan2" xfId="3456"/>
    <cellStyle name="3_Gia_VL cau-JIBIC-Ha-tinh" xfId="3457"/>
    <cellStyle name="3_Gia_VLQL48_duyet " xfId="3458"/>
    <cellStyle name="3_Gia_VLQL48_duyet _!1 1 bao cao giao KH ve HTCMT vung TNB   12-12-2011" xfId="3459"/>
    <cellStyle name="3_Gia_VLQL48_duyet _09.11.2011 Giai ngan 9 thang nam 2011" xfId="3460"/>
    <cellStyle name="3_Gia_VLQL48_duyet _Bieu4HTMT" xfId="3461"/>
    <cellStyle name="3_Gia_VLQL48_duyet _Bieu4HTMT_!1 1 bao cao giao KH ve HTCMT vung TNB   12-12-2011" xfId="3462"/>
    <cellStyle name="3_Gia_VLQL48_duyet _Bieu4HTMT_KH TPCP vung TNB (03-1-2012)" xfId="3463"/>
    <cellStyle name="3_Gia_VLQL48_duyet _Book1" xfId="3464"/>
    <cellStyle name="3_Gia_VLQL48_duyet _KH TPCP vung TNB (03-1-2012)" xfId="3465"/>
    <cellStyle name="3_Gia_VLQL48_duyet _PB1 -  Hop truc tinh uy" xfId="3466"/>
    <cellStyle name="3_Gia_VLQL48_duyet _Phu luc so 2 - NSTW  - Phuong an tinh toan theo huong dan cua Bo (khong bao gom bat thuong)" xfId="3467"/>
    <cellStyle name="3_Gia_VLQL48_duyet _PL 3 - Hop truc tinh uy" xfId="3468"/>
    <cellStyle name="3_Gia_VLQL48_duyet _PL3" xfId="3469"/>
    <cellStyle name="3_Gia_VLQL48_duyet _PL4 - Hop truc tinh uy" xfId="3470"/>
    <cellStyle name="3_goi 1" xfId="3471"/>
    <cellStyle name="3_Hoi Song" xfId="3472"/>
    <cellStyle name="3_Hoi Song_Book1" xfId="3473"/>
    <cellStyle name="3_KLNM 1303" xfId="3474"/>
    <cellStyle name="3_KlQdinhduyet" xfId="3475"/>
    <cellStyle name="3_KlQdinhduyet_!1 1 bao cao giao KH ve HTCMT vung TNB   12-12-2011" xfId="3476"/>
    <cellStyle name="3_KlQdinhduyet_09.11.2011 Giai ngan 9 thang nam 2011" xfId="3477"/>
    <cellStyle name="3_KlQdinhduyet_Bieu4HTMT" xfId="3478"/>
    <cellStyle name="3_KlQdinhduyet_Bieu4HTMT_!1 1 bao cao giao KH ve HTCMT vung TNB   12-12-2011" xfId="3479"/>
    <cellStyle name="3_KlQdinhduyet_Bieu4HTMT_KH TPCP vung TNB (03-1-2012)" xfId="3480"/>
    <cellStyle name="3_KlQdinhduyet_Book1" xfId="3481"/>
    <cellStyle name="3_KlQdinhduyet_KH TPCP vung TNB (03-1-2012)" xfId="3482"/>
    <cellStyle name="3_KlQdinhduyet_PB1 -  Hop truc tinh uy" xfId="3483"/>
    <cellStyle name="3_KlQdinhduyet_Phu luc so 2 - NSTW  - Phuong an tinh toan theo huong dan cua Bo (khong bao gom bat thuong)" xfId="3484"/>
    <cellStyle name="3_KlQdinhduyet_PL 3 - Hop truc tinh uy" xfId="3485"/>
    <cellStyle name="3_KlQdinhduyet_PL3" xfId="3486"/>
    <cellStyle name="3_KlQdinhduyet_PL4 - Hop truc tinh uy" xfId="3487"/>
    <cellStyle name="3_Thong ke cong" xfId="3488"/>
    <cellStyle name="3_Thong ke cong_09.11.2011 Giai ngan 9 thang nam 2011" xfId="3489"/>
    <cellStyle name="3_thong ke giao dan sinh" xfId="3490"/>
    <cellStyle name="3_thong ke giao dan sinh_09.11.2011 Giai ngan 9 thang nam 2011" xfId="3491"/>
    <cellStyle name="3_VatLieu 3 cau -NA" xfId="3492"/>
    <cellStyle name="3_ÿÿÿÿÿ" xfId="3493"/>
    <cellStyle name="3_ÿÿÿÿÿ 2" xfId="3494"/>
    <cellStyle name="3_ÿÿÿÿÿ 2 2" xfId="3495"/>
    <cellStyle name="3_ÿÿÿÿÿ_Book1" xfId="3496"/>
    <cellStyle name="4" xfId="3497"/>
    <cellStyle name="4 2" xfId="3498"/>
    <cellStyle name="4 2 2" xfId="3499"/>
    <cellStyle name="4_7 noi 48 goi C5 9 vi na" xfId="3500"/>
    <cellStyle name="4_7 noi 48 goi C5 9 vi na_09.11.2011 Giai ngan 9 thang nam 2011" xfId="3501"/>
    <cellStyle name="4_Book1" xfId="3502"/>
    <cellStyle name="4_Book1_1" xfId="3503"/>
    <cellStyle name="4_Book1_1_!1 1 bao cao giao KH ve HTCMT vung TNB   12-12-2011" xfId="3504"/>
    <cellStyle name="4_Book1_1_09.11.2011 Giai ngan 9 thang nam 2011" xfId="3505"/>
    <cellStyle name="4_Book1_1_Bieu4HTMT" xfId="3506"/>
    <cellStyle name="4_Book1_1_Bieu4HTMT_!1 1 bao cao giao KH ve HTCMT vung TNB   12-12-2011" xfId="3507"/>
    <cellStyle name="4_Book1_1_Bieu4HTMT_KH TPCP vung TNB (03-1-2012)" xfId="3508"/>
    <cellStyle name="4_Book1_1_KH TPCP vung TNB (03-1-2012)" xfId="3509"/>
    <cellStyle name="4_Book1_1_PB1 -  Hop truc tinh uy" xfId="3510"/>
    <cellStyle name="4_Book1_1_Phu luc so 2 - NSTW  - Phuong an tinh toan theo huong dan cua Bo (khong bao gom bat thuong)" xfId="3511"/>
    <cellStyle name="4_Book1_1_PL 3 - Hop truc tinh uy" xfId="3512"/>
    <cellStyle name="4_Book1_1_PL3" xfId="3513"/>
    <cellStyle name="4_Book1_1_PL4 - Hop truc tinh uy" xfId="3514"/>
    <cellStyle name="4_Cau thuy dien Ban La (Cu Anh)" xfId="3515"/>
    <cellStyle name="4_Cau thuy dien Ban La (Cu Anh)_!1 1 bao cao giao KH ve HTCMT vung TNB   12-12-2011" xfId="3516"/>
    <cellStyle name="4_Cau thuy dien Ban La (Cu Anh)_09.11.2011 Giai ngan 9 thang nam 2011" xfId="3517"/>
    <cellStyle name="4_Cau thuy dien Ban La (Cu Anh)_11 huyen men nui" xfId="3518"/>
    <cellStyle name="4_Cau thuy dien Ban La (Cu Anh)_Bieu4HTMT" xfId="3519"/>
    <cellStyle name="4_Cau thuy dien Ban La (Cu Anh)_Bieu4HTMT_!1 1 bao cao giao KH ve HTCMT vung TNB   12-12-2011" xfId="3520"/>
    <cellStyle name="4_Cau thuy dien Ban La (Cu Anh)_Bieu4HTMT_KH TPCP vung TNB (03-1-2012)" xfId="3521"/>
    <cellStyle name="4_Cau thuy dien Ban La (Cu Anh)_Chi tieu DV KHHGD 2017" xfId="3522"/>
    <cellStyle name="4_Cau thuy dien Ban La (Cu Anh)_KH TPCP vung TNB (03-1-2012)" xfId="3523"/>
    <cellStyle name="4_Cau thuy dien Ban La (Cu Anh)_PB1 -  Hop truc tinh uy" xfId="3524"/>
    <cellStyle name="4_Cau thuy dien Ban La (Cu Anh)_Phu luc so 2 - NSTW  - Phuong an tinh toan theo huong dan cua Bo (khong bao gom bat thuong)" xfId="3525"/>
    <cellStyle name="4_Cau thuy dien Ban La (Cu Anh)_PL 3 - Hop truc tinh uy" xfId="3526"/>
    <cellStyle name="4_Cau thuy dien Ban La (Cu Anh)_PL3" xfId="3527"/>
    <cellStyle name="4_Cau thuy dien Ban La (Cu Anh)_PL4 - Hop truc tinh uy" xfId="3528"/>
    <cellStyle name="4_DT KT ngay 10-9-2005" xfId="3529"/>
    <cellStyle name="4_Dtdchinh2397" xfId="3530"/>
    <cellStyle name="4_Dtdchinh2397_09.11.2011 Giai ngan 9 thang nam 2011" xfId="3531"/>
    <cellStyle name="4_DTXL goi 11(20-9-05)" xfId="3532"/>
    <cellStyle name="4_Du toan (5 - 04 - 2004)" xfId="3533"/>
    <cellStyle name="4_Du toan 558 (Km17+508.12 - Km 22)" xfId="3534"/>
    <cellStyle name="4_Du toan 558 (Km17+508.12 - Km 22)_!1 1 bao cao giao KH ve HTCMT vung TNB   12-12-2011" xfId="3535"/>
    <cellStyle name="4_Du toan 558 (Km17+508.12 - Km 22)_09.11.2011 Giai ngan 9 thang nam 2011" xfId="3536"/>
    <cellStyle name="4_Du toan 558 (Km17+508.12 - Km 22)_11 huyen men nui" xfId="3537"/>
    <cellStyle name="4_Du toan 558 (Km17+508.12 - Km 22)_Bieu4HTMT" xfId="3538"/>
    <cellStyle name="4_Du toan 558 (Km17+508.12 - Km 22)_Bieu4HTMT_!1 1 bao cao giao KH ve HTCMT vung TNB   12-12-2011" xfId="3539"/>
    <cellStyle name="4_Du toan 558 (Km17+508.12 - Km 22)_Bieu4HTMT_KH TPCP vung TNB (03-1-2012)" xfId="3540"/>
    <cellStyle name="4_Du toan 558 (Km17+508.12 - Km 22)_Chi tieu DV KHHGD 2017" xfId="3541"/>
    <cellStyle name="4_Du toan 558 (Km17+508.12 - Km 22)_KH TPCP vung TNB (03-1-2012)" xfId="3542"/>
    <cellStyle name="4_Du toan 558 (Km17+508.12 - Km 22)_PB1 -  Hop truc tinh uy" xfId="3543"/>
    <cellStyle name="4_Du toan 558 (Km17+508.12 - Km 22)_Phu luc so 2 - NSTW  - Phuong an tinh toan theo huong dan cua Bo (khong bao gom bat thuong)" xfId="3544"/>
    <cellStyle name="4_Du toan 558 (Km17+508.12 - Km 22)_PL 3 - Hop truc tinh uy" xfId="3545"/>
    <cellStyle name="4_Du toan 558 (Km17+508.12 - Km 22)_PL3" xfId="3546"/>
    <cellStyle name="4_Du toan 558 (Km17+508.12 - Km 22)_PL4 - Hop truc tinh uy" xfId="3547"/>
    <cellStyle name="4_Du toan Goi 1" xfId="3548"/>
    <cellStyle name="4_Du toan Goi 2" xfId="3549"/>
    <cellStyle name="4_Du toan ngay 1-9-2004 (version 1)" xfId="3550"/>
    <cellStyle name="4_Dutoan xuatban" xfId="3551"/>
    <cellStyle name="4_Dutoan xuatbanlan2" xfId="3552"/>
    <cellStyle name="4_Gia_VL cau-JIBIC-Ha-tinh" xfId="3553"/>
    <cellStyle name="4_Gia_VLQL48_duyet " xfId="3554"/>
    <cellStyle name="4_Gia_VLQL48_duyet _!1 1 bao cao giao KH ve HTCMT vung TNB   12-12-2011" xfId="3555"/>
    <cellStyle name="4_Gia_VLQL48_duyet _09.11.2011 Giai ngan 9 thang nam 2011" xfId="3556"/>
    <cellStyle name="4_Gia_VLQL48_duyet _Bieu4HTMT" xfId="3557"/>
    <cellStyle name="4_Gia_VLQL48_duyet _Bieu4HTMT_!1 1 bao cao giao KH ve HTCMT vung TNB   12-12-2011" xfId="3558"/>
    <cellStyle name="4_Gia_VLQL48_duyet _Bieu4HTMT_KH TPCP vung TNB (03-1-2012)" xfId="3559"/>
    <cellStyle name="4_Gia_VLQL48_duyet _KH TPCP vung TNB (03-1-2012)" xfId="3560"/>
    <cellStyle name="4_Gia_VLQL48_duyet _PB1 -  Hop truc tinh uy" xfId="3561"/>
    <cellStyle name="4_Gia_VLQL48_duyet _Phu luc so 2 - NSTW  - Phuong an tinh toan theo huong dan cua Bo (khong bao gom bat thuong)" xfId="3562"/>
    <cellStyle name="4_Gia_VLQL48_duyet _PL 3 - Hop truc tinh uy" xfId="3563"/>
    <cellStyle name="4_Gia_VLQL48_duyet _PL3" xfId="3564"/>
    <cellStyle name="4_Gia_VLQL48_duyet _PL4 - Hop truc tinh uy" xfId="3565"/>
    <cellStyle name="4_goi 1" xfId="3566"/>
    <cellStyle name="4_Hoi Song" xfId="3567"/>
    <cellStyle name="4_KLNM 1303" xfId="3568"/>
    <cellStyle name="4_KlQdinhduyet" xfId="3569"/>
    <cellStyle name="4_KlQdinhduyet_!1 1 bao cao giao KH ve HTCMT vung TNB   12-12-2011" xfId="3570"/>
    <cellStyle name="4_KlQdinhduyet_09.11.2011 Giai ngan 9 thang nam 2011" xfId="3571"/>
    <cellStyle name="4_KlQdinhduyet_Bieu4HTMT" xfId="3572"/>
    <cellStyle name="4_KlQdinhduyet_Bieu4HTMT_!1 1 bao cao giao KH ve HTCMT vung TNB   12-12-2011" xfId="3573"/>
    <cellStyle name="4_KlQdinhduyet_Bieu4HTMT_KH TPCP vung TNB (03-1-2012)" xfId="3574"/>
    <cellStyle name="4_KlQdinhduyet_KH TPCP vung TNB (03-1-2012)" xfId="3575"/>
    <cellStyle name="4_KlQdinhduyet_PB1 -  Hop truc tinh uy" xfId="3576"/>
    <cellStyle name="4_KlQdinhduyet_Phu luc so 2 - NSTW  - Phuong an tinh toan theo huong dan cua Bo (khong bao gom bat thuong)" xfId="3577"/>
    <cellStyle name="4_KlQdinhduyet_PL 3 - Hop truc tinh uy" xfId="3578"/>
    <cellStyle name="4_KlQdinhduyet_PL3" xfId="3579"/>
    <cellStyle name="4_KlQdinhduyet_PL4 - Hop truc tinh uy" xfId="3580"/>
    <cellStyle name="4_Thong ke cong" xfId="3581"/>
    <cellStyle name="4_Thong ke cong_09.11.2011 Giai ngan 9 thang nam 2011" xfId="3582"/>
    <cellStyle name="4_thong ke giao dan sinh" xfId="3583"/>
    <cellStyle name="4_thong ke giao dan sinh_09.11.2011 Giai ngan 9 thang nam 2011" xfId="3584"/>
    <cellStyle name="4_VatLieu 3 cau -NA" xfId="3585"/>
    <cellStyle name="4_ÿÿÿÿÿ" xfId="3586"/>
    <cellStyle name="4_ÿÿÿÿÿ 2" xfId="3587"/>
    <cellStyle name="4_ÿÿÿÿÿ 2 2" xfId="3588"/>
    <cellStyle name="40 % - Akzent1" xfId="3589"/>
    <cellStyle name="40 % - Akzent2" xfId="3590"/>
    <cellStyle name="40 % - Akzent3" xfId="3591"/>
    <cellStyle name="40 % - Akzent4" xfId="3592"/>
    <cellStyle name="40 % - Akzent5" xfId="3593"/>
    <cellStyle name="40 % - Akzent6" xfId="3594"/>
    <cellStyle name="40% - Accent1 2" xfId="3595"/>
    <cellStyle name="40% - Accent1 2 10" xfId="3596"/>
    <cellStyle name="40% - Accent1 2 11" xfId="3597"/>
    <cellStyle name="40% - Accent1 2 12" xfId="3598"/>
    <cellStyle name="40% - Accent1 2 13" xfId="3599"/>
    <cellStyle name="40% - Accent1 2 14" xfId="3600"/>
    <cellStyle name="40% - Accent1 2 15" xfId="3601"/>
    <cellStyle name="40% - Accent1 2 16" xfId="3602"/>
    <cellStyle name="40% - Accent1 2 17" xfId="3603"/>
    <cellStyle name="40% - Accent1 2 18" xfId="3604"/>
    <cellStyle name="40% - Accent1 2 19" xfId="3605"/>
    <cellStyle name="40% - Accent1 2 2" xfId="3606"/>
    <cellStyle name="40% - Accent1 2 2 2" xfId="3607"/>
    <cellStyle name="40% - Accent1 2 2 3" xfId="3608"/>
    <cellStyle name="40% - Accent1 2 20" xfId="3609"/>
    <cellStyle name="40% - Accent1 2 21" xfId="3610"/>
    <cellStyle name="40% - Accent1 2 22" xfId="3611"/>
    <cellStyle name="40% - Accent1 2 23" xfId="3612"/>
    <cellStyle name="40% - Accent1 2 24" xfId="3613"/>
    <cellStyle name="40% - Accent1 2 25" xfId="3614"/>
    <cellStyle name="40% - Accent1 2 26" xfId="3615"/>
    <cellStyle name="40% - Accent1 2 27" xfId="3616"/>
    <cellStyle name="40% - Accent1 2 28" xfId="3617"/>
    <cellStyle name="40% - Accent1 2 29" xfId="3618"/>
    <cellStyle name="40% - Accent1 2 3" xfId="3619"/>
    <cellStyle name="40% - Accent1 2 3 2" xfId="3620"/>
    <cellStyle name="40% - Accent1 2 30" xfId="3621"/>
    <cellStyle name="40% - Accent1 2 31" xfId="3622"/>
    <cellStyle name="40% - Accent1 2 32" xfId="3623"/>
    <cellStyle name="40% - Accent1 2 33" xfId="3624"/>
    <cellStyle name="40% - Accent1 2 34" xfId="3625"/>
    <cellStyle name="40% - Accent1 2 35" xfId="3626"/>
    <cellStyle name="40% - Accent1 2 36" xfId="3627"/>
    <cellStyle name="40% - Accent1 2 37" xfId="3628"/>
    <cellStyle name="40% - Accent1 2 38" xfId="3629"/>
    <cellStyle name="40% - Accent1 2 39" xfId="3630"/>
    <cellStyle name="40% - Accent1 2 4" xfId="3631"/>
    <cellStyle name="40% - Accent1 2 4 2" xfId="3632"/>
    <cellStyle name="40% - Accent1 2 40" xfId="3633"/>
    <cellStyle name="40% - Accent1 2 41" xfId="3634"/>
    <cellStyle name="40% - Accent1 2 42" xfId="3635"/>
    <cellStyle name="40% - Accent1 2 43" xfId="3636"/>
    <cellStyle name="40% - Accent1 2 44" xfId="3637"/>
    <cellStyle name="40% - Accent1 2 45" xfId="3638"/>
    <cellStyle name="40% - Accent1 2 46" xfId="3639"/>
    <cellStyle name="40% - Accent1 2 47" xfId="3640"/>
    <cellStyle name="40% - Accent1 2 48" xfId="3641"/>
    <cellStyle name="40% - Accent1 2 49" xfId="3642"/>
    <cellStyle name="40% - Accent1 2 5" xfId="3643"/>
    <cellStyle name="40% - Accent1 2 50" xfId="3644"/>
    <cellStyle name="40% - Accent1 2 51" xfId="3645"/>
    <cellStyle name="40% - Accent1 2 52" xfId="3646"/>
    <cellStyle name="40% - Accent1 2 53" xfId="3647"/>
    <cellStyle name="40% - Accent1 2 54" xfId="3648"/>
    <cellStyle name="40% - Accent1 2 55" xfId="3649"/>
    <cellStyle name="40% - Accent1 2 56" xfId="3650"/>
    <cellStyle name="40% - Accent1 2 57" xfId="3651"/>
    <cellStyle name="40% - Accent1 2 58" xfId="3652"/>
    <cellStyle name="40% - Accent1 2 59" xfId="3653"/>
    <cellStyle name="40% - Accent1 2 6" xfId="3654"/>
    <cellStyle name="40% - Accent1 2 60" xfId="3655"/>
    <cellStyle name="40% - Accent1 2 61" xfId="3656"/>
    <cellStyle name="40% - Accent1 2 62" xfId="3657"/>
    <cellStyle name="40% - Accent1 2 63" xfId="3658"/>
    <cellStyle name="40% - Accent1 2 64" xfId="3659"/>
    <cellStyle name="40% - Accent1 2 65" xfId="3660"/>
    <cellStyle name="40% - Accent1 2 66" xfId="3661"/>
    <cellStyle name="40% - Accent1 2 67" xfId="3662"/>
    <cellStyle name="40% - Accent1 2 68" xfId="3663"/>
    <cellStyle name="40% - Accent1 2 69" xfId="3664"/>
    <cellStyle name="40% - Accent1 2 7" xfId="3665"/>
    <cellStyle name="40% - Accent1 2 70" xfId="3666"/>
    <cellStyle name="40% - Accent1 2 71" xfId="3667"/>
    <cellStyle name="40% - Accent1 2 72" xfId="3668"/>
    <cellStyle name="40% - Accent1 2 73" xfId="3669"/>
    <cellStyle name="40% - Accent1 2 74" xfId="3670"/>
    <cellStyle name="40% - Accent1 2 75" xfId="3671"/>
    <cellStyle name="40% - Accent1 2 76" xfId="3672"/>
    <cellStyle name="40% - Accent1 2 77" xfId="3673"/>
    <cellStyle name="40% - Accent1 2 78" xfId="3674"/>
    <cellStyle name="40% - Accent1 2 79" xfId="3675"/>
    <cellStyle name="40% - Accent1 2 8" xfId="3676"/>
    <cellStyle name="40% - Accent1 2 80" xfId="3677"/>
    <cellStyle name="40% - Accent1 2 81" xfId="3678"/>
    <cellStyle name="40% - Accent1 2 82" xfId="3679"/>
    <cellStyle name="40% - Accent1 2 83" xfId="3680"/>
    <cellStyle name="40% - Accent1 2 84" xfId="3681"/>
    <cellStyle name="40% - Accent1 2 85" xfId="3682"/>
    <cellStyle name="40% - Accent1 2 86" xfId="3683"/>
    <cellStyle name="40% - Accent1 2 87" xfId="3684"/>
    <cellStyle name="40% - Accent1 2 9" xfId="3685"/>
    <cellStyle name="40% - Accent1 3" xfId="3686"/>
    <cellStyle name="40% - Accent2 2" xfId="3687"/>
    <cellStyle name="40% - Accent2 2 10" xfId="3688"/>
    <cellStyle name="40% - Accent2 2 11" xfId="3689"/>
    <cellStyle name="40% - Accent2 2 12" xfId="3690"/>
    <cellStyle name="40% - Accent2 2 13" xfId="3691"/>
    <cellStyle name="40% - Accent2 2 14" xfId="3692"/>
    <cellStyle name="40% - Accent2 2 15" xfId="3693"/>
    <cellStyle name="40% - Accent2 2 16" xfId="3694"/>
    <cellStyle name="40% - Accent2 2 17" xfId="3695"/>
    <cellStyle name="40% - Accent2 2 18" xfId="3696"/>
    <cellStyle name="40% - Accent2 2 19" xfId="3697"/>
    <cellStyle name="40% - Accent2 2 2" xfId="3698"/>
    <cellStyle name="40% - Accent2 2 2 2" xfId="3699"/>
    <cellStyle name="40% - Accent2 2 2 3" xfId="3700"/>
    <cellStyle name="40% - Accent2 2 20" xfId="3701"/>
    <cellStyle name="40% - Accent2 2 21" xfId="3702"/>
    <cellStyle name="40% - Accent2 2 22" xfId="3703"/>
    <cellStyle name="40% - Accent2 2 23" xfId="3704"/>
    <cellStyle name="40% - Accent2 2 24" xfId="3705"/>
    <cellStyle name="40% - Accent2 2 25" xfId="3706"/>
    <cellStyle name="40% - Accent2 2 26" xfId="3707"/>
    <cellStyle name="40% - Accent2 2 27" xfId="3708"/>
    <cellStyle name="40% - Accent2 2 28" xfId="3709"/>
    <cellStyle name="40% - Accent2 2 29" xfId="3710"/>
    <cellStyle name="40% - Accent2 2 3" xfId="3711"/>
    <cellStyle name="40% - Accent2 2 30" xfId="3712"/>
    <cellStyle name="40% - Accent2 2 31" xfId="3713"/>
    <cellStyle name="40% - Accent2 2 32" xfId="3714"/>
    <cellStyle name="40% - Accent2 2 33" xfId="3715"/>
    <cellStyle name="40% - Accent2 2 34" xfId="3716"/>
    <cellStyle name="40% - Accent2 2 35" xfId="3717"/>
    <cellStyle name="40% - Accent2 2 36" xfId="3718"/>
    <cellStyle name="40% - Accent2 2 37" xfId="3719"/>
    <cellStyle name="40% - Accent2 2 38" xfId="3720"/>
    <cellStyle name="40% - Accent2 2 39" xfId="3721"/>
    <cellStyle name="40% - Accent2 2 4" xfId="3722"/>
    <cellStyle name="40% - Accent2 2 40" xfId="3723"/>
    <cellStyle name="40% - Accent2 2 41" xfId="3724"/>
    <cellStyle name="40% - Accent2 2 42" xfId="3725"/>
    <cellStyle name="40% - Accent2 2 43" xfId="3726"/>
    <cellStyle name="40% - Accent2 2 44" xfId="3727"/>
    <cellStyle name="40% - Accent2 2 45" xfId="3728"/>
    <cellStyle name="40% - Accent2 2 46" xfId="3729"/>
    <cellStyle name="40% - Accent2 2 47" xfId="3730"/>
    <cellStyle name="40% - Accent2 2 48" xfId="3731"/>
    <cellStyle name="40% - Accent2 2 49" xfId="3732"/>
    <cellStyle name="40% - Accent2 2 5" xfId="3733"/>
    <cellStyle name="40% - Accent2 2 50" xfId="3734"/>
    <cellStyle name="40% - Accent2 2 51" xfId="3735"/>
    <cellStyle name="40% - Accent2 2 52" xfId="3736"/>
    <cellStyle name="40% - Accent2 2 53" xfId="3737"/>
    <cellStyle name="40% - Accent2 2 54" xfId="3738"/>
    <cellStyle name="40% - Accent2 2 55" xfId="3739"/>
    <cellStyle name="40% - Accent2 2 56" xfId="3740"/>
    <cellStyle name="40% - Accent2 2 57" xfId="3741"/>
    <cellStyle name="40% - Accent2 2 58" xfId="3742"/>
    <cellStyle name="40% - Accent2 2 59" xfId="3743"/>
    <cellStyle name="40% - Accent2 2 6" xfId="3744"/>
    <cellStyle name="40% - Accent2 2 60" xfId="3745"/>
    <cellStyle name="40% - Accent2 2 61" xfId="3746"/>
    <cellStyle name="40% - Accent2 2 62" xfId="3747"/>
    <cellStyle name="40% - Accent2 2 63" xfId="3748"/>
    <cellStyle name="40% - Accent2 2 64" xfId="3749"/>
    <cellStyle name="40% - Accent2 2 65" xfId="3750"/>
    <cellStyle name="40% - Accent2 2 66" xfId="3751"/>
    <cellStyle name="40% - Accent2 2 67" xfId="3752"/>
    <cellStyle name="40% - Accent2 2 68" xfId="3753"/>
    <cellStyle name="40% - Accent2 2 69" xfId="3754"/>
    <cellStyle name="40% - Accent2 2 7" xfId="3755"/>
    <cellStyle name="40% - Accent2 2 70" xfId="3756"/>
    <cellStyle name="40% - Accent2 2 71" xfId="3757"/>
    <cellStyle name="40% - Accent2 2 72" xfId="3758"/>
    <cellStyle name="40% - Accent2 2 73" xfId="3759"/>
    <cellStyle name="40% - Accent2 2 74" xfId="3760"/>
    <cellStyle name="40% - Accent2 2 75" xfId="3761"/>
    <cellStyle name="40% - Accent2 2 76" xfId="3762"/>
    <cellStyle name="40% - Accent2 2 77" xfId="3763"/>
    <cellStyle name="40% - Accent2 2 78" xfId="3764"/>
    <cellStyle name="40% - Accent2 2 79" xfId="3765"/>
    <cellStyle name="40% - Accent2 2 8" xfId="3766"/>
    <cellStyle name="40% - Accent2 2 80" xfId="3767"/>
    <cellStyle name="40% - Accent2 2 81" xfId="3768"/>
    <cellStyle name="40% - Accent2 2 82" xfId="3769"/>
    <cellStyle name="40% - Accent2 2 83" xfId="3770"/>
    <cellStyle name="40% - Accent2 2 84" xfId="3771"/>
    <cellStyle name="40% - Accent2 2 85" xfId="3772"/>
    <cellStyle name="40% - Accent2 2 86" xfId="3773"/>
    <cellStyle name="40% - Accent2 2 9" xfId="3774"/>
    <cellStyle name="40% - Accent2 3" xfId="3775"/>
    <cellStyle name="40% - Accent3 2" xfId="3776"/>
    <cellStyle name="40% - Accent3 2 10" xfId="3777"/>
    <cellStyle name="40% - Accent3 2 11" xfId="3778"/>
    <cellStyle name="40% - Accent3 2 12" xfId="3779"/>
    <cellStyle name="40% - Accent3 2 13" xfId="3780"/>
    <cellStyle name="40% - Accent3 2 14" xfId="3781"/>
    <cellStyle name="40% - Accent3 2 15" xfId="3782"/>
    <cellStyle name="40% - Accent3 2 16" xfId="3783"/>
    <cellStyle name="40% - Accent3 2 17" xfId="3784"/>
    <cellStyle name="40% - Accent3 2 18" xfId="3785"/>
    <cellStyle name="40% - Accent3 2 19" xfId="3786"/>
    <cellStyle name="40% - Accent3 2 2" xfId="3787"/>
    <cellStyle name="40% - Accent3 2 2 2" xfId="3788"/>
    <cellStyle name="40% - Accent3 2 2 3" xfId="3789"/>
    <cellStyle name="40% - Accent3 2 20" xfId="3790"/>
    <cellStyle name="40% - Accent3 2 21" xfId="3791"/>
    <cellStyle name="40% - Accent3 2 22" xfId="3792"/>
    <cellStyle name="40% - Accent3 2 23" xfId="3793"/>
    <cellStyle name="40% - Accent3 2 24" xfId="3794"/>
    <cellStyle name="40% - Accent3 2 25" xfId="3795"/>
    <cellStyle name="40% - Accent3 2 26" xfId="3796"/>
    <cellStyle name="40% - Accent3 2 27" xfId="3797"/>
    <cellStyle name="40% - Accent3 2 28" xfId="3798"/>
    <cellStyle name="40% - Accent3 2 29" xfId="3799"/>
    <cellStyle name="40% - Accent3 2 3" xfId="3800"/>
    <cellStyle name="40% - Accent3 2 3 2" xfId="3801"/>
    <cellStyle name="40% - Accent3 2 30" xfId="3802"/>
    <cellStyle name="40% - Accent3 2 31" xfId="3803"/>
    <cellStyle name="40% - Accent3 2 32" xfId="3804"/>
    <cellStyle name="40% - Accent3 2 33" xfId="3805"/>
    <cellStyle name="40% - Accent3 2 34" xfId="3806"/>
    <cellStyle name="40% - Accent3 2 35" xfId="3807"/>
    <cellStyle name="40% - Accent3 2 36" xfId="3808"/>
    <cellStyle name="40% - Accent3 2 37" xfId="3809"/>
    <cellStyle name="40% - Accent3 2 38" xfId="3810"/>
    <cellStyle name="40% - Accent3 2 39" xfId="3811"/>
    <cellStyle name="40% - Accent3 2 4" xfId="3812"/>
    <cellStyle name="40% - Accent3 2 4 2" xfId="3813"/>
    <cellStyle name="40% - Accent3 2 40" xfId="3814"/>
    <cellStyle name="40% - Accent3 2 41" xfId="3815"/>
    <cellStyle name="40% - Accent3 2 42" xfId="3816"/>
    <cellStyle name="40% - Accent3 2 43" xfId="3817"/>
    <cellStyle name="40% - Accent3 2 44" xfId="3818"/>
    <cellStyle name="40% - Accent3 2 45" xfId="3819"/>
    <cellStyle name="40% - Accent3 2 46" xfId="3820"/>
    <cellStyle name="40% - Accent3 2 47" xfId="3821"/>
    <cellStyle name="40% - Accent3 2 48" xfId="3822"/>
    <cellStyle name="40% - Accent3 2 49" xfId="3823"/>
    <cellStyle name="40% - Accent3 2 5" xfId="3824"/>
    <cellStyle name="40% - Accent3 2 50" xfId="3825"/>
    <cellStyle name="40% - Accent3 2 51" xfId="3826"/>
    <cellStyle name="40% - Accent3 2 52" xfId="3827"/>
    <cellStyle name="40% - Accent3 2 53" xfId="3828"/>
    <cellStyle name="40% - Accent3 2 54" xfId="3829"/>
    <cellStyle name="40% - Accent3 2 55" xfId="3830"/>
    <cellStyle name="40% - Accent3 2 56" xfId="3831"/>
    <cellStyle name="40% - Accent3 2 57" xfId="3832"/>
    <cellStyle name="40% - Accent3 2 58" xfId="3833"/>
    <cellStyle name="40% - Accent3 2 59" xfId="3834"/>
    <cellStyle name="40% - Accent3 2 6" xfId="3835"/>
    <cellStyle name="40% - Accent3 2 60" xfId="3836"/>
    <cellStyle name="40% - Accent3 2 61" xfId="3837"/>
    <cellStyle name="40% - Accent3 2 62" xfId="3838"/>
    <cellStyle name="40% - Accent3 2 63" xfId="3839"/>
    <cellStyle name="40% - Accent3 2 64" xfId="3840"/>
    <cellStyle name="40% - Accent3 2 65" xfId="3841"/>
    <cellStyle name="40% - Accent3 2 66" xfId="3842"/>
    <cellStyle name="40% - Accent3 2 67" xfId="3843"/>
    <cellStyle name="40% - Accent3 2 68" xfId="3844"/>
    <cellStyle name="40% - Accent3 2 69" xfId="3845"/>
    <cellStyle name="40% - Accent3 2 7" xfId="3846"/>
    <cellStyle name="40% - Accent3 2 70" xfId="3847"/>
    <cellStyle name="40% - Accent3 2 71" xfId="3848"/>
    <cellStyle name="40% - Accent3 2 72" xfId="3849"/>
    <cellStyle name="40% - Accent3 2 73" xfId="3850"/>
    <cellStyle name="40% - Accent3 2 74" xfId="3851"/>
    <cellStyle name="40% - Accent3 2 75" xfId="3852"/>
    <cellStyle name="40% - Accent3 2 76" xfId="3853"/>
    <cellStyle name="40% - Accent3 2 77" xfId="3854"/>
    <cellStyle name="40% - Accent3 2 78" xfId="3855"/>
    <cellStyle name="40% - Accent3 2 79" xfId="3856"/>
    <cellStyle name="40% - Accent3 2 8" xfId="3857"/>
    <cellStyle name="40% - Accent3 2 80" xfId="3858"/>
    <cellStyle name="40% - Accent3 2 81" xfId="3859"/>
    <cellStyle name="40% - Accent3 2 82" xfId="3860"/>
    <cellStyle name="40% - Accent3 2 83" xfId="3861"/>
    <cellStyle name="40% - Accent3 2 84" xfId="3862"/>
    <cellStyle name="40% - Accent3 2 85" xfId="3863"/>
    <cellStyle name="40% - Accent3 2 86" xfId="3864"/>
    <cellStyle name="40% - Accent3 2 87" xfId="3865"/>
    <cellStyle name="40% - Accent3 2 9" xfId="3866"/>
    <cellStyle name="40% - Accent3 3" xfId="3867"/>
    <cellStyle name="40% - Accent4 2" xfId="3868"/>
    <cellStyle name="40% - Accent4 2 10" xfId="3869"/>
    <cellStyle name="40% - Accent4 2 11" xfId="3870"/>
    <cellStyle name="40% - Accent4 2 12" xfId="3871"/>
    <cellStyle name="40% - Accent4 2 13" xfId="3872"/>
    <cellStyle name="40% - Accent4 2 14" xfId="3873"/>
    <cellStyle name="40% - Accent4 2 15" xfId="3874"/>
    <cellStyle name="40% - Accent4 2 16" xfId="3875"/>
    <cellStyle name="40% - Accent4 2 17" xfId="3876"/>
    <cellStyle name="40% - Accent4 2 18" xfId="3877"/>
    <cellStyle name="40% - Accent4 2 19" xfId="3878"/>
    <cellStyle name="40% - Accent4 2 2" xfId="3879"/>
    <cellStyle name="40% - Accent4 2 2 2" xfId="3880"/>
    <cellStyle name="40% - Accent4 2 2 3" xfId="3881"/>
    <cellStyle name="40% - Accent4 2 20" xfId="3882"/>
    <cellStyle name="40% - Accent4 2 21" xfId="3883"/>
    <cellStyle name="40% - Accent4 2 22" xfId="3884"/>
    <cellStyle name="40% - Accent4 2 23" xfId="3885"/>
    <cellStyle name="40% - Accent4 2 24" xfId="3886"/>
    <cellStyle name="40% - Accent4 2 25" xfId="3887"/>
    <cellStyle name="40% - Accent4 2 26" xfId="3888"/>
    <cellStyle name="40% - Accent4 2 27" xfId="3889"/>
    <cellStyle name="40% - Accent4 2 28" xfId="3890"/>
    <cellStyle name="40% - Accent4 2 29" xfId="3891"/>
    <cellStyle name="40% - Accent4 2 3" xfId="3892"/>
    <cellStyle name="40% - Accent4 2 3 2" xfId="3893"/>
    <cellStyle name="40% - Accent4 2 30" xfId="3894"/>
    <cellStyle name="40% - Accent4 2 31" xfId="3895"/>
    <cellStyle name="40% - Accent4 2 32" xfId="3896"/>
    <cellStyle name="40% - Accent4 2 33" xfId="3897"/>
    <cellStyle name="40% - Accent4 2 34" xfId="3898"/>
    <cellStyle name="40% - Accent4 2 35" xfId="3899"/>
    <cellStyle name="40% - Accent4 2 36" xfId="3900"/>
    <cellStyle name="40% - Accent4 2 37" xfId="3901"/>
    <cellStyle name="40% - Accent4 2 38" xfId="3902"/>
    <cellStyle name="40% - Accent4 2 39" xfId="3903"/>
    <cellStyle name="40% - Accent4 2 4" xfId="3904"/>
    <cellStyle name="40% - Accent4 2 4 2" xfId="3905"/>
    <cellStyle name="40% - Accent4 2 40" xfId="3906"/>
    <cellStyle name="40% - Accent4 2 41" xfId="3907"/>
    <cellStyle name="40% - Accent4 2 42" xfId="3908"/>
    <cellStyle name="40% - Accent4 2 43" xfId="3909"/>
    <cellStyle name="40% - Accent4 2 44" xfId="3910"/>
    <cellStyle name="40% - Accent4 2 45" xfId="3911"/>
    <cellStyle name="40% - Accent4 2 46" xfId="3912"/>
    <cellStyle name="40% - Accent4 2 47" xfId="3913"/>
    <cellStyle name="40% - Accent4 2 48" xfId="3914"/>
    <cellStyle name="40% - Accent4 2 49" xfId="3915"/>
    <cellStyle name="40% - Accent4 2 5" xfId="3916"/>
    <cellStyle name="40% - Accent4 2 50" xfId="3917"/>
    <cellStyle name="40% - Accent4 2 51" xfId="3918"/>
    <cellStyle name="40% - Accent4 2 52" xfId="3919"/>
    <cellStyle name="40% - Accent4 2 53" xfId="3920"/>
    <cellStyle name="40% - Accent4 2 54" xfId="3921"/>
    <cellStyle name="40% - Accent4 2 55" xfId="3922"/>
    <cellStyle name="40% - Accent4 2 56" xfId="3923"/>
    <cellStyle name="40% - Accent4 2 57" xfId="3924"/>
    <cellStyle name="40% - Accent4 2 58" xfId="3925"/>
    <cellStyle name="40% - Accent4 2 59" xfId="3926"/>
    <cellStyle name="40% - Accent4 2 6" xfId="3927"/>
    <cellStyle name="40% - Accent4 2 60" xfId="3928"/>
    <cellStyle name="40% - Accent4 2 61" xfId="3929"/>
    <cellStyle name="40% - Accent4 2 62" xfId="3930"/>
    <cellStyle name="40% - Accent4 2 63" xfId="3931"/>
    <cellStyle name="40% - Accent4 2 64" xfId="3932"/>
    <cellStyle name="40% - Accent4 2 65" xfId="3933"/>
    <cellStyle name="40% - Accent4 2 66" xfId="3934"/>
    <cellStyle name="40% - Accent4 2 67" xfId="3935"/>
    <cellStyle name="40% - Accent4 2 68" xfId="3936"/>
    <cellStyle name="40% - Accent4 2 69" xfId="3937"/>
    <cellStyle name="40% - Accent4 2 7" xfId="3938"/>
    <cellStyle name="40% - Accent4 2 70" xfId="3939"/>
    <cellStyle name="40% - Accent4 2 71" xfId="3940"/>
    <cellStyle name="40% - Accent4 2 72" xfId="3941"/>
    <cellStyle name="40% - Accent4 2 73" xfId="3942"/>
    <cellStyle name="40% - Accent4 2 74" xfId="3943"/>
    <cellStyle name="40% - Accent4 2 75" xfId="3944"/>
    <cellStyle name="40% - Accent4 2 76" xfId="3945"/>
    <cellStyle name="40% - Accent4 2 77" xfId="3946"/>
    <cellStyle name="40% - Accent4 2 78" xfId="3947"/>
    <cellStyle name="40% - Accent4 2 79" xfId="3948"/>
    <cellStyle name="40% - Accent4 2 8" xfId="3949"/>
    <cellStyle name="40% - Accent4 2 80" xfId="3950"/>
    <cellStyle name="40% - Accent4 2 81" xfId="3951"/>
    <cellStyle name="40% - Accent4 2 82" xfId="3952"/>
    <cellStyle name="40% - Accent4 2 83" xfId="3953"/>
    <cellStyle name="40% - Accent4 2 84" xfId="3954"/>
    <cellStyle name="40% - Accent4 2 85" xfId="3955"/>
    <cellStyle name="40% - Accent4 2 86" xfId="3956"/>
    <cellStyle name="40% - Accent4 2 87" xfId="3957"/>
    <cellStyle name="40% - Accent4 2 9" xfId="3958"/>
    <cellStyle name="40% - Accent4 3" xfId="3959"/>
    <cellStyle name="40% - Accent5 2" xfId="3960"/>
    <cellStyle name="40% - Accent5 2 10" xfId="3961"/>
    <cellStyle name="40% - Accent5 2 11" xfId="3962"/>
    <cellStyle name="40% - Accent5 2 12" xfId="3963"/>
    <cellStyle name="40% - Accent5 2 13" xfId="3964"/>
    <cellStyle name="40% - Accent5 2 14" xfId="3965"/>
    <cellStyle name="40% - Accent5 2 15" xfId="3966"/>
    <cellStyle name="40% - Accent5 2 16" xfId="3967"/>
    <cellStyle name="40% - Accent5 2 17" xfId="3968"/>
    <cellStyle name="40% - Accent5 2 18" xfId="3969"/>
    <cellStyle name="40% - Accent5 2 19" xfId="3970"/>
    <cellStyle name="40% - Accent5 2 2" xfId="3971"/>
    <cellStyle name="40% - Accent5 2 2 2" xfId="3972"/>
    <cellStyle name="40% - Accent5 2 2 3" xfId="3973"/>
    <cellStyle name="40% - Accent5 2 20" xfId="3974"/>
    <cellStyle name="40% - Accent5 2 21" xfId="3975"/>
    <cellStyle name="40% - Accent5 2 22" xfId="3976"/>
    <cellStyle name="40% - Accent5 2 23" xfId="3977"/>
    <cellStyle name="40% - Accent5 2 24" xfId="3978"/>
    <cellStyle name="40% - Accent5 2 25" xfId="3979"/>
    <cellStyle name="40% - Accent5 2 26" xfId="3980"/>
    <cellStyle name="40% - Accent5 2 27" xfId="3981"/>
    <cellStyle name="40% - Accent5 2 28" xfId="3982"/>
    <cellStyle name="40% - Accent5 2 29" xfId="3983"/>
    <cellStyle name="40% - Accent5 2 3" xfId="3984"/>
    <cellStyle name="40% - Accent5 2 30" xfId="3985"/>
    <cellStyle name="40% - Accent5 2 31" xfId="3986"/>
    <cellStyle name="40% - Accent5 2 32" xfId="3987"/>
    <cellStyle name="40% - Accent5 2 33" xfId="3988"/>
    <cellStyle name="40% - Accent5 2 34" xfId="3989"/>
    <cellStyle name="40% - Accent5 2 35" xfId="3990"/>
    <cellStyle name="40% - Accent5 2 36" xfId="3991"/>
    <cellStyle name="40% - Accent5 2 37" xfId="3992"/>
    <cellStyle name="40% - Accent5 2 38" xfId="3993"/>
    <cellStyle name="40% - Accent5 2 39" xfId="3994"/>
    <cellStyle name="40% - Accent5 2 4" xfId="3995"/>
    <cellStyle name="40% - Accent5 2 40" xfId="3996"/>
    <cellStyle name="40% - Accent5 2 41" xfId="3997"/>
    <cellStyle name="40% - Accent5 2 42" xfId="3998"/>
    <cellStyle name="40% - Accent5 2 43" xfId="3999"/>
    <cellStyle name="40% - Accent5 2 44" xfId="4000"/>
    <cellStyle name="40% - Accent5 2 45" xfId="4001"/>
    <cellStyle name="40% - Accent5 2 46" xfId="4002"/>
    <cellStyle name="40% - Accent5 2 47" xfId="4003"/>
    <cellStyle name="40% - Accent5 2 48" xfId="4004"/>
    <cellStyle name="40% - Accent5 2 49" xfId="4005"/>
    <cellStyle name="40% - Accent5 2 5" xfId="4006"/>
    <cellStyle name="40% - Accent5 2 50" xfId="4007"/>
    <cellStyle name="40% - Accent5 2 51" xfId="4008"/>
    <cellStyle name="40% - Accent5 2 52" xfId="4009"/>
    <cellStyle name="40% - Accent5 2 53" xfId="4010"/>
    <cellStyle name="40% - Accent5 2 54" xfId="4011"/>
    <cellStyle name="40% - Accent5 2 55" xfId="4012"/>
    <cellStyle name="40% - Accent5 2 56" xfId="4013"/>
    <cellStyle name="40% - Accent5 2 57" xfId="4014"/>
    <cellStyle name="40% - Accent5 2 58" xfId="4015"/>
    <cellStyle name="40% - Accent5 2 59" xfId="4016"/>
    <cellStyle name="40% - Accent5 2 6" xfId="4017"/>
    <cellStyle name="40% - Accent5 2 60" xfId="4018"/>
    <cellStyle name="40% - Accent5 2 61" xfId="4019"/>
    <cellStyle name="40% - Accent5 2 62" xfId="4020"/>
    <cellStyle name="40% - Accent5 2 63" xfId="4021"/>
    <cellStyle name="40% - Accent5 2 64" xfId="4022"/>
    <cellStyle name="40% - Accent5 2 65" xfId="4023"/>
    <cellStyle name="40% - Accent5 2 66" xfId="4024"/>
    <cellStyle name="40% - Accent5 2 67" xfId="4025"/>
    <cellStyle name="40% - Accent5 2 68" xfId="4026"/>
    <cellStyle name="40% - Accent5 2 69" xfId="4027"/>
    <cellStyle name="40% - Accent5 2 7" xfId="4028"/>
    <cellStyle name="40% - Accent5 2 70" xfId="4029"/>
    <cellStyle name="40% - Accent5 2 71" xfId="4030"/>
    <cellStyle name="40% - Accent5 2 72" xfId="4031"/>
    <cellStyle name="40% - Accent5 2 73" xfId="4032"/>
    <cellStyle name="40% - Accent5 2 74" xfId="4033"/>
    <cellStyle name="40% - Accent5 2 75" xfId="4034"/>
    <cellStyle name="40% - Accent5 2 76" xfId="4035"/>
    <cellStyle name="40% - Accent5 2 77" xfId="4036"/>
    <cellStyle name="40% - Accent5 2 78" xfId="4037"/>
    <cellStyle name="40% - Accent5 2 79" xfId="4038"/>
    <cellStyle name="40% - Accent5 2 8" xfId="4039"/>
    <cellStyle name="40% - Accent5 2 80" xfId="4040"/>
    <cellStyle name="40% - Accent5 2 81" xfId="4041"/>
    <cellStyle name="40% - Accent5 2 82" xfId="4042"/>
    <cellStyle name="40% - Accent5 2 83" xfId="4043"/>
    <cellStyle name="40% - Accent5 2 84" xfId="4044"/>
    <cellStyle name="40% - Accent5 2 85" xfId="4045"/>
    <cellStyle name="40% - Accent5 2 86" xfId="4046"/>
    <cellStyle name="40% - Accent5 2 9" xfId="4047"/>
    <cellStyle name="40% - Accent5 3" xfId="4048"/>
    <cellStyle name="40% - Accent6 2" xfId="4049"/>
    <cellStyle name="40% - Accent6 2 10" xfId="4050"/>
    <cellStyle name="40% - Accent6 2 11" xfId="4051"/>
    <cellStyle name="40% - Accent6 2 12" xfId="4052"/>
    <cellStyle name="40% - Accent6 2 13" xfId="4053"/>
    <cellStyle name="40% - Accent6 2 14" xfId="4054"/>
    <cellStyle name="40% - Accent6 2 15" xfId="4055"/>
    <cellStyle name="40% - Accent6 2 16" xfId="4056"/>
    <cellStyle name="40% - Accent6 2 17" xfId="4057"/>
    <cellStyle name="40% - Accent6 2 18" xfId="4058"/>
    <cellStyle name="40% - Accent6 2 19" xfId="4059"/>
    <cellStyle name="40% - Accent6 2 2" xfId="4060"/>
    <cellStyle name="40% - Accent6 2 2 2" xfId="4061"/>
    <cellStyle name="40% - Accent6 2 2 3" xfId="4062"/>
    <cellStyle name="40% - Accent6 2 20" xfId="4063"/>
    <cellStyle name="40% - Accent6 2 21" xfId="4064"/>
    <cellStyle name="40% - Accent6 2 22" xfId="4065"/>
    <cellStyle name="40% - Accent6 2 23" xfId="4066"/>
    <cellStyle name="40% - Accent6 2 24" xfId="4067"/>
    <cellStyle name="40% - Accent6 2 25" xfId="4068"/>
    <cellStyle name="40% - Accent6 2 26" xfId="4069"/>
    <cellStyle name="40% - Accent6 2 27" xfId="4070"/>
    <cellStyle name="40% - Accent6 2 28" xfId="4071"/>
    <cellStyle name="40% - Accent6 2 29" xfId="4072"/>
    <cellStyle name="40% - Accent6 2 3" xfId="4073"/>
    <cellStyle name="40% - Accent6 2 3 2" xfId="4074"/>
    <cellStyle name="40% - Accent6 2 30" xfId="4075"/>
    <cellStyle name="40% - Accent6 2 31" xfId="4076"/>
    <cellStyle name="40% - Accent6 2 32" xfId="4077"/>
    <cellStyle name="40% - Accent6 2 33" xfId="4078"/>
    <cellStyle name="40% - Accent6 2 34" xfId="4079"/>
    <cellStyle name="40% - Accent6 2 35" xfId="4080"/>
    <cellStyle name="40% - Accent6 2 36" xfId="4081"/>
    <cellStyle name="40% - Accent6 2 37" xfId="4082"/>
    <cellStyle name="40% - Accent6 2 38" xfId="4083"/>
    <cellStyle name="40% - Accent6 2 39" xfId="4084"/>
    <cellStyle name="40% - Accent6 2 4" xfId="4085"/>
    <cellStyle name="40% - Accent6 2 4 2" xfId="4086"/>
    <cellStyle name="40% - Accent6 2 40" xfId="4087"/>
    <cellStyle name="40% - Accent6 2 41" xfId="4088"/>
    <cellStyle name="40% - Accent6 2 42" xfId="4089"/>
    <cellStyle name="40% - Accent6 2 43" xfId="4090"/>
    <cellStyle name="40% - Accent6 2 44" xfId="4091"/>
    <cellStyle name="40% - Accent6 2 45" xfId="4092"/>
    <cellStyle name="40% - Accent6 2 46" xfId="4093"/>
    <cellStyle name="40% - Accent6 2 47" xfId="4094"/>
    <cellStyle name="40% - Accent6 2 48" xfId="4095"/>
    <cellStyle name="40% - Accent6 2 49" xfId="4096"/>
    <cellStyle name="40% - Accent6 2 5" xfId="4097"/>
    <cellStyle name="40% - Accent6 2 50" xfId="4098"/>
    <cellStyle name="40% - Accent6 2 51" xfId="4099"/>
    <cellStyle name="40% - Accent6 2 52" xfId="4100"/>
    <cellStyle name="40% - Accent6 2 53" xfId="4101"/>
    <cellStyle name="40% - Accent6 2 54" xfId="4102"/>
    <cellStyle name="40% - Accent6 2 55" xfId="4103"/>
    <cellStyle name="40% - Accent6 2 56" xfId="4104"/>
    <cellStyle name="40% - Accent6 2 57" xfId="4105"/>
    <cellStyle name="40% - Accent6 2 58" xfId="4106"/>
    <cellStyle name="40% - Accent6 2 59" xfId="4107"/>
    <cellStyle name="40% - Accent6 2 6" xfId="4108"/>
    <cellStyle name="40% - Accent6 2 60" xfId="4109"/>
    <cellStyle name="40% - Accent6 2 61" xfId="4110"/>
    <cellStyle name="40% - Accent6 2 62" xfId="4111"/>
    <cellStyle name="40% - Accent6 2 63" xfId="4112"/>
    <cellStyle name="40% - Accent6 2 64" xfId="4113"/>
    <cellStyle name="40% - Accent6 2 65" xfId="4114"/>
    <cellStyle name="40% - Accent6 2 66" xfId="4115"/>
    <cellStyle name="40% - Accent6 2 67" xfId="4116"/>
    <cellStyle name="40% - Accent6 2 68" xfId="4117"/>
    <cellStyle name="40% - Accent6 2 69" xfId="4118"/>
    <cellStyle name="40% - Accent6 2 7" xfId="4119"/>
    <cellStyle name="40% - Accent6 2 70" xfId="4120"/>
    <cellStyle name="40% - Accent6 2 71" xfId="4121"/>
    <cellStyle name="40% - Accent6 2 72" xfId="4122"/>
    <cellStyle name="40% - Accent6 2 73" xfId="4123"/>
    <cellStyle name="40% - Accent6 2 74" xfId="4124"/>
    <cellStyle name="40% - Accent6 2 75" xfId="4125"/>
    <cellStyle name="40% - Accent6 2 76" xfId="4126"/>
    <cellStyle name="40% - Accent6 2 77" xfId="4127"/>
    <cellStyle name="40% - Accent6 2 78" xfId="4128"/>
    <cellStyle name="40% - Accent6 2 79" xfId="4129"/>
    <cellStyle name="40% - Accent6 2 8" xfId="4130"/>
    <cellStyle name="40% - Accent6 2 80" xfId="4131"/>
    <cellStyle name="40% - Accent6 2 81" xfId="4132"/>
    <cellStyle name="40% - Accent6 2 82" xfId="4133"/>
    <cellStyle name="40% - Accent6 2 83" xfId="4134"/>
    <cellStyle name="40% - Accent6 2 84" xfId="4135"/>
    <cellStyle name="40% - Accent6 2 85" xfId="4136"/>
    <cellStyle name="40% - Accent6 2 86" xfId="4137"/>
    <cellStyle name="40% - Accent6 2 87" xfId="4138"/>
    <cellStyle name="40% - Accent6 2 9" xfId="4139"/>
    <cellStyle name="40% - Accent6 3" xfId="4140"/>
    <cellStyle name="52" xfId="4141"/>
    <cellStyle name="6" xfId="4142"/>
    <cellStyle name="6 2" xfId="4143"/>
    <cellStyle name="6???_x0002_¯ög6hÅ‡6???_x0002_¹?ß_x0008_,Ñ‡6???_x0002_…#×&gt;Ò ‡6???_x0002_é_x0007_ß_x0008__x001c__x000b__x001e_?????_x000a_?_x0001_???????_x0014_?_x0001_???????_x001e_?fB_x000f_c????_x0018_I¿_x0008_v_x0010_‡6Ö_x0002_Ÿ6????ía??_x0012_c??????????????_x0001_?????????_x0001_?_x0001_?_x0001_?" xfId="4144"/>
    <cellStyle name="6???_x0002_¯ög6hÅ‡6???_x0002_¹?ß_x0008_,Ñ‡6???_x0002_…#×&gt;Ò ‡6???_x0002_é_x0007_ß_x0008__x001c__x000b__x001e_?????_x000a_?_x0001_???????_x0014_?_x0001_???????_x001e_?fB_x000f_c????_x0018_I¿_x0008_v_x0010_‡6Ö_x0002_Ÿ6????_x0015_l??Õm??????????????_x0001_?????????_x0001_?_x0001_?_x0001_?" xfId="4145"/>
    <cellStyle name="6_09.11.2011 Giai ngan 9 thang nam 2011" xfId="4146"/>
    <cellStyle name="6_15_10_2013 BC nhu cau von doi ung ODA (2014-2016) ngay 15102013 Sua" xfId="4147"/>
    <cellStyle name="6_2974" xfId="4148"/>
    <cellStyle name="6_2974_Biểu ĐM" xfId="4149"/>
    <cellStyle name="6_2974_Biểu ĐM_DT 2017(06.11)" xfId="4150"/>
    <cellStyle name="6_2974_Biểu ĐM_DT 2017(25.10)" xfId="4151"/>
    <cellStyle name="6_2974_ĐB+YT" xfId="4152"/>
    <cellStyle name="6_2974_ĐB+YT_DT 2017(06.11)" xfId="4153"/>
    <cellStyle name="6_2974_ĐB+YT_DT 2017(25.10)" xfId="4154"/>
    <cellStyle name="6_2974_Mặt bằng 2017" xfId="4155"/>
    <cellStyle name="6_2974_Mặt bằng 2017_DT 2017(06.11)" xfId="4156"/>
    <cellStyle name="6_2974_Mặt bằng 2017_DT 2017(25.10)" xfId="4157"/>
    <cellStyle name="6_2974_ngọc lặc" xfId="4158"/>
    <cellStyle name="6_2974_ngọc lặc_DT 2017(06.11)" xfId="4159"/>
    <cellStyle name="6_2974_ngọc lặc_DT 2017(25.10)" xfId="4160"/>
    <cellStyle name="6_2974_VINH LOC-MTP2014  (1)" xfId="4161"/>
    <cellStyle name="6_2974_VINH LOC-MTP2014  (1)_DT 2017(06.11)" xfId="4162"/>
    <cellStyle name="6_2974_VINH LOC-MTP2014  (1)_DT 2017(25.10)" xfId="4163"/>
    <cellStyle name="6_BC nhu cau von doi ung ODA nganh NN (BKH)" xfId="4164"/>
    <cellStyle name="6_BC nhu cau von doi ung ODA nganh NN (BKH)_05-12  KH trung han 2016-2020 - Liem Thinh edited" xfId="4165"/>
    <cellStyle name="6_BC nhu cau von doi ung ODA nganh NN (BKH)_Copy of 05-12  KH trung han 2016-2020 - Liem Thinh edited (1)" xfId="4166"/>
    <cellStyle name="6_BC Tai co cau (bieu TH)" xfId="4167"/>
    <cellStyle name="6_BC Tai co cau (bieu TH)_05-12  KH trung han 2016-2020 - Liem Thinh edited" xfId="4168"/>
    <cellStyle name="6_BC Tai co cau (bieu TH)_Copy of 05-12  KH trung han 2016-2020 - Liem Thinh edited (1)" xfId="4169"/>
    <cellStyle name="6_Bieu mau ung 2011-Mien Trung-TPCP-11-6" xfId="4170"/>
    <cellStyle name="6_Bieu mau ung 2011-Mien Trung-TPCP-11-6_09.11.2011 Giai ngan 9 thang nam 2011" xfId="4171"/>
    <cellStyle name="6_Bieu so 7" xfId="4172"/>
    <cellStyle name="6_Bieu so 7 2" xfId="4173"/>
    <cellStyle name="6_Book1" xfId="4174"/>
    <cellStyle name="6_Cân đối T-c" xfId="4175"/>
    <cellStyle name="6_Chitiet" xfId="4176"/>
    <cellStyle name="6_Chitiet 2" xfId="4177"/>
    <cellStyle name="6_Cong trinh co y kien LD_Dang_NN_2011-Tay nguyen-9-10" xfId="4178"/>
    <cellStyle name="6_Cong trinh co y kien LD_Dang_NN_2011-Tay nguyen-9-10 2" xfId="4179"/>
    <cellStyle name="6_Cong trinh co y kien LD_Dang_NN_2011-Tay nguyen-9-10_!1 1 bao cao giao KH ve HTCMT vung TNB   12-12-2011" xfId="4180"/>
    <cellStyle name="6_Cong trinh co y kien LD_Dang_NN_2011-Tay nguyen-9-10_Bieu4HTMT" xfId="4181"/>
    <cellStyle name="6_Cong trinh co y kien LD_Dang_NN_2011-Tay nguyen-9-10_Bieu4HTMT_!1 1 bao cao giao KH ve HTCMT vung TNB   12-12-2011" xfId="4182"/>
    <cellStyle name="6_Cong trinh co y kien LD_Dang_NN_2011-Tay nguyen-9-10_Bieu4HTMT_KH TPCP vung TNB (03-1-2012)" xfId="4183"/>
    <cellStyle name="6_Cong trinh co y kien LD_Dang_NN_2011-Tay nguyen-9-10_KH TPCP vung TNB (03-1-2012)" xfId="4184"/>
    <cellStyle name="6_Cong trinh co y kien LD_Dang_NN_2011-Tay nguyen-9-10_PB1 -  Hop truc tinh uy" xfId="4185"/>
    <cellStyle name="6_Cong trinh co y kien LD_Dang_NN_2011-Tay nguyen-9-10_PB1 -  Hop truc tinh uy 2" xfId="4186"/>
    <cellStyle name="6_Cong trinh co y kien LD_Dang_NN_2011-Tay nguyen-9-10_Phu luc so 2 - NSTW  - Phuong an tinh toan theo huong dan cua Bo (khong bao gom bat thuong)" xfId="4187"/>
    <cellStyle name="6_Cong trinh co y kien LD_Dang_NN_2011-Tay nguyen-9-10_Phu luc so 2 - NSTW  - Phuong an tinh toan theo huong dan cua Bo (khong bao gom bat thuong) 2" xfId="4188"/>
    <cellStyle name="6_Cong trinh co y kien LD_Dang_NN_2011-Tay nguyen-9-10_PL 3 - Hop truc tinh uy" xfId="4189"/>
    <cellStyle name="6_Cong trinh co y kien LD_Dang_NN_2011-Tay nguyen-9-10_PL 3 - Hop truc tinh uy 2" xfId="4190"/>
    <cellStyle name="6_Cong trinh co y kien LD_Dang_NN_2011-Tay nguyen-9-10_PL3" xfId="4191"/>
    <cellStyle name="6_Cong trinh co y kien LD_Dang_NN_2011-Tay nguyen-9-10_PL4 - Hop truc tinh uy" xfId="4192"/>
    <cellStyle name="6_Cong trinh co y kien LD_Dang_NN_2011-Tay nguyen-9-10_PL4 - Hop truc tinh uy 2" xfId="4193"/>
    <cellStyle name="6_Copy of ghep 3 bieu trinh LD BO 28-6 (TPCP)" xfId="4194"/>
    <cellStyle name="6_Copy of ghep 3 bieu trinh LD BO 28-6 (TPCP)_09.11.2011 Giai ngan 9 thang nam 2011" xfId="4195"/>
    <cellStyle name="6_DK 2014-2015 final" xfId="4196"/>
    <cellStyle name="6_DK 2014-2015 final_05-12  KH trung han 2016-2020 - Liem Thinh edited" xfId="4197"/>
    <cellStyle name="6_DK 2014-2015 final_Copy of 05-12  KH trung han 2016-2020 - Liem Thinh edited (1)" xfId="4198"/>
    <cellStyle name="6_DK 2014-2015 new" xfId="4199"/>
    <cellStyle name="6_DK 2014-2015 new_05-12  KH trung han 2016-2020 - Liem Thinh edited" xfId="4200"/>
    <cellStyle name="6_DK 2014-2015 new_Copy of 05-12  KH trung han 2016-2020 - Liem Thinh edited (1)" xfId="4201"/>
    <cellStyle name="6_DK KH CBDT 2014 11-11-2013" xfId="4202"/>
    <cellStyle name="6_DK KH CBDT 2014 11-11-2013(1)" xfId="4203"/>
    <cellStyle name="6_DK KH CBDT 2014 11-11-2013(1)_05-12  KH trung han 2016-2020 - Liem Thinh edited" xfId="4204"/>
    <cellStyle name="6_DK KH CBDT 2014 11-11-2013(1)_Copy of 05-12  KH trung han 2016-2020 - Liem Thinh edited (1)" xfId="4205"/>
    <cellStyle name="6_DK KH CBDT 2014 11-11-2013_05-12  KH trung han 2016-2020 - Liem Thinh edited" xfId="4206"/>
    <cellStyle name="6_DK KH CBDT 2014 11-11-2013_Copy of 05-12  KH trung han 2016-2020 - Liem Thinh edited (1)" xfId="4207"/>
    <cellStyle name="6_DT 2017(06.11)" xfId="4208"/>
    <cellStyle name="6_DT 2017(25.10)" xfId="4209"/>
    <cellStyle name="6_DT de cuong" xfId="4210"/>
    <cellStyle name="6_DT Khao sat" xfId="4211"/>
    <cellStyle name="6_DTDuong dong tien -sua tham tra 2009 - luong 650" xfId="4212"/>
    <cellStyle name="6_DTDuong dong tien -sua tham tra 2009 - luong 650_09.11.2011 Giai ngan 9 thang nam 2011" xfId="4213"/>
    <cellStyle name="6_DToan 4500m" xfId="4214"/>
    <cellStyle name="6_Du kien ke hoach nguon von can doi ngan sach ngay (25.8.2012)" xfId="4215"/>
    <cellStyle name="6_Du kien ke hoach nguon von can doi ngan sach ngay (25.8.2012) 2" xfId="4216"/>
    <cellStyle name="6_Du kien KH TPCP 2013" xfId="4217"/>
    <cellStyle name="6_Du kien KH TPCP 2013 2" xfId="4218"/>
    <cellStyle name="6_Dự toán 2015.07.10 " xfId="4219"/>
    <cellStyle name="6_Dự toán 2015.07.10 _Biểu ĐM" xfId="4220"/>
    <cellStyle name="6_Dự toán 2015.07.10 _Biểu ĐM_DT 2017(06.11)" xfId="4221"/>
    <cellStyle name="6_Dự toán 2015.07.10 _Biểu ĐM_DT 2017(25.10)" xfId="4222"/>
    <cellStyle name="6_Dự toán 2015.07.10 _ĐB+YT" xfId="4223"/>
    <cellStyle name="6_Dự toán 2015.07.10 _ĐB+YT_DT 2017(06.11)" xfId="4224"/>
    <cellStyle name="6_Dự toán 2015.07.10 _ĐB+YT_DT 2017(25.10)" xfId="4225"/>
    <cellStyle name="6_Dự toán 2015.07.10 _Mặt bằng 2017" xfId="4226"/>
    <cellStyle name="6_Dự toán 2015.07.10 _Mặt bằng 2017_DT 2017(06.11)" xfId="4227"/>
    <cellStyle name="6_Dự toán 2015.07.10 _Mặt bằng 2017_DT 2017(25.10)" xfId="4228"/>
    <cellStyle name="6_Dự toán 2018 -TH PHÒNG (8-10) BCGĐ" xfId="4229"/>
    <cellStyle name="6_Du toan Moi (hanh dieu chinh)" xfId="4230"/>
    <cellStyle name="6_KH 2011-2015" xfId="4231"/>
    <cellStyle name="6_Mẫu biểu thảo luận DT 2014" xfId="4232"/>
    <cellStyle name="6_Mẫu biểu thảo luận DT 2014_Biểu ĐM" xfId="4233"/>
    <cellStyle name="6_Mẫu biểu thảo luận DT 2014_Biểu ĐM_DT 2017(06.11)" xfId="4234"/>
    <cellStyle name="6_Mẫu biểu thảo luận DT 2014_Biểu ĐM_DT 2017(25.10)" xfId="4235"/>
    <cellStyle name="6_Mẫu biểu thảo luận DT 2014_ĐB+YT" xfId="4236"/>
    <cellStyle name="6_Mẫu biểu thảo luận DT 2014_ĐB+YT_DT 2017(06.11)" xfId="4237"/>
    <cellStyle name="6_Mẫu biểu thảo luận DT 2014_ĐB+YT_DT 2017(25.10)" xfId="4238"/>
    <cellStyle name="6_Mẫu biểu thảo luận DT 2014_Mặt bằng 2017" xfId="4239"/>
    <cellStyle name="6_Mẫu biểu thảo luận DT 2014_Mặt bằng 2017_DT 2017(06.11)" xfId="4240"/>
    <cellStyle name="6_Mẫu biểu thảo luận DT 2014_Mặt bằng 2017_DT 2017(25.10)" xfId="4241"/>
    <cellStyle name="6_Nhu cau tam ung NSNN&amp;TPCP&amp;ODA theo tieu chi cua Bo (CV410_BKH-TH)_vung Tay Nguyen (11.6.2010)" xfId="4242"/>
    <cellStyle name="6_Nhu cau tam ung NSNN&amp;TPCP&amp;ODA theo tieu chi cua Bo (CV410_BKH-TH)_vung Tay Nguyen (11.6.2010)_09.11.2011 Giai ngan 9 thang nam 2011" xfId="4243"/>
    <cellStyle name="6_PB1 -  Hop truc tinh uy" xfId="4244"/>
    <cellStyle name="6_PB1 -  Hop truc tinh uy 2" xfId="4245"/>
    <cellStyle name="6_Pbieu BCKT BCT- phat hanh" xfId="4246"/>
    <cellStyle name="6_Phu luc so 2 - NSTW  - Phuong an tinh toan theo huong dan cua Bo (khong bao gom bat thuong)" xfId="4247"/>
    <cellStyle name="6_PL 3 - Hop truc tinh uy" xfId="4248"/>
    <cellStyle name="6_PL 3 - Hop truc tinh uy 2" xfId="4249"/>
    <cellStyle name="6_PL 30a 5 nam theo QD giao von cua Bo KHDT 1187" xfId="4250"/>
    <cellStyle name="6_PL3" xfId="4251"/>
    <cellStyle name="6_PL4 - Hop truc tinh uy" xfId="4252"/>
    <cellStyle name="6_PL4 - Hop truc tinh uy 2" xfId="4253"/>
    <cellStyle name="6_tai co cau dau tu (tong hop)1" xfId="4254"/>
    <cellStyle name="6_TH chung" xfId="4255"/>
    <cellStyle name="6_TN - Ho tro khac 2011" xfId="4256"/>
    <cellStyle name="6_TN - Ho tro khac 2011 2" xfId="4257"/>
    <cellStyle name="6_TN - Ho tro khac 2011_!1 1 bao cao giao KH ve HTCMT vung TNB   12-12-2011" xfId="4258"/>
    <cellStyle name="6_TN - Ho tro khac 2011_Bieu4HTMT" xfId="4259"/>
    <cellStyle name="6_TN - Ho tro khac 2011_Bieu4HTMT_!1 1 bao cao giao KH ve HTCMT vung TNB   12-12-2011" xfId="4260"/>
    <cellStyle name="6_TN - Ho tro khac 2011_Bieu4HTMT_KH TPCP vung TNB (03-1-2012)" xfId="4261"/>
    <cellStyle name="6_TN - Ho tro khac 2011_KH TPCP vung TNB (03-1-2012)" xfId="4262"/>
    <cellStyle name="6_TN - Ho tro khac 2011_PB1 -  Hop truc tinh uy" xfId="4263"/>
    <cellStyle name="6_TN - Ho tro khac 2011_PB1 -  Hop truc tinh uy 2" xfId="4264"/>
    <cellStyle name="6_TN - Ho tro khac 2011_Phu luc so 2 - NSTW  - Phuong an tinh toan theo huong dan cua Bo (khong bao gom bat thuong)" xfId="4265"/>
    <cellStyle name="6_TN - Ho tro khac 2011_Phu luc so 2 - NSTW  - Phuong an tinh toan theo huong dan cua Bo (khong bao gom bat thuong) 2" xfId="4266"/>
    <cellStyle name="6_TN - Ho tro khac 2011_PL 3 - Hop truc tinh uy" xfId="4267"/>
    <cellStyle name="6_TN - Ho tro khac 2011_PL 3 - Hop truc tinh uy 2" xfId="4268"/>
    <cellStyle name="6_TN - Ho tro khac 2011_PL3" xfId="4269"/>
    <cellStyle name="6_TN - Ho tro khac 2011_PL4 - Hop truc tinh uy" xfId="4270"/>
    <cellStyle name="6_TN - Ho tro khac 2011_PL4 - Hop truc tinh uy 2" xfId="4271"/>
    <cellStyle name="6_Tong hop von TPCP 2012 - 2015 va 2014 - 2016" xfId="4272"/>
    <cellStyle name="6_Tong hop von TPCP 2012 - 2015 va 2014 - 2016 2" xfId="4273"/>
    <cellStyle name="6_Tổng%20hợp%20chi%20tiết%20các%20chính%20sách%20BC%20Bộ%20Tài%20Chính%202012(1)" xfId="4274"/>
    <cellStyle name="6_Tổng%20hợp%20chi%20tiết%20các%20chính%20sách%20BC%20Bộ%20Tài%20Chính%202012(1)_Biểu ĐM" xfId="4275"/>
    <cellStyle name="6_Tổng%20hợp%20chi%20tiết%20các%20chính%20sách%20BC%20Bộ%20Tài%20Chính%202012(1)_Biểu ĐM_DT 2017(06.11)" xfId="4276"/>
    <cellStyle name="6_Tổng%20hợp%20chi%20tiết%20các%20chính%20sách%20BC%20Bộ%20Tài%20Chính%202012(1)_Biểu ĐM_DT 2017(25.10)" xfId="4277"/>
    <cellStyle name="6_Tổng%20hợp%20chi%20tiết%20các%20chính%20sách%20BC%20Bộ%20Tài%20Chính%202012(1)_ĐB+YT" xfId="4278"/>
    <cellStyle name="6_Tổng%20hợp%20chi%20tiết%20các%20chính%20sách%20BC%20Bộ%20Tài%20Chính%202012(1)_ĐB+YT_DT 2017(06.11)" xfId="4279"/>
    <cellStyle name="6_Tổng%20hợp%20chi%20tiết%20các%20chính%20sách%20BC%20Bộ%20Tài%20Chính%202012(1)_ĐB+YT_DT 2017(25.10)" xfId="4280"/>
    <cellStyle name="6_Tổng%20hợp%20chi%20tiết%20các%20chính%20sách%20BC%20Bộ%20Tài%20Chính%202012(1)_Mặt bằng 2017" xfId="4281"/>
    <cellStyle name="6_Tổng%20hợp%20chi%20tiết%20các%20chính%20sách%20BC%20Bộ%20Tài%20Chính%202012(1)_Mặt bằng 2017_DT 2017(06.11)" xfId="4282"/>
    <cellStyle name="6_Tổng%20hợp%20chi%20tiết%20các%20chính%20sách%20BC%20Bộ%20Tài%20Chính%202012(1)_Mặt bằng 2017_DT 2017(25.10)" xfId="4283"/>
    <cellStyle name="6_Tổng%20hợp%20chi%20tiết%20các%20chính%20sách%20BC%20Bộ%20Tài%20Chính%202012(1)_ngọc lặc" xfId="4284"/>
    <cellStyle name="6_Tổng%20hợp%20chi%20tiết%20các%20chính%20sách%20BC%20Bộ%20Tài%20Chính%202012(1)_ngọc lặc_DT 2017(06.11)" xfId="4285"/>
    <cellStyle name="6_Tổng%20hợp%20chi%20tiết%20các%20chính%20sách%20BC%20Bộ%20Tài%20Chính%202012(1)_ngọc lặc_DT 2017(25.10)" xfId="4286"/>
    <cellStyle name="6_Tổng%20hợp%20chi%20tiết%20các%20chính%20sách%20BC%20Bộ%20Tài%20Chính%202012(1)_VINH LOC-MTP2014  (1)" xfId="4287"/>
    <cellStyle name="6_Tổng%20hợp%20chi%20tiết%20các%20chính%20sách%20BC%20Bộ%20Tài%20Chính%202012(1)_VINH LOC-MTP2014  (1)_DT 2017(06.11)" xfId="4288"/>
    <cellStyle name="6_Tổng%20hợp%20chi%20tiết%20các%20chính%20sách%20BC%20Bộ%20Tài%20Chính%202012(1)_VINH LOC-MTP2014  (1)_DT 2017(25.10)" xfId="4289"/>
    <cellStyle name="6_TW" xfId="4290"/>
    <cellStyle name="6_TW 2" xfId="4291"/>
    <cellStyle name="60 % - Akzent1" xfId="4292"/>
    <cellStyle name="60 % - Akzent2" xfId="4293"/>
    <cellStyle name="60 % - Akzent3" xfId="4294"/>
    <cellStyle name="60 % - Akzent4" xfId="4295"/>
    <cellStyle name="60 % - Akzent5" xfId="4296"/>
    <cellStyle name="60 % - Akzent6" xfId="4297"/>
    <cellStyle name="60% - Accent1 2" xfId="4298"/>
    <cellStyle name="60% - Accent1 2 10" xfId="4299"/>
    <cellStyle name="60% - Accent1 2 11" xfId="4300"/>
    <cellStyle name="60% - Accent1 2 12" xfId="4301"/>
    <cellStyle name="60% - Accent1 2 13" xfId="4302"/>
    <cellStyle name="60% - Accent1 2 14" xfId="4303"/>
    <cellStyle name="60% - Accent1 2 15" xfId="4304"/>
    <cellStyle name="60% - Accent1 2 16" xfId="4305"/>
    <cellStyle name="60% - Accent1 2 17" xfId="4306"/>
    <cellStyle name="60% - Accent1 2 18" xfId="4307"/>
    <cellStyle name="60% - Accent1 2 19" xfId="4308"/>
    <cellStyle name="60% - Accent1 2 2" xfId="4309"/>
    <cellStyle name="60% - Accent1 2 2 2" xfId="4310"/>
    <cellStyle name="60% - Accent1 2 20" xfId="4311"/>
    <cellStyle name="60% - Accent1 2 21" xfId="4312"/>
    <cellStyle name="60% - Accent1 2 22" xfId="4313"/>
    <cellStyle name="60% - Accent1 2 23" xfId="4314"/>
    <cellStyle name="60% - Accent1 2 24" xfId="4315"/>
    <cellStyle name="60% - Accent1 2 25" xfId="4316"/>
    <cellStyle name="60% - Accent1 2 26" xfId="4317"/>
    <cellStyle name="60% - Accent1 2 27" xfId="4318"/>
    <cellStyle name="60% - Accent1 2 28" xfId="4319"/>
    <cellStyle name="60% - Accent1 2 29" xfId="4320"/>
    <cellStyle name="60% - Accent1 2 3" xfId="4321"/>
    <cellStyle name="60% - Accent1 2 3 2" xfId="4322"/>
    <cellStyle name="60% - Accent1 2 30" xfId="4323"/>
    <cellStyle name="60% - Accent1 2 31" xfId="4324"/>
    <cellStyle name="60% - Accent1 2 32" xfId="4325"/>
    <cellStyle name="60% - Accent1 2 33" xfId="4326"/>
    <cellStyle name="60% - Accent1 2 34" xfId="4327"/>
    <cellStyle name="60% - Accent1 2 35" xfId="4328"/>
    <cellStyle name="60% - Accent1 2 36" xfId="4329"/>
    <cellStyle name="60% - Accent1 2 37" xfId="4330"/>
    <cellStyle name="60% - Accent1 2 38" xfId="4331"/>
    <cellStyle name="60% - Accent1 2 39" xfId="4332"/>
    <cellStyle name="60% - Accent1 2 4" xfId="4333"/>
    <cellStyle name="60% - Accent1 2 4 2" xfId="4334"/>
    <cellStyle name="60% - Accent1 2 40" xfId="4335"/>
    <cellStyle name="60% - Accent1 2 41" xfId="4336"/>
    <cellStyle name="60% - Accent1 2 42" xfId="4337"/>
    <cellStyle name="60% - Accent1 2 43" xfId="4338"/>
    <cellStyle name="60% - Accent1 2 44" xfId="4339"/>
    <cellStyle name="60% - Accent1 2 45" xfId="4340"/>
    <cellStyle name="60% - Accent1 2 46" xfId="4341"/>
    <cellStyle name="60% - Accent1 2 47" xfId="4342"/>
    <cellStyle name="60% - Accent1 2 48" xfId="4343"/>
    <cellStyle name="60% - Accent1 2 49" xfId="4344"/>
    <cellStyle name="60% - Accent1 2 5" xfId="4345"/>
    <cellStyle name="60% - Accent1 2 50" xfId="4346"/>
    <cellStyle name="60% - Accent1 2 51" xfId="4347"/>
    <cellStyle name="60% - Accent1 2 52" xfId="4348"/>
    <cellStyle name="60% - Accent1 2 53" xfId="4349"/>
    <cellStyle name="60% - Accent1 2 54" xfId="4350"/>
    <cellStyle name="60% - Accent1 2 55" xfId="4351"/>
    <cellStyle name="60% - Accent1 2 56" xfId="4352"/>
    <cellStyle name="60% - Accent1 2 57" xfId="4353"/>
    <cellStyle name="60% - Accent1 2 58" xfId="4354"/>
    <cellStyle name="60% - Accent1 2 59" xfId="4355"/>
    <cellStyle name="60% - Accent1 2 6" xfId="4356"/>
    <cellStyle name="60% - Accent1 2 60" xfId="4357"/>
    <cellStyle name="60% - Accent1 2 61" xfId="4358"/>
    <cellStyle name="60% - Accent1 2 62" xfId="4359"/>
    <cellStyle name="60% - Accent1 2 63" xfId="4360"/>
    <cellStyle name="60% - Accent1 2 64" xfId="4361"/>
    <cellStyle name="60% - Accent1 2 65" xfId="4362"/>
    <cellStyle name="60% - Accent1 2 66" xfId="4363"/>
    <cellStyle name="60% - Accent1 2 67" xfId="4364"/>
    <cellStyle name="60% - Accent1 2 68" xfId="4365"/>
    <cellStyle name="60% - Accent1 2 69" xfId="4366"/>
    <cellStyle name="60% - Accent1 2 7" xfId="4367"/>
    <cellStyle name="60% - Accent1 2 70" xfId="4368"/>
    <cellStyle name="60% - Accent1 2 71" xfId="4369"/>
    <cellStyle name="60% - Accent1 2 72" xfId="4370"/>
    <cellStyle name="60% - Accent1 2 73" xfId="4371"/>
    <cellStyle name="60% - Accent1 2 74" xfId="4372"/>
    <cellStyle name="60% - Accent1 2 75" xfId="4373"/>
    <cellStyle name="60% - Accent1 2 76" xfId="4374"/>
    <cellStyle name="60% - Accent1 2 77" xfId="4375"/>
    <cellStyle name="60% - Accent1 2 78" xfId="4376"/>
    <cellStyle name="60% - Accent1 2 79" xfId="4377"/>
    <cellStyle name="60% - Accent1 2 8" xfId="4378"/>
    <cellStyle name="60% - Accent1 2 80" xfId="4379"/>
    <cellStyle name="60% - Accent1 2 81" xfId="4380"/>
    <cellStyle name="60% - Accent1 2 82" xfId="4381"/>
    <cellStyle name="60% - Accent1 2 83" xfId="4382"/>
    <cellStyle name="60% - Accent1 2 84" xfId="4383"/>
    <cellStyle name="60% - Accent1 2 85" xfId="4384"/>
    <cellStyle name="60% - Accent1 2 86" xfId="4385"/>
    <cellStyle name="60% - Accent1 2 87" xfId="4386"/>
    <cellStyle name="60% - Accent1 2 9" xfId="4387"/>
    <cellStyle name="60% - Accent1 3" xfId="4388"/>
    <cellStyle name="60% - Accent2 2" xfId="4389"/>
    <cellStyle name="60% - Accent2 2 10" xfId="4390"/>
    <cellStyle name="60% - Accent2 2 11" xfId="4391"/>
    <cellStyle name="60% - Accent2 2 12" xfId="4392"/>
    <cellStyle name="60% - Accent2 2 13" xfId="4393"/>
    <cellStyle name="60% - Accent2 2 14" xfId="4394"/>
    <cellStyle name="60% - Accent2 2 15" xfId="4395"/>
    <cellStyle name="60% - Accent2 2 16" xfId="4396"/>
    <cellStyle name="60% - Accent2 2 17" xfId="4397"/>
    <cellStyle name="60% - Accent2 2 18" xfId="4398"/>
    <cellStyle name="60% - Accent2 2 19" xfId="4399"/>
    <cellStyle name="60% - Accent2 2 2" xfId="4400"/>
    <cellStyle name="60% - Accent2 2 2 2" xfId="4401"/>
    <cellStyle name="60% - Accent2 2 20" xfId="4402"/>
    <cellStyle name="60% - Accent2 2 21" xfId="4403"/>
    <cellStyle name="60% - Accent2 2 22" xfId="4404"/>
    <cellStyle name="60% - Accent2 2 23" xfId="4405"/>
    <cellStyle name="60% - Accent2 2 24" xfId="4406"/>
    <cellStyle name="60% - Accent2 2 25" xfId="4407"/>
    <cellStyle name="60% - Accent2 2 26" xfId="4408"/>
    <cellStyle name="60% - Accent2 2 27" xfId="4409"/>
    <cellStyle name="60% - Accent2 2 28" xfId="4410"/>
    <cellStyle name="60% - Accent2 2 29" xfId="4411"/>
    <cellStyle name="60% - Accent2 2 3" xfId="4412"/>
    <cellStyle name="60% - Accent2 2 3 2" xfId="4413"/>
    <cellStyle name="60% - Accent2 2 30" xfId="4414"/>
    <cellStyle name="60% - Accent2 2 31" xfId="4415"/>
    <cellStyle name="60% - Accent2 2 32" xfId="4416"/>
    <cellStyle name="60% - Accent2 2 33" xfId="4417"/>
    <cellStyle name="60% - Accent2 2 34" xfId="4418"/>
    <cellStyle name="60% - Accent2 2 35" xfId="4419"/>
    <cellStyle name="60% - Accent2 2 36" xfId="4420"/>
    <cellStyle name="60% - Accent2 2 37" xfId="4421"/>
    <cellStyle name="60% - Accent2 2 38" xfId="4422"/>
    <cellStyle name="60% - Accent2 2 39" xfId="4423"/>
    <cellStyle name="60% - Accent2 2 4" xfId="4424"/>
    <cellStyle name="60% - Accent2 2 4 2" xfId="4425"/>
    <cellStyle name="60% - Accent2 2 40" xfId="4426"/>
    <cellStyle name="60% - Accent2 2 41" xfId="4427"/>
    <cellStyle name="60% - Accent2 2 42" xfId="4428"/>
    <cellStyle name="60% - Accent2 2 43" xfId="4429"/>
    <cellStyle name="60% - Accent2 2 44" xfId="4430"/>
    <cellStyle name="60% - Accent2 2 45" xfId="4431"/>
    <cellStyle name="60% - Accent2 2 46" xfId="4432"/>
    <cellStyle name="60% - Accent2 2 47" xfId="4433"/>
    <cellStyle name="60% - Accent2 2 48" xfId="4434"/>
    <cellStyle name="60% - Accent2 2 49" xfId="4435"/>
    <cellStyle name="60% - Accent2 2 5" xfId="4436"/>
    <cellStyle name="60% - Accent2 2 50" xfId="4437"/>
    <cellStyle name="60% - Accent2 2 51" xfId="4438"/>
    <cellStyle name="60% - Accent2 2 52" xfId="4439"/>
    <cellStyle name="60% - Accent2 2 53" xfId="4440"/>
    <cellStyle name="60% - Accent2 2 54" xfId="4441"/>
    <cellStyle name="60% - Accent2 2 55" xfId="4442"/>
    <cellStyle name="60% - Accent2 2 56" xfId="4443"/>
    <cellStyle name="60% - Accent2 2 57" xfId="4444"/>
    <cellStyle name="60% - Accent2 2 58" xfId="4445"/>
    <cellStyle name="60% - Accent2 2 59" xfId="4446"/>
    <cellStyle name="60% - Accent2 2 6" xfId="4447"/>
    <cellStyle name="60% - Accent2 2 60" xfId="4448"/>
    <cellStyle name="60% - Accent2 2 61" xfId="4449"/>
    <cellStyle name="60% - Accent2 2 62" xfId="4450"/>
    <cellStyle name="60% - Accent2 2 63" xfId="4451"/>
    <cellStyle name="60% - Accent2 2 64" xfId="4452"/>
    <cellStyle name="60% - Accent2 2 65" xfId="4453"/>
    <cellStyle name="60% - Accent2 2 66" xfId="4454"/>
    <cellStyle name="60% - Accent2 2 67" xfId="4455"/>
    <cellStyle name="60% - Accent2 2 68" xfId="4456"/>
    <cellStyle name="60% - Accent2 2 69" xfId="4457"/>
    <cellStyle name="60% - Accent2 2 7" xfId="4458"/>
    <cellStyle name="60% - Accent2 2 70" xfId="4459"/>
    <cellStyle name="60% - Accent2 2 71" xfId="4460"/>
    <cellStyle name="60% - Accent2 2 72" xfId="4461"/>
    <cellStyle name="60% - Accent2 2 73" xfId="4462"/>
    <cellStyle name="60% - Accent2 2 74" xfId="4463"/>
    <cellStyle name="60% - Accent2 2 75" xfId="4464"/>
    <cellStyle name="60% - Accent2 2 76" xfId="4465"/>
    <cellStyle name="60% - Accent2 2 77" xfId="4466"/>
    <cellStyle name="60% - Accent2 2 78" xfId="4467"/>
    <cellStyle name="60% - Accent2 2 79" xfId="4468"/>
    <cellStyle name="60% - Accent2 2 8" xfId="4469"/>
    <cellStyle name="60% - Accent2 2 80" xfId="4470"/>
    <cellStyle name="60% - Accent2 2 81" xfId="4471"/>
    <cellStyle name="60% - Accent2 2 82" xfId="4472"/>
    <cellStyle name="60% - Accent2 2 83" xfId="4473"/>
    <cellStyle name="60% - Accent2 2 84" xfId="4474"/>
    <cellStyle name="60% - Accent2 2 85" xfId="4475"/>
    <cellStyle name="60% - Accent2 2 86" xfId="4476"/>
    <cellStyle name="60% - Accent2 2 9" xfId="4477"/>
    <cellStyle name="60% - Accent2 3" xfId="4478"/>
    <cellStyle name="60% - Accent3 2" xfId="4479"/>
    <cellStyle name="60% - Accent3 2 10" xfId="4480"/>
    <cellStyle name="60% - Accent3 2 11" xfId="4481"/>
    <cellStyle name="60% - Accent3 2 12" xfId="4482"/>
    <cellStyle name="60% - Accent3 2 13" xfId="4483"/>
    <cellStyle name="60% - Accent3 2 14" xfId="4484"/>
    <cellStyle name="60% - Accent3 2 15" xfId="4485"/>
    <cellStyle name="60% - Accent3 2 16" xfId="4486"/>
    <cellStyle name="60% - Accent3 2 17" xfId="4487"/>
    <cellStyle name="60% - Accent3 2 18" xfId="4488"/>
    <cellStyle name="60% - Accent3 2 19" xfId="4489"/>
    <cellStyle name="60% - Accent3 2 2" xfId="4490"/>
    <cellStyle name="60% - Accent3 2 2 2" xfId="4491"/>
    <cellStyle name="60% - Accent3 2 20" xfId="4492"/>
    <cellStyle name="60% - Accent3 2 21" xfId="4493"/>
    <cellStyle name="60% - Accent3 2 22" xfId="4494"/>
    <cellStyle name="60% - Accent3 2 23" xfId="4495"/>
    <cellStyle name="60% - Accent3 2 24" xfId="4496"/>
    <cellStyle name="60% - Accent3 2 25" xfId="4497"/>
    <cellStyle name="60% - Accent3 2 26" xfId="4498"/>
    <cellStyle name="60% - Accent3 2 27" xfId="4499"/>
    <cellStyle name="60% - Accent3 2 28" xfId="4500"/>
    <cellStyle name="60% - Accent3 2 29" xfId="4501"/>
    <cellStyle name="60% - Accent3 2 3" xfId="4502"/>
    <cellStyle name="60% - Accent3 2 3 2" xfId="4503"/>
    <cellStyle name="60% - Accent3 2 30" xfId="4504"/>
    <cellStyle name="60% - Accent3 2 31" xfId="4505"/>
    <cellStyle name="60% - Accent3 2 32" xfId="4506"/>
    <cellStyle name="60% - Accent3 2 33" xfId="4507"/>
    <cellStyle name="60% - Accent3 2 34" xfId="4508"/>
    <cellStyle name="60% - Accent3 2 35" xfId="4509"/>
    <cellStyle name="60% - Accent3 2 36" xfId="4510"/>
    <cellStyle name="60% - Accent3 2 37" xfId="4511"/>
    <cellStyle name="60% - Accent3 2 38" xfId="4512"/>
    <cellStyle name="60% - Accent3 2 39" xfId="4513"/>
    <cellStyle name="60% - Accent3 2 4" xfId="4514"/>
    <cellStyle name="60% - Accent3 2 4 2" xfId="4515"/>
    <cellStyle name="60% - Accent3 2 40" xfId="4516"/>
    <cellStyle name="60% - Accent3 2 41" xfId="4517"/>
    <cellStyle name="60% - Accent3 2 42" xfId="4518"/>
    <cellStyle name="60% - Accent3 2 43" xfId="4519"/>
    <cellStyle name="60% - Accent3 2 44" xfId="4520"/>
    <cellStyle name="60% - Accent3 2 45" xfId="4521"/>
    <cellStyle name="60% - Accent3 2 46" xfId="4522"/>
    <cellStyle name="60% - Accent3 2 47" xfId="4523"/>
    <cellStyle name="60% - Accent3 2 48" xfId="4524"/>
    <cellStyle name="60% - Accent3 2 49" xfId="4525"/>
    <cellStyle name="60% - Accent3 2 5" xfId="4526"/>
    <cellStyle name="60% - Accent3 2 50" xfId="4527"/>
    <cellStyle name="60% - Accent3 2 51" xfId="4528"/>
    <cellStyle name="60% - Accent3 2 52" xfId="4529"/>
    <cellStyle name="60% - Accent3 2 53" xfId="4530"/>
    <cellStyle name="60% - Accent3 2 54" xfId="4531"/>
    <cellStyle name="60% - Accent3 2 55" xfId="4532"/>
    <cellStyle name="60% - Accent3 2 56" xfId="4533"/>
    <cellStyle name="60% - Accent3 2 57" xfId="4534"/>
    <cellStyle name="60% - Accent3 2 58" xfId="4535"/>
    <cellStyle name="60% - Accent3 2 59" xfId="4536"/>
    <cellStyle name="60% - Accent3 2 6" xfId="4537"/>
    <cellStyle name="60% - Accent3 2 60" xfId="4538"/>
    <cellStyle name="60% - Accent3 2 61" xfId="4539"/>
    <cellStyle name="60% - Accent3 2 62" xfId="4540"/>
    <cellStyle name="60% - Accent3 2 63" xfId="4541"/>
    <cellStyle name="60% - Accent3 2 64" xfId="4542"/>
    <cellStyle name="60% - Accent3 2 65" xfId="4543"/>
    <cellStyle name="60% - Accent3 2 66" xfId="4544"/>
    <cellStyle name="60% - Accent3 2 67" xfId="4545"/>
    <cellStyle name="60% - Accent3 2 68" xfId="4546"/>
    <cellStyle name="60% - Accent3 2 69" xfId="4547"/>
    <cellStyle name="60% - Accent3 2 7" xfId="4548"/>
    <cellStyle name="60% - Accent3 2 70" xfId="4549"/>
    <cellStyle name="60% - Accent3 2 71" xfId="4550"/>
    <cellStyle name="60% - Accent3 2 72" xfId="4551"/>
    <cellStyle name="60% - Accent3 2 73" xfId="4552"/>
    <cellStyle name="60% - Accent3 2 74" xfId="4553"/>
    <cellStyle name="60% - Accent3 2 75" xfId="4554"/>
    <cellStyle name="60% - Accent3 2 76" xfId="4555"/>
    <cellStyle name="60% - Accent3 2 77" xfId="4556"/>
    <cellStyle name="60% - Accent3 2 78" xfId="4557"/>
    <cellStyle name="60% - Accent3 2 79" xfId="4558"/>
    <cellStyle name="60% - Accent3 2 8" xfId="4559"/>
    <cellStyle name="60% - Accent3 2 80" xfId="4560"/>
    <cellStyle name="60% - Accent3 2 81" xfId="4561"/>
    <cellStyle name="60% - Accent3 2 82" xfId="4562"/>
    <cellStyle name="60% - Accent3 2 83" xfId="4563"/>
    <cellStyle name="60% - Accent3 2 84" xfId="4564"/>
    <cellStyle name="60% - Accent3 2 85" xfId="4565"/>
    <cellStyle name="60% - Accent3 2 86" xfId="4566"/>
    <cellStyle name="60% - Accent3 2 87" xfId="4567"/>
    <cellStyle name="60% - Accent3 2 9" xfId="4568"/>
    <cellStyle name="60% - Accent3 3" xfId="4569"/>
    <cellStyle name="60% - Accent4 2" xfId="4570"/>
    <cellStyle name="60% - Accent4 2 10" xfId="4571"/>
    <cellStyle name="60% - Accent4 2 11" xfId="4572"/>
    <cellStyle name="60% - Accent4 2 12" xfId="4573"/>
    <cellStyle name="60% - Accent4 2 13" xfId="4574"/>
    <cellStyle name="60% - Accent4 2 14" xfId="4575"/>
    <cellStyle name="60% - Accent4 2 15" xfId="4576"/>
    <cellStyle name="60% - Accent4 2 16" xfId="4577"/>
    <cellStyle name="60% - Accent4 2 17" xfId="4578"/>
    <cellStyle name="60% - Accent4 2 18" xfId="4579"/>
    <cellStyle name="60% - Accent4 2 19" xfId="4580"/>
    <cellStyle name="60% - Accent4 2 2" xfId="4581"/>
    <cellStyle name="60% - Accent4 2 2 2" xfId="4582"/>
    <cellStyle name="60% - Accent4 2 20" xfId="4583"/>
    <cellStyle name="60% - Accent4 2 21" xfId="4584"/>
    <cellStyle name="60% - Accent4 2 22" xfId="4585"/>
    <cellStyle name="60% - Accent4 2 23" xfId="4586"/>
    <cellStyle name="60% - Accent4 2 24" xfId="4587"/>
    <cellStyle name="60% - Accent4 2 25" xfId="4588"/>
    <cellStyle name="60% - Accent4 2 26" xfId="4589"/>
    <cellStyle name="60% - Accent4 2 27" xfId="4590"/>
    <cellStyle name="60% - Accent4 2 28" xfId="4591"/>
    <cellStyle name="60% - Accent4 2 29" xfId="4592"/>
    <cellStyle name="60% - Accent4 2 3" xfId="4593"/>
    <cellStyle name="60% - Accent4 2 3 2" xfId="4594"/>
    <cellStyle name="60% - Accent4 2 30" xfId="4595"/>
    <cellStyle name="60% - Accent4 2 31" xfId="4596"/>
    <cellStyle name="60% - Accent4 2 32" xfId="4597"/>
    <cellStyle name="60% - Accent4 2 33" xfId="4598"/>
    <cellStyle name="60% - Accent4 2 34" xfId="4599"/>
    <cellStyle name="60% - Accent4 2 35" xfId="4600"/>
    <cellStyle name="60% - Accent4 2 36" xfId="4601"/>
    <cellStyle name="60% - Accent4 2 37" xfId="4602"/>
    <cellStyle name="60% - Accent4 2 38" xfId="4603"/>
    <cellStyle name="60% - Accent4 2 39" xfId="4604"/>
    <cellStyle name="60% - Accent4 2 4" xfId="4605"/>
    <cellStyle name="60% - Accent4 2 4 2" xfId="4606"/>
    <cellStyle name="60% - Accent4 2 40" xfId="4607"/>
    <cellStyle name="60% - Accent4 2 41" xfId="4608"/>
    <cellStyle name="60% - Accent4 2 42" xfId="4609"/>
    <cellStyle name="60% - Accent4 2 43" xfId="4610"/>
    <cellStyle name="60% - Accent4 2 44" xfId="4611"/>
    <cellStyle name="60% - Accent4 2 45" xfId="4612"/>
    <cellStyle name="60% - Accent4 2 46" xfId="4613"/>
    <cellStyle name="60% - Accent4 2 47" xfId="4614"/>
    <cellStyle name="60% - Accent4 2 48" xfId="4615"/>
    <cellStyle name="60% - Accent4 2 49" xfId="4616"/>
    <cellStyle name="60% - Accent4 2 5" xfId="4617"/>
    <cellStyle name="60% - Accent4 2 50" xfId="4618"/>
    <cellStyle name="60% - Accent4 2 51" xfId="4619"/>
    <cellStyle name="60% - Accent4 2 52" xfId="4620"/>
    <cellStyle name="60% - Accent4 2 53" xfId="4621"/>
    <cellStyle name="60% - Accent4 2 54" xfId="4622"/>
    <cellStyle name="60% - Accent4 2 55" xfId="4623"/>
    <cellStyle name="60% - Accent4 2 56" xfId="4624"/>
    <cellStyle name="60% - Accent4 2 57" xfId="4625"/>
    <cellStyle name="60% - Accent4 2 58" xfId="4626"/>
    <cellStyle name="60% - Accent4 2 59" xfId="4627"/>
    <cellStyle name="60% - Accent4 2 6" xfId="4628"/>
    <cellStyle name="60% - Accent4 2 60" xfId="4629"/>
    <cellStyle name="60% - Accent4 2 61" xfId="4630"/>
    <cellStyle name="60% - Accent4 2 62" xfId="4631"/>
    <cellStyle name="60% - Accent4 2 63" xfId="4632"/>
    <cellStyle name="60% - Accent4 2 64" xfId="4633"/>
    <cellStyle name="60% - Accent4 2 65" xfId="4634"/>
    <cellStyle name="60% - Accent4 2 66" xfId="4635"/>
    <cellStyle name="60% - Accent4 2 67" xfId="4636"/>
    <cellStyle name="60% - Accent4 2 68" xfId="4637"/>
    <cellStyle name="60% - Accent4 2 69" xfId="4638"/>
    <cellStyle name="60% - Accent4 2 7" xfId="4639"/>
    <cellStyle name="60% - Accent4 2 70" xfId="4640"/>
    <cellStyle name="60% - Accent4 2 71" xfId="4641"/>
    <cellStyle name="60% - Accent4 2 72" xfId="4642"/>
    <cellStyle name="60% - Accent4 2 73" xfId="4643"/>
    <cellStyle name="60% - Accent4 2 74" xfId="4644"/>
    <cellStyle name="60% - Accent4 2 75" xfId="4645"/>
    <cellStyle name="60% - Accent4 2 76" xfId="4646"/>
    <cellStyle name="60% - Accent4 2 77" xfId="4647"/>
    <cellStyle name="60% - Accent4 2 78" xfId="4648"/>
    <cellStyle name="60% - Accent4 2 79" xfId="4649"/>
    <cellStyle name="60% - Accent4 2 8" xfId="4650"/>
    <cellStyle name="60% - Accent4 2 80" xfId="4651"/>
    <cellStyle name="60% - Accent4 2 81" xfId="4652"/>
    <cellStyle name="60% - Accent4 2 82" xfId="4653"/>
    <cellStyle name="60% - Accent4 2 83" xfId="4654"/>
    <cellStyle name="60% - Accent4 2 84" xfId="4655"/>
    <cellStyle name="60% - Accent4 2 85" xfId="4656"/>
    <cellStyle name="60% - Accent4 2 86" xfId="4657"/>
    <cellStyle name="60% - Accent4 2 87" xfId="4658"/>
    <cellStyle name="60% - Accent4 2 9" xfId="4659"/>
    <cellStyle name="60% - Accent4 3" xfId="4660"/>
    <cellStyle name="60% - Accent5 2" xfId="4661"/>
    <cellStyle name="60% - Accent5 2 10" xfId="4662"/>
    <cellStyle name="60% - Accent5 2 11" xfId="4663"/>
    <cellStyle name="60% - Accent5 2 12" xfId="4664"/>
    <cellStyle name="60% - Accent5 2 13" xfId="4665"/>
    <cellStyle name="60% - Accent5 2 14" xfId="4666"/>
    <cellStyle name="60% - Accent5 2 15" xfId="4667"/>
    <cellStyle name="60% - Accent5 2 16" xfId="4668"/>
    <cellStyle name="60% - Accent5 2 17" xfId="4669"/>
    <cellStyle name="60% - Accent5 2 18" xfId="4670"/>
    <cellStyle name="60% - Accent5 2 19" xfId="4671"/>
    <cellStyle name="60% - Accent5 2 2" xfId="4672"/>
    <cellStyle name="60% - Accent5 2 2 2" xfId="4673"/>
    <cellStyle name="60% - Accent5 2 20" xfId="4674"/>
    <cellStyle name="60% - Accent5 2 21" xfId="4675"/>
    <cellStyle name="60% - Accent5 2 22" xfId="4676"/>
    <cellStyle name="60% - Accent5 2 23" xfId="4677"/>
    <cellStyle name="60% - Accent5 2 24" xfId="4678"/>
    <cellStyle name="60% - Accent5 2 25" xfId="4679"/>
    <cellStyle name="60% - Accent5 2 26" xfId="4680"/>
    <cellStyle name="60% - Accent5 2 27" xfId="4681"/>
    <cellStyle name="60% - Accent5 2 28" xfId="4682"/>
    <cellStyle name="60% - Accent5 2 29" xfId="4683"/>
    <cellStyle name="60% - Accent5 2 3" xfId="4684"/>
    <cellStyle name="60% - Accent5 2 3 2" xfId="4685"/>
    <cellStyle name="60% - Accent5 2 30" xfId="4686"/>
    <cellStyle name="60% - Accent5 2 31" xfId="4687"/>
    <cellStyle name="60% - Accent5 2 32" xfId="4688"/>
    <cellStyle name="60% - Accent5 2 33" xfId="4689"/>
    <cellStyle name="60% - Accent5 2 34" xfId="4690"/>
    <cellStyle name="60% - Accent5 2 35" xfId="4691"/>
    <cellStyle name="60% - Accent5 2 36" xfId="4692"/>
    <cellStyle name="60% - Accent5 2 37" xfId="4693"/>
    <cellStyle name="60% - Accent5 2 38" xfId="4694"/>
    <cellStyle name="60% - Accent5 2 39" xfId="4695"/>
    <cellStyle name="60% - Accent5 2 4" xfId="4696"/>
    <cellStyle name="60% - Accent5 2 4 2" xfId="4697"/>
    <cellStyle name="60% - Accent5 2 40" xfId="4698"/>
    <cellStyle name="60% - Accent5 2 41" xfId="4699"/>
    <cellStyle name="60% - Accent5 2 42" xfId="4700"/>
    <cellStyle name="60% - Accent5 2 43" xfId="4701"/>
    <cellStyle name="60% - Accent5 2 44" xfId="4702"/>
    <cellStyle name="60% - Accent5 2 45" xfId="4703"/>
    <cellStyle name="60% - Accent5 2 46" xfId="4704"/>
    <cellStyle name="60% - Accent5 2 47" xfId="4705"/>
    <cellStyle name="60% - Accent5 2 48" xfId="4706"/>
    <cellStyle name="60% - Accent5 2 49" xfId="4707"/>
    <cellStyle name="60% - Accent5 2 5" xfId="4708"/>
    <cellStyle name="60% - Accent5 2 50" xfId="4709"/>
    <cellStyle name="60% - Accent5 2 51" xfId="4710"/>
    <cellStyle name="60% - Accent5 2 52" xfId="4711"/>
    <cellStyle name="60% - Accent5 2 53" xfId="4712"/>
    <cellStyle name="60% - Accent5 2 54" xfId="4713"/>
    <cellStyle name="60% - Accent5 2 55" xfId="4714"/>
    <cellStyle name="60% - Accent5 2 56" xfId="4715"/>
    <cellStyle name="60% - Accent5 2 57" xfId="4716"/>
    <cellStyle name="60% - Accent5 2 58" xfId="4717"/>
    <cellStyle name="60% - Accent5 2 59" xfId="4718"/>
    <cellStyle name="60% - Accent5 2 6" xfId="4719"/>
    <cellStyle name="60% - Accent5 2 60" xfId="4720"/>
    <cellStyle name="60% - Accent5 2 61" xfId="4721"/>
    <cellStyle name="60% - Accent5 2 62" xfId="4722"/>
    <cellStyle name="60% - Accent5 2 63" xfId="4723"/>
    <cellStyle name="60% - Accent5 2 64" xfId="4724"/>
    <cellStyle name="60% - Accent5 2 65" xfId="4725"/>
    <cellStyle name="60% - Accent5 2 66" xfId="4726"/>
    <cellStyle name="60% - Accent5 2 67" xfId="4727"/>
    <cellStyle name="60% - Accent5 2 68" xfId="4728"/>
    <cellStyle name="60% - Accent5 2 69" xfId="4729"/>
    <cellStyle name="60% - Accent5 2 7" xfId="4730"/>
    <cellStyle name="60% - Accent5 2 70" xfId="4731"/>
    <cellStyle name="60% - Accent5 2 71" xfId="4732"/>
    <cellStyle name="60% - Accent5 2 72" xfId="4733"/>
    <cellStyle name="60% - Accent5 2 73" xfId="4734"/>
    <cellStyle name="60% - Accent5 2 74" xfId="4735"/>
    <cellStyle name="60% - Accent5 2 75" xfId="4736"/>
    <cellStyle name="60% - Accent5 2 76" xfId="4737"/>
    <cellStyle name="60% - Accent5 2 77" xfId="4738"/>
    <cellStyle name="60% - Accent5 2 78" xfId="4739"/>
    <cellStyle name="60% - Accent5 2 79" xfId="4740"/>
    <cellStyle name="60% - Accent5 2 8" xfId="4741"/>
    <cellStyle name="60% - Accent5 2 80" xfId="4742"/>
    <cellStyle name="60% - Accent5 2 81" xfId="4743"/>
    <cellStyle name="60% - Accent5 2 82" xfId="4744"/>
    <cellStyle name="60% - Accent5 2 83" xfId="4745"/>
    <cellStyle name="60% - Accent5 2 84" xfId="4746"/>
    <cellStyle name="60% - Accent5 2 85" xfId="4747"/>
    <cellStyle name="60% - Accent5 2 86" xfId="4748"/>
    <cellStyle name="60% - Accent5 2 9" xfId="4749"/>
    <cellStyle name="60% - Accent5 3" xfId="4750"/>
    <cellStyle name="60% - Accent6 2" xfId="4751"/>
    <cellStyle name="60% - Accent6 2 10" xfId="4752"/>
    <cellStyle name="60% - Accent6 2 11" xfId="4753"/>
    <cellStyle name="60% - Accent6 2 12" xfId="4754"/>
    <cellStyle name="60% - Accent6 2 13" xfId="4755"/>
    <cellStyle name="60% - Accent6 2 14" xfId="4756"/>
    <cellStyle name="60% - Accent6 2 15" xfId="4757"/>
    <cellStyle name="60% - Accent6 2 16" xfId="4758"/>
    <cellStyle name="60% - Accent6 2 17" xfId="4759"/>
    <cellStyle name="60% - Accent6 2 18" xfId="4760"/>
    <cellStyle name="60% - Accent6 2 19" xfId="4761"/>
    <cellStyle name="60% - Accent6 2 2" xfId="4762"/>
    <cellStyle name="60% - Accent6 2 2 2" xfId="4763"/>
    <cellStyle name="60% - Accent6 2 20" xfId="4764"/>
    <cellStyle name="60% - Accent6 2 21" xfId="4765"/>
    <cellStyle name="60% - Accent6 2 22" xfId="4766"/>
    <cellStyle name="60% - Accent6 2 23" xfId="4767"/>
    <cellStyle name="60% - Accent6 2 24" xfId="4768"/>
    <cellStyle name="60% - Accent6 2 25" xfId="4769"/>
    <cellStyle name="60% - Accent6 2 26" xfId="4770"/>
    <cellStyle name="60% - Accent6 2 27" xfId="4771"/>
    <cellStyle name="60% - Accent6 2 28" xfId="4772"/>
    <cellStyle name="60% - Accent6 2 29" xfId="4773"/>
    <cellStyle name="60% - Accent6 2 3" xfId="4774"/>
    <cellStyle name="60% - Accent6 2 3 2" xfId="4775"/>
    <cellStyle name="60% - Accent6 2 30" xfId="4776"/>
    <cellStyle name="60% - Accent6 2 31" xfId="4777"/>
    <cellStyle name="60% - Accent6 2 32" xfId="4778"/>
    <cellStyle name="60% - Accent6 2 33" xfId="4779"/>
    <cellStyle name="60% - Accent6 2 34" xfId="4780"/>
    <cellStyle name="60% - Accent6 2 35" xfId="4781"/>
    <cellStyle name="60% - Accent6 2 36" xfId="4782"/>
    <cellStyle name="60% - Accent6 2 37" xfId="4783"/>
    <cellStyle name="60% - Accent6 2 38" xfId="4784"/>
    <cellStyle name="60% - Accent6 2 39" xfId="4785"/>
    <cellStyle name="60% - Accent6 2 4" xfId="4786"/>
    <cellStyle name="60% - Accent6 2 4 2" xfId="4787"/>
    <cellStyle name="60% - Accent6 2 40" xfId="4788"/>
    <cellStyle name="60% - Accent6 2 41" xfId="4789"/>
    <cellStyle name="60% - Accent6 2 42" xfId="4790"/>
    <cellStyle name="60% - Accent6 2 43" xfId="4791"/>
    <cellStyle name="60% - Accent6 2 44" xfId="4792"/>
    <cellStyle name="60% - Accent6 2 45" xfId="4793"/>
    <cellStyle name="60% - Accent6 2 46" xfId="4794"/>
    <cellStyle name="60% - Accent6 2 47" xfId="4795"/>
    <cellStyle name="60% - Accent6 2 48" xfId="4796"/>
    <cellStyle name="60% - Accent6 2 49" xfId="4797"/>
    <cellStyle name="60% - Accent6 2 5" xfId="4798"/>
    <cellStyle name="60% - Accent6 2 50" xfId="4799"/>
    <cellStyle name="60% - Accent6 2 51" xfId="4800"/>
    <cellStyle name="60% - Accent6 2 52" xfId="4801"/>
    <cellStyle name="60% - Accent6 2 53" xfId="4802"/>
    <cellStyle name="60% - Accent6 2 54" xfId="4803"/>
    <cellStyle name="60% - Accent6 2 55" xfId="4804"/>
    <cellStyle name="60% - Accent6 2 56" xfId="4805"/>
    <cellStyle name="60% - Accent6 2 57" xfId="4806"/>
    <cellStyle name="60% - Accent6 2 58" xfId="4807"/>
    <cellStyle name="60% - Accent6 2 59" xfId="4808"/>
    <cellStyle name="60% - Accent6 2 6" xfId="4809"/>
    <cellStyle name="60% - Accent6 2 60" xfId="4810"/>
    <cellStyle name="60% - Accent6 2 61" xfId="4811"/>
    <cellStyle name="60% - Accent6 2 62" xfId="4812"/>
    <cellStyle name="60% - Accent6 2 63" xfId="4813"/>
    <cellStyle name="60% - Accent6 2 64" xfId="4814"/>
    <cellStyle name="60% - Accent6 2 65" xfId="4815"/>
    <cellStyle name="60% - Accent6 2 66" xfId="4816"/>
    <cellStyle name="60% - Accent6 2 67" xfId="4817"/>
    <cellStyle name="60% - Accent6 2 68" xfId="4818"/>
    <cellStyle name="60% - Accent6 2 69" xfId="4819"/>
    <cellStyle name="60% - Accent6 2 7" xfId="4820"/>
    <cellStyle name="60% - Accent6 2 70" xfId="4821"/>
    <cellStyle name="60% - Accent6 2 71" xfId="4822"/>
    <cellStyle name="60% - Accent6 2 72" xfId="4823"/>
    <cellStyle name="60% - Accent6 2 73" xfId="4824"/>
    <cellStyle name="60% - Accent6 2 74" xfId="4825"/>
    <cellStyle name="60% - Accent6 2 75" xfId="4826"/>
    <cellStyle name="60% - Accent6 2 76" xfId="4827"/>
    <cellStyle name="60% - Accent6 2 77" xfId="4828"/>
    <cellStyle name="60% - Accent6 2 78" xfId="4829"/>
    <cellStyle name="60% - Accent6 2 79" xfId="4830"/>
    <cellStyle name="60% - Accent6 2 8" xfId="4831"/>
    <cellStyle name="60% - Accent6 2 80" xfId="4832"/>
    <cellStyle name="60% - Accent6 2 81" xfId="4833"/>
    <cellStyle name="60% - Accent6 2 82" xfId="4834"/>
    <cellStyle name="60% - Accent6 2 83" xfId="4835"/>
    <cellStyle name="60% - Accent6 2 84" xfId="4836"/>
    <cellStyle name="60% - Accent6 2 85" xfId="4837"/>
    <cellStyle name="60% - Accent6 2 86" xfId="4838"/>
    <cellStyle name="60% - Accent6 2 87" xfId="4839"/>
    <cellStyle name="60% - Accent6 2 9" xfId="4840"/>
    <cellStyle name="60% - Accent6 3" xfId="4841"/>
    <cellStyle name="9" xfId="4842"/>
    <cellStyle name="9?b_x000f_Normal_5HUYIC~1?_x0011_Normal_903DK-2001?_x000c_Normal_AD_x000b_No" xfId="4843"/>
    <cellStyle name="9_!1 1 bao cao giao KH ve HTCMT vung TNB   12-12-2011" xfId="4844"/>
    <cellStyle name="9_09.11.2011 Giai ngan 9 thang nam 2011" xfId="4845"/>
    <cellStyle name="9_Bieu4HTMT" xfId="4846"/>
    <cellStyle name="9_Bieu4HTMT_!1 1 bao cao giao KH ve HTCMT vung TNB   12-12-2011" xfId="4847"/>
    <cellStyle name="9_Bieu4HTMT_KH TPCP vung TNB (03-1-2012)" xfId="4848"/>
    <cellStyle name="9_KH TPCP vung TNB (03-1-2012)" xfId="4849"/>
    <cellStyle name="9_PB1 -  Hop truc tinh uy" xfId="4850"/>
    <cellStyle name="9_Phu luc so 2 - NSTW  - Phuong an tinh toan theo huong dan cua Bo (khong bao gom bat thuong)" xfId="4851"/>
    <cellStyle name="9_PL 3 - Hop truc tinh uy" xfId="4852"/>
    <cellStyle name="9_PL3" xfId="4853"/>
    <cellStyle name="9_PL4 - Hop truc tinh uy" xfId="4854"/>
    <cellStyle name="a" xfId="4855"/>
    <cellStyle name="a_Phu bieu cuoi lan 1 (8h.20.4.10)" xfId="4856"/>
    <cellStyle name="_x0001_Å»_x001e_´ " xfId="4857"/>
    <cellStyle name="_x0001_Å»_x001e_´ ?[?0?.?0?0?]?_?P?R?O?" xfId="4858"/>
    <cellStyle name="_x0001_Å»_x001e_´_" xfId="4859"/>
    <cellStyle name="Accent1 2" xfId="4860"/>
    <cellStyle name="Accent1 2 10" xfId="4861"/>
    <cellStyle name="Accent1 2 11" xfId="4862"/>
    <cellStyle name="Accent1 2 12" xfId="4863"/>
    <cellStyle name="Accent1 2 13" xfId="4864"/>
    <cellStyle name="Accent1 2 14" xfId="4865"/>
    <cellStyle name="Accent1 2 15" xfId="4866"/>
    <cellStyle name="Accent1 2 16" xfId="4867"/>
    <cellStyle name="Accent1 2 17" xfId="4868"/>
    <cellStyle name="Accent1 2 18" xfId="4869"/>
    <cellStyle name="Accent1 2 19" xfId="4870"/>
    <cellStyle name="Accent1 2 2" xfId="4871"/>
    <cellStyle name="Accent1 2 2 2" xfId="4872"/>
    <cellStyle name="Accent1 2 20" xfId="4873"/>
    <cellStyle name="Accent1 2 21" xfId="4874"/>
    <cellStyle name="Accent1 2 22" xfId="4875"/>
    <cellStyle name="Accent1 2 23" xfId="4876"/>
    <cellStyle name="Accent1 2 24" xfId="4877"/>
    <cellStyle name="Accent1 2 25" xfId="4878"/>
    <cellStyle name="Accent1 2 26" xfId="4879"/>
    <cellStyle name="Accent1 2 27" xfId="4880"/>
    <cellStyle name="Accent1 2 28" xfId="4881"/>
    <cellStyle name="Accent1 2 29" xfId="4882"/>
    <cellStyle name="Accent1 2 3" xfId="4883"/>
    <cellStyle name="Accent1 2 3 2" xfId="4884"/>
    <cellStyle name="Accent1 2 30" xfId="4885"/>
    <cellStyle name="Accent1 2 31" xfId="4886"/>
    <cellStyle name="Accent1 2 32" xfId="4887"/>
    <cellStyle name="Accent1 2 33" xfId="4888"/>
    <cellStyle name="Accent1 2 34" xfId="4889"/>
    <cellStyle name="Accent1 2 35" xfId="4890"/>
    <cellStyle name="Accent1 2 36" xfId="4891"/>
    <cellStyle name="Accent1 2 37" xfId="4892"/>
    <cellStyle name="Accent1 2 38" xfId="4893"/>
    <cellStyle name="Accent1 2 39" xfId="4894"/>
    <cellStyle name="Accent1 2 4" xfId="4895"/>
    <cellStyle name="Accent1 2 4 2" xfId="4896"/>
    <cellStyle name="Accent1 2 40" xfId="4897"/>
    <cellStyle name="Accent1 2 41" xfId="4898"/>
    <cellStyle name="Accent1 2 42" xfId="4899"/>
    <cellStyle name="Accent1 2 43" xfId="4900"/>
    <cellStyle name="Accent1 2 44" xfId="4901"/>
    <cellStyle name="Accent1 2 45" xfId="4902"/>
    <cellStyle name="Accent1 2 46" xfId="4903"/>
    <cellStyle name="Accent1 2 47" xfId="4904"/>
    <cellStyle name="Accent1 2 48" xfId="4905"/>
    <cellStyle name="Accent1 2 49" xfId="4906"/>
    <cellStyle name="Accent1 2 5" xfId="4907"/>
    <cellStyle name="Accent1 2 50" xfId="4908"/>
    <cellStyle name="Accent1 2 51" xfId="4909"/>
    <cellStyle name="Accent1 2 52" xfId="4910"/>
    <cellStyle name="Accent1 2 53" xfId="4911"/>
    <cellStyle name="Accent1 2 54" xfId="4912"/>
    <cellStyle name="Accent1 2 55" xfId="4913"/>
    <cellStyle name="Accent1 2 56" xfId="4914"/>
    <cellStyle name="Accent1 2 57" xfId="4915"/>
    <cellStyle name="Accent1 2 58" xfId="4916"/>
    <cellStyle name="Accent1 2 59" xfId="4917"/>
    <cellStyle name="Accent1 2 6" xfId="4918"/>
    <cellStyle name="Accent1 2 60" xfId="4919"/>
    <cellStyle name="Accent1 2 61" xfId="4920"/>
    <cellStyle name="Accent1 2 62" xfId="4921"/>
    <cellStyle name="Accent1 2 63" xfId="4922"/>
    <cellStyle name="Accent1 2 64" xfId="4923"/>
    <cellStyle name="Accent1 2 65" xfId="4924"/>
    <cellStyle name="Accent1 2 66" xfId="4925"/>
    <cellStyle name="Accent1 2 67" xfId="4926"/>
    <cellStyle name="Accent1 2 68" xfId="4927"/>
    <cellStyle name="Accent1 2 69" xfId="4928"/>
    <cellStyle name="Accent1 2 7" xfId="4929"/>
    <cellStyle name="Accent1 2 70" xfId="4930"/>
    <cellStyle name="Accent1 2 71" xfId="4931"/>
    <cellStyle name="Accent1 2 72" xfId="4932"/>
    <cellStyle name="Accent1 2 73" xfId="4933"/>
    <cellStyle name="Accent1 2 74" xfId="4934"/>
    <cellStyle name="Accent1 2 75" xfId="4935"/>
    <cellStyle name="Accent1 2 76" xfId="4936"/>
    <cellStyle name="Accent1 2 77" xfId="4937"/>
    <cellStyle name="Accent1 2 78" xfId="4938"/>
    <cellStyle name="Accent1 2 79" xfId="4939"/>
    <cellStyle name="Accent1 2 8" xfId="4940"/>
    <cellStyle name="Accent1 2 80" xfId="4941"/>
    <cellStyle name="Accent1 2 81" xfId="4942"/>
    <cellStyle name="Accent1 2 82" xfId="4943"/>
    <cellStyle name="Accent1 2 83" xfId="4944"/>
    <cellStyle name="Accent1 2 84" xfId="4945"/>
    <cellStyle name="Accent1 2 85" xfId="4946"/>
    <cellStyle name="Accent1 2 86" xfId="4947"/>
    <cellStyle name="Accent1 2 87" xfId="4948"/>
    <cellStyle name="Accent1 2 9" xfId="4949"/>
    <cellStyle name="Accent1 3" xfId="4950"/>
    <cellStyle name="Accent2 2" xfId="4951"/>
    <cellStyle name="Accent2 2 10" xfId="4952"/>
    <cellStyle name="Accent2 2 11" xfId="4953"/>
    <cellStyle name="Accent2 2 12" xfId="4954"/>
    <cellStyle name="Accent2 2 13" xfId="4955"/>
    <cellStyle name="Accent2 2 14" xfId="4956"/>
    <cellStyle name="Accent2 2 15" xfId="4957"/>
    <cellStyle name="Accent2 2 16" xfId="4958"/>
    <cellStyle name="Accent2 2 17" xfId="4959"/>
    <cellStyle name="Accent2 2 18" xfId="4960"/>
    <cellStyle name="Accent2 2 19" xfId="4961"/>
    <cellStyle name="Accent2 2 2" xfId="4962"/>
    <cellStyle name="Accent2 2 2 2" xfId="4963"/>
    <cellStyle name="Accent2 2 20" xfId="4964"/>
    <cellStyle name="Accent2 2 21" xfId="4965"/>
    <cellStyle name="Accent2 2 22" xfId="4966"/>
    <cellStyle name="Accent2 2 23" xfId="4967"/>
    <cellStyle name="Accent2 2 24" xfId="4968"/>
    <cellStyle name="Accent2 2 25" xfId="4969"/>
    <cellStyle name="Accent2 2 26" xfId="4970"/>
    <cellStyle name="Accent2 2 27" xfId="4971"/>
    <cellStyle name="Accent2 2 28" xfId="4972"/>
    <cellStyle name="Accent2 2 29" xfId="4973"/>
    <cellStyle name="Accent2 2 3" xfId="4974"/>
    <cellStyle name="Accent2 2 3 2" xfId="4975"/>
    <cellStyle name="Accent2 2 30" xfId="4976"/>
    <cellStyle name="Accent2 2 31" xfId="4977"/>
    <cellStyle name="Accent2 2 32" xfId="4978"/>
    <cellStyle name="Accent2 2 33" xfId="4979"/>
    <cellStyle name="Accent2 2 34" xfId="4980"/>
    <cellStyle name="Accent2 2 35" xfId="4981"/>
    <cellStyle name="Accent2 2 36" xfId="4982"/>
    <cellStyle name="Accent2 2 37" xfId="4983"/>
    <cellStyle name="Accent2 2 38" xfId="4984"/>
    <cellStyle name="Accent2 2 39" xfId="4985"/>
    <cellStyle name="Accent2 2 4" xfId="4986"/>
    <cellStyle name="Accent2 2 4 2" xfId="4987"/>
    <cellStyle name="Accent2 2 40" xfId="4988"/>
    <cellStyle name="Accent2 2 41" xfId="4989"/>
    <cellStyle name="Accent2 2 42" xfId="4990"/>
    <cellStyle name="Accent2 2 43" xfId="4991"/>
    <cellStyle name="Accent2 2 44" xfId="4992"/>
    <cellStyle name="Accent2 2 45" xfId="4993"/>
    <cellStyle name="Accent2 2 46" xfId="4994"/>
    <cellStyle name="Accent2 2 47" xfId="4995"/>
    <cellStyle name="Accent2 2 48" xfId="4996"/>
    <cellStyle name="Accent2 2 49" xfId="4997"/>
    <cellStyle name="Accent2 2 5" xfId="4998"/>
    <cellStyle name="Accent2 2 50" xfId="4999"/>
    <cellStyle name="Accent2 2 51" xfId="5000"/>
    <cellStyle name="Accent2 2 52" xfId="5001"/>
    <cellStyle name="Accent2 2 53" xfId="5002"/>
    <cellStyle name="Accent2 2 54" xfId="5003"/>
    <cellStyle name="Accent2 2 55" xfId="5004"/>
    <cellStyle name="Accent2 2 56" xfId="5005"/>
    <cellStyle name="Accent2 2 57" xfId="5006"/>
    <cellStyle name="Accent2 2 58" xfId="5007"/>
    <cellStyle name="Accent2 2 59" xfId="5008"/>
    <cellStyle name="Accent2 2 6" xfId="5009"/>
    <cellStyle name="Accent2 2 60" xfId="5010"/>
    <cellStyle name="Accent2 2 61" xfId="5011"/>
    <cellStyle name="Accent2 2 62" xfId="5012"/>
    <cellStyle name="Accent2 2 63" xfId="5013"/>
    <cellStyle name="Accent2 2 64" xfId="5014"/>
    <cellStyle name="Accent2 2 65" xfId="5015"/>
    <cellStyle name="Accent2 2 66" xfId="5016"/>
    <cellStyle name="Accent2 2 67" xfId="5017"/>
    <cellStyle name="Accent2 2 68" xfId="5018"/>
    <cellStyle name="Accent2 2 69" xfId="5019"/>
    <cellStyle name="Accent2 2 7" xfId="5020"/>
    <cellStyle name="Accent2 2 70" xfId="5021"/>
    <cellStyle name="Accent2 2 71" xfId="5022"/>
    <cellStyle name="Accent2 2 72" xfId="5023"/>
    <cellStyle name="Accent2 2 73" xfId="5024"/>
    <cellStyle name="Accent2 2 74" xfId="5025"/>
    <cellStyle name="Accent2 2 75" xfId="5026"/>
    <cellStyle name="Accent2 2 76" xfId="5027"/>
    <cellStyle name="Accent2 2 77" xfId="5028"/>
    <cellStyle name="Accent2 2 78" xfId="5029"/>
    <cellStyle name="Accent2 2 79" xfId="5030"/>
    <cellStyle name="Accent2 2 8" xfId="5031"/>
    <cellStyle name="Accent2 2 80" xfId="5032"/>
    <cellStyle name="Accent2 2 81" xfId="5033"/>
    <cellStyle name="Accent2 2 82" xfId="5034"/>
    <cellStyle name="Accent2 2 83" xfId="5035"/>
    <cellStyle name="Accent2 2 84" xfId="5036"/>
    <cellStyle name="Accent2 2 85" xfId="5037"/>
    <cellStyle name="Accent2 2 86" xfId="5038"/>
    <cellStyle name="Accent2 2 87" xfId="5039"/>
    <cellStyle name="Accent2 2 9" xfId="5040"/>
    <cellStyle name="Accent2 3" xfId="5041"/>
    <cellStyle name="Accent3 2" xfId="5042"/>
    <cellStyle name="Accent3 2 10" xfId="5043"/>
    <cellStyle name="Accent3 2 11" xfId="5044"/>
    <cellStyle name="Accent3 2 12" xfId="5045"/>
    <cellStyle name="Accent3 2 13" xfId="5046"/>
    <cellStyle name="Accent3 2 14" xfId="5047"/>
    <cellStyle name="Accent3 2 15" xfId="5048"/>
    <cellStyle name="Accent3 2 16" xfId="5049"/>
    <cellStyle name="Accent3 2 17" xfId="5050"/>
    <cellStyle name="Accent3 2 18" xfId="5051"/>
    <cellStyle name="Accent3 2 19" xfId="5052"/>
    <cellStyle name="Accent3 2 2" xfId="5053"/>
    <cellStyle name="Accent3 2 2 2" xfId="5054"/>
    <cellStyle name="Accent3 2 20" xfId="5055"/>
    <cellStyle name="Accent3 2 21" xfId="5056"/>
    <cellStyle name="Accent3 2 22" xfId="5057"/>
    <cellStyle name="Accent3 2 23" xfId="5058"/>
    <cellStyle name="Accent3 2 24" xfId="5059"/>
    <cellStyle name="Accent3 2 25" xfId="5060"/>
    <cellStyle name="Accent3 2 26" xfId="5061"/>
    <cellStyle name="Accent3 2 27" xfId="5062"/>
    <cellStyle name="Accent3 2 28" xfId="5063"/>
    <cellStyle name="Accent3 2 29" xfId="5064"/>
    <cellStyle name="Accent3 2 3" xfId="5065"/>
    <cellStyle name="Accent3 2 3 2" xfId="5066"/>
    <cellStyle name="Accent3 2 30" xfId="5067"/>
    <cellStyle name="Accent3 2 31" xfId="5068"/>
    <cellStyle name="Accent3 2 32" xfId="5069"/>
    <cellStyle name="Accent3 2 33" xfId="5070"/>
    <cellStyle name="Accent3 2 34" xfId="5071"/>
    <cellStyle name="Accent3 2 35" xfId="5072"/>
    <cellStyle name="Accent3 2 36" xfId="5073"/>
    <cellStyle name="Accent3 2 37" xfId="5074"/>
    <cellStyle name="Accent3 2 38" xfId="5075"/>
    <cellStyle name="Accent3 2 39" xfId="5076"/>
    <cellStyle name="Accent3 2 4" xfId="5077"/>
    <cellStyle name="Accent3 2 4 2" xfId="5078"/>
    <cellStyle name="Accent3 2 40" xfId="5079"/>
    <cellStyle name="Accent3 2 41" xfId="5080"/>
    <cellStyle name="Accent3 2 42" xfId="5081"/>
    <cellStyle name="Accent3 2 43" xfId="5082"/>
    <cellStyle name="Accent3 2 44" xfId="5083"/>
    <cellStyle name="Accent3 2 45" xfId="5084"/>
    <cellStyle name="Accent3 2 46" xfId="5085"/>
    <cellStyle name="Accent3 2 47" xfId="5086"/>
    <cellStyle name="Accent3 2 48" xfId="5087"/>
    <cellStyle name="Accent3 2 49" xfId="5088"/>
    <cellStyle name="Accent3 2 5" xfId="5089"/>
    <cellStyle name="Accent3 2 50" xfId="5090"/>
    <cellStyle name="Accent3 2 51" xfId="5091"/>
    <cellStyle name="Accent3 2 52" xfId="5092"/>
    <cellStyle name="Accent3 2 53" xfId="5093"/>
    <cellStyle name="Accent3 2 54" xfId="5094"/>
    <cellStyle name="Accent3 2 55" xfId="5095"/>
    <cellStyle name="Accent3 2 56" xfId="5096"/>
    <cellStyle name="Accent3 2 57" xfId="5097"/>
    <cellStyle name="Accent3 2 58" xfId="5098"/>
    <cellStyle name="Accent3 2 59" xfId="5099"/>
    <cellStyle name="Accent3 2 6" xfId="5100"/>
    <cellStyle name="Accent3 2 60" xfId="5101"/>
    <cellStyle name="Accent3 2 61" xfId="5102"/>
    <cellStyle name="Accent3 2 62" xfId="5103"/>
    <cellStyle name="Accent3 2 63" xfId="5104"/>
    <cellStyle name="Accent3 2 64" xfId="5105"/>
    <cellStyle name="Accent3 2 65" xfId="5106"/>
    <cellStyle name="Accent3 2 66" xfId="5107"/>
    <cellStyle name="Accent3 2 67" xfId="5108"/>
    <cellStyle name="Accent3 2 68" xfId="5109"/>
    <cellStyle name="Accent3 2 69" xfId="5110"/>
    <cellStyle name="Accent3 2 7" xfId="5111"/>
    <cellStyle name="Accent3 2 70" xfId="5112"/>
    <cellStyle name="Accent3 2 71" xfId="5113"/>
    <cellStyle name="Accent3 2 72" xfId="5114"/>
    <cellStyle name="Accent3 2 73" xfId="5115"/>
    <cellStyle name="Accent3 2 74" xfId="5116"/>
    <cellStyle name="Accent3 2 75" xfId="5117"/>
    <cellStyle name="Accent3 2 76" xfId="5118"/>
    <cellStyle name="Accent3 2 77" xfId="5119"/>
    <cellStyle name="Accent3 2 78" xfId="5120"/>
    <cellStyle name="Accent3 2 79" xfId="5121"/>
    <cellStyle name="Accent3 2 8" xfId="5122"/>
    <cellStyle name="Accent3 2 80" xfId="5123"/>
    <cellStyle name="Accent3 2 81" xfId="5124"/>
    <cellStyle name="Accent3 2 82" xfId="5125"/>
    <cellStyle name="Accent3 2 83" xfId="5126"/>
    <cellStyle name="Accent3 2 84" xfId="5127"/>
    <cellStyle name="Accent3 2 85" xfId="5128"/>
    <cellStyle name="Accent3 2 86" xfId="5129"/>
    <cellStyle name="Accent3 2 87" xfId="5130"/>
    <cellStyle name="Accent3 2 9" xfId="5131"/>
    <cellStyle name="Accent3 3" xfId="5132"/>
    <cellStyle name="Accent4 2" xfId="5133"/>
    <cellStyle name="Accent4 2 10" xfId="5134"/>
    <cellStyle name="Accent4 2 11" xfId="5135"/>
    <cellStyle name="Accent4 2 12" xfId="5136"/>
    <cellStyle name="Accent4 2 13" xfId="5137"/>
    <cellStyle name="Accent4 2 14" xfId="5138"/>
    <cellStyle name="Accent4 2 15" xfId="5139"/>
    <cellStyle name="Accent4 2 16" xfId="5140"/>
    <cellStyle name="Accent4 2 17" xfId="5141"/>
    <cellStyle name="Accent4 2 18" xfId="5142"/>
    <cellStyle name="Accent4 2 19" xfId="5143"/>
    <cellStyle name="Accent4 2 2" xfId="5144"/>
    <cellStyle name="Accent4 2 2 2" xfId="5145"/>
    <cellStyle name="Accent4 2 20" xfId="5146"/>
    <cellStyle name="Accent4 2 21" xfId="5147"/>
    <cellStyle name="Accent4 2 22" xfId="5148"/>
    <cellStyle name="Accent4 2 23" xfId="5149"/>
    <cellStyle name="Accent4 2 24" xfId="5150"/>
    <cellStyle name="Accent4 2 25" xfId="5151"/>
    <cellStyle name="Accent4 2 26" xfId="5152"/>
    <cellStyle name="Accent4 2 27" xfId="5153"/>
    <cellStyle name="Accent4 2 28" xfId="5154"/>
    <cellStyle name="Accent4 2 29" xfId="5155"/>
    <cellStyle name="Accent4 2 3" xfId="5156"/>
    <cellStyle name="Accent4 2 3 2" xfId="5157"/>
    <cellStyle name="Accent4 2 30" xfId="5158"/>
    <cellStyle name="Accent4 2 31" xfId="5159"/>
    <cellStyle name="Accent4 2 32" xfId="5160"/>
    <cellStyle name="Accent4 2 33" xfId="5161"/>
    <cellStyle name="Accent4 2 34" xfId="5162"/>
    <cellStyle name="Accent4 2 35" xfId="5163"/>
    <cellStyle name="Accent4 2 36" xfId="5164"/>
    <cellStyle name="Accent4 2 37" xfId="5165"/>
    <cellStyle name="Accent4 2 38" xfId="5166"/>
    <cellStyle name="Accent4 2 39" xfId="5167"/>
    <cellStyle name="Accent4 2 4" xfId="5168"/>
    <cellStyle name="Accent4 2 4 2" xfId="5169"/>
    <cellStyle name="Accent4 2 40" xfId="5170"/>
    <cellStyle name="Accent4 2 41" xfId="5171"/>
    <cellStyle name="Accent4 2 42" xfId="5172"/>
    <cellStyle name="Accent4 2 43" xfId="5173"/>
    <cellStyle name="Accent4 2 44" xfId="5174"/>
    <cellStyle name="Accent4 2 45" xfId="5175"/>
    <cellStyle name="Accent4 2 46" xfId="5176"/>
    <cellStyle name="Accent4 2 47" xfId="5177"/>
    <cellStyle name="Accent4 2 48" xfId="5178"/>
    <cellStyle name="Accent4 2 49" xfId="5179"/>
    <cellStyle name="Accent4 2 5" xfId="5180"/>
    <cellStyle name="Accent4 2 50" xfId="5181"/>
    <cellStyle name="Accent4 2 51" xfId="5182"/>
    <cellStyle name="Accent4 2 52" xfId="5183"/>
    <cellStyle name="Accent4 2 53" xfId="5184"/>
    <cellStyle name="Accent4 2 54" xfId="5185"/>
    <cellStyle name="Accent4 2 55" xfId="5186"/>
    <cellStyle name="Accent4 2 56" xfId="5187"/>
    <cellStyle name="Accent4 2 57" xfId="5188"/>
    <cellStyle name="Accent4 2 58" xfId="5189"/>
    <cellStyle name="Accent4 2 59" xfId="5190"/>
    <cellStyle name="Accent4 2 6" xfId="5191"/>
    <cellStyle name="Accent4 2 60" xfId="5192"/>
    <cellStyle name="Accent4 2 61" xfId="5193"/>
    <cellStyle name="Accent4 2 62" xfId="5194"/>
    <cellStyle name="Accent4 2 63" xfId="5195"/>
    <cellStyle name="Accent4 2 64" xfId="5196"/>
    <cellStyle name="Accent4 2 65" xfId="5197"/>
    <cellStyle name="Accent4 2 66" xfId="5198"/>
    <cellStyle name="Accent4 2 67" xfId="5199"/>
    <cellStyle name="Accent4 2 68" xfId="5200"/>
    <cellStyle name="Accent4 2 69" xfId="5201"/>
    <cellStyle name="Accent4 2 7" xfId="5202"/>
    <cellStyle name="Accent4 2 70" xfId="5203"/>
    <cellStyle name="Accent4 2 71" xfId="5204"/>
    <cellStyle name="Accent4 2 72" xfId="5205"/>
    <cellStyle name="Accent4 2 73" xfId="5206"/>
    <cellStyle name="Accent4 2 74" xfId="5207"/>
    <cellStyle name="Accent4 2 75" xfId="5208"/>
    <cellStyle name="Accent4 2 76" xfId="5209"/>
    <cellStyle name="Accent4 2 77" xfId="5210"/>
    <cellStyle name="Accent4 2 78" xfId="5211"/>
    <cellStyle name="Accent4 2 79" xfId="5212"/>
    <cellStyle name="Accent4 2 8" xfId="5213"/>
    <cellStyle name="Accent4 2 80" xfId="5214"/>
    <cellStyle name="Accent4 2 81" xfId="5215"/>
    <cellStyle name="Accent4 2 82" xfId="5216"/>
    <cellStyle name="Accent4 2 83" xfId="5217"/>
    <cellStyle name="Accent4 2 84" xfId="5218"/>
    <cellStyle name="Accent4 2 85" xfId="5219"/>
    <cellStyle name="Accent4 2 86" xfId="5220"/>
    <cellStyle name="Accent4 2 87" xfId="5221"/>
    <cellStyle name="Accent4 2 9" xfId="5222"/>
    <cellStyle name="Accent4 3" xfId="5223"/>
    <cellStyle name="Accent5 2" xfId="5224"/>
    <cellStyle name="Accent5 2 10" xfId="5225"/>
    <cellStyle name="Accent5 2 11" xfId="5226"/>
    <cellStyle name="Accent5 2 12" xfId="5227"/>
    <cellStyle name="Accent5 2 13" xfId="5228"/>
    <cellStyle name="Accent5 2 14" xfId="5229"/>
    <cellStyle name="Accent5 2 15" xfId="5230"/>
    <cellStyle name="Accent5 2 16" xfId="5231"/>
    <cellStyle name="Accent5 2 17" xfId="5232"/>
    <cellStyle name="Accent5 2 18" xfId="5233"/>
    <cellStyle name="Accent5 2 19" xfId="5234"/>
    <cellStyle name="Accent5 2 2" xfId="5235"/>
    <cellStyle name="Accent5 2 2 2" xfId="5236"/>
    <cellStyle name="Accent5 2 20" xfId="5237"/>
    <cellStyle name="Accent5 2 21" xfId="5238"/>
    <cellStyle name="Accent5 2 22" xfId="5239"/>
    <cellStyle name="Accent5 2 23" xfId="5240"/>
    <cellStyle name="Accent5 2 24" xfId="5241"/>
    <cellStyle name="Accent5 2 25" xfId="5242"/>
    <cellStyle name="Accent5 2 26" xfId="5243"/>
    <cellStyle name="Accent5 2 27" xfId="5244"/>
    <cellStyle name="Accent5 2 28" xfId="5245"/>
    <cellStyle name="Accent5 2 29" xfId="5246"/>
    <cellStyle name="Accent5 2 3" xfId="5247"/>
    <cellStyle name="Accent5 2 3 2" xfId="5248"/>
    <cellStyle name="Accent5 2 30" xfId="5249"/>
    <cellStyle name="Accent5 2 31" xfId="5250"/>
    <cellStyle name="Accent5 2 32" xfId="5251"/>
    <cellStyle name="Accent5 2 33" xfId="5252"/>
    <cellStyle name="Accent5 2 34" xfId="5253"/>
    <cellStyle name="Accent5 2 35" xfId="5254"/>
    <cellStyle name="Accent5 2 36" xfId="5255"/>
    <cellStyle name="Accent5 2 37" xfId="5256"/>
    <cellStyle name="Accent5 2 38" xfId="5257"/>
    <cellStyle name="Accent5 2 39" xfId="5258"/>
    <cellStyle name="Accent5 2 4" xfId="5259"/>
    <cellStyle name="Accent5 2 4 2" xfId="5260"/>
    <cellStyle name="Accent5 2 40" xfId="5261"/>
    <cellStyle name="Accent5 2 41" xfId="5262"/>
    <cellStyle name="Accent5 2 42" xfId="5263"/>
    <cellStyle name="Accent5 2 43" xfId="5264"/>
    <cellStyle name="Accent5 2 44" xfId="5265"/>
    <cellStyle name="Accent5 2 45" xfId="5266"/>
    <cellStyle name="Accent5 2 46" xfId="5267"/>
    <cellStyle name="Accent5 2 47" xfId="5268"/>
    <cellStyle name="Accent5 2 48" xfId="5269"/>
    <cellStyle name="Accent5 2 49" xfId="5270"/>
    <cellStyle name="Accent5 2 5" xfId="5271"/>
    <cellStyle name="Accent5 2 50" xfId="5272"/>
    <cellStyle name="Accent5 2 51" xfId="5273"/>
    <cellStyle name="Accent5 2 52" xfId="5274"/>
    <cellStyle name="Accent5 2 53" xfId="5275"/>
    <cellStyle name="Accent5 2 54" xfId="5276"/>
    <cellStyle name="Accent5 2 55" xfId="5277"/>
    <cellStyle name="Accent5 2 56" xfId="5278"/>
    <cellStyle name="Accent5 2 57" xfId="5279"/>
    <cellStyle name="Accent5 2 58" xfId="5280"/>
    <cellStyle name="Accent5 2 59" xfId="5281"/>
    <cellStyle name="Accent5 2 6" xfId="5282"/>
    <cellStyle name="Accent5 2 60" xfId="5283"/>
    <cellStyle name="Accent5 2 61" xfId="5284"/>
    <cellStyle name="Accent5 2 62" xfId="5285"/>
    <cellStyle name="Accent5 2 63" xfId="5286"/>
    <cellStyle name="Accent5 2 64" xfId="5287"/>
    <cellStyle name="Accent5 2 65" xfId="5288"/>
    <cellStyle name="Accent5 2 66" xfId="5289"/>
    <cellStyle name="Accent5 2 67" xfId="5290"/>
    <cellStyle name="Accent5 2 68" xfId="5291"/>
    <cellStyle name="Accent5 2 69" xfId="5292"/>
    <cellStyle name="Accent5 2 7" xfId="5293"/>
    <cellStyle name="Accent5 2 70" xfId="5294"/>
    <cellStyle name="Accent5 2 71" xfId="5295"/>
    <cellStyle name="Accent5 2 72" xfId="5296"/>
    <cellStyle name="Accent5 2 73" xfId="5297"/>
    <cellStyle name="Accent5 2 74" xfId="5298"/>
    <cellStyle name="Accent5 2 75" xfId="5299"/>
    <cellStyle name="Accent5 2 76" xfId="5300"/>
    <cellStyle name="Accent5 2 77" xfId="5301"/>
    <cellStyle name="Accent5 2 78" xfId="5302"/>
    <cellStyle name="Accent5 2 79" xfId="5303"/>
    <cellStyle name="Accent5 2 8" xfId="5304"/>
    <cellStyle name="Accent5 2 80" xfId="5305"/>
    <cellStyle name="Accent5 2 81" xfId="5306"/>
    <cellStyle name="Accent5 2 82" xfId="5307"/>
    <cellStyle name="Accent5 2 83" xfId="5308"/>
    <cellStyle name="Accent5 2 84" xfId="5309"/>
    <cellStyle name="Accent5 2 85" xfId="5310"/>
    <cellStyle name="Accent5 2 86" xfId="5311"/>
    <cellStyle name="Accent5 2 9" xfId="5312"/>
    <cellStyle name="Accent5 3" xfId="5313"/>
    <cellStyle name="Accent6 2" xfId="5314"/>
    <cellStyle name="Accent6 2 10" xfId="5315"/>
    <cellStyle name="Accent6 2 11" xfId="5316"/>
    <cellStyle name="Accent6 2 12" xfId="5317"/>
    <cellStyle name="Accent6 2 13" xfId="5318"/>
    <cellStyle name="Accent6 2 14" xfId="5319"/>
    <cellStyle name="Accent6 2 15" xfId="5320"/>
    <cellStyle name="Accent6 2 16" xfId="5321"/>
    <cellStyle name="Accent6 2 17" xfId="5322"/>
    <cellStyle name="Accent6 2 18" xfId="5323"/>
    <cellStyle name="Accent6 2 19" xfId="5324"/>
    <cellStyle name="Accent6 2 2" xfId="5325"/>
    <cellStyle name="Accent6 2 2 2" xfId="5326"/>
    <cellStyle name="Accent6 2 20" xfId="5327"/>
    <cellStyle name="Accent6 2 21" xfId="5328"/>
    <cellStyle name="Accent6 2 22" xfId="5329"/>
    <cellStyle name="Accent6 2 23" xfId="5330"/>
    <cellStyle name="Accent6 2 24" xfId="5331"/>
    <cellStyle name="Accent6 2 25" xfId="5332"/>
    <cellStyle name="Accent6 2 26" xfId="5333"/>
    <cellStyle name="Accent6 2 27" xfId="5334"/>
    <cellStyle name="Accent6 2 28" xfId="5335"/>
    <cellStyle name="Accent6 2 29" xfId="5336"/>
    <cellStyle name="Accent6 2 3" xfId="5337"/>
    <cellStyle name="Accent6 2 3 2" xfId="5338"/>
    <cellStyle name="Accent6 2 30" xfId="5339"/>
    <cellStyle name="Accent6 2 31" xfId="5340"/>
    <cellStyle name="Accent6 2 32" xfId="5341"/>
    <cellStyle name="Accent6 2 33" xfId="5342"/>
    <cellStyle name="Accent6 2 34" xfId="5343"/>
    <cellStyle name="Accent6 2 35" xfId="5344"/>
    <cellStyle name="Accent6 2 36" xfId="5345"/>
    <cellStyle name="Accent6 2 37" xfId="5346"/>
    <cellStyle name="Accent6 2 38" xfId="5347"/>
    <cellStyle name="Accent6 2 39" xfId="5348"/>
    <cellStyle name="Accent6 2 4" xfId="5349"/>
    <cellStyle name="Accent6 2 4 2" xfId="5350"/>
    <cellStyle name="Accent6 2 40" xfId="5351"/>
    <cellStyle name="Accent6 2 41" xfId="5352"/>
    <cellStyle name="Accent6 2 42" xfId="5353"/>
    <cellStyle name="Accent6 2 43" xfId="5354"/>
    <cellStyle name="Accent6 2 44" xfId="5355"/>
    <cellStyle name="Accent6 2 45" xfId="5356"/>
    <cellStyle name="Accent6 2 46" xfId="5357"/>
    <cellStyle name="Accent6 2 47" xfId="5358"/>
    <cellStyle name="Accent6 2 48" xfId="5359"/>
    <cellStyle name="Accent6 2 49" xfId="5360"/>
    <cellStyle name="Accent6 2 5" xfId="5361"/>
    <cellStyle name="Accent6 2 50" xfId="5362"/>
    <cellStyle name="Accent6 2 51" xfId="5363"/>
    <cellStyle name="Accent6 2 52" xfId="5364"/>
    <cellStyle name="Accent6 2 53" xfId="5365"/>
    <cellStyle name="Accent6 2 54" xfId="5366"/>
    <cellStyle name="Accent6 2 55" xfId="5367"/>
    <cellStyle name="Accent6 2 56" xfId="5368"/>
    <cellStyle name="Accent6 2 57" xfId="5369"/>
    <cellStyle name="Accent6 2 58" xfId="5370"/>
    <cellStyle name="Accent6 2 59" xfId="5371"/>
    <cellStyle name="Accent6 2 6" xfId="5372"/>
    <cellStyle name="Accent6 2 60" xfId="5373"/>
    <cellStyle name="Accent6 2 61" xfId="5374"/>
    <cellStyle name="Accent6 2 62" xfId="5375"/>
    <cellStyle name="Accent6 2 63" xfId="5376"/>
    <cellStyle name="Accent6 2 64" xfId="5377"/>
    <cellStyle name="Accent6 2 65" xfId="5378"/>
    <cellStyle name="Accent6 2 66" xfId="5379"/>
    <cellStyle name="Accent6 2 67" xfId="5380"/>
    <cellStyle name="Accent6 2 68" xfId="5381"/>
    <cellStyle name="Accent6 2 69" xfId="5382"/>
    <cellStyle name="Accent6 2 7" xfId="5383"/>
    <cellStyle name="Accent6 2 70" xfId="5384"/>
    <cellStyle name="Accent6 2 71" xfId="5385"/>
    <cellStyle name="Accent6 2 72" xfId="5386"/>
    <cellStyle name="Accent6 2 73" xfId="5387"/>
    <cellStyle name="Accent6 2 74" xfId="5388"/>
    <cellStyle name="Accent6 2 75" xfId="5389"/>
    <cellStyle name="Accent6 2 76" xfId="5390"/>
    <cellStyle name="Accent6 2 77" xfId="5391"/>
    <cellStyle name="Accent6 2 78" xfId="5392"/>
    <cellStyle name="Accent6 2 79" xfId="5393"/>
    <cellStyle name="Accent6 2 8" xfId="5394"/>
    <cellStyle name="Accent6 2 80" xfId="5395"/>
    <cellStyle name="Accent6 2 81" xfId="5396"/>
    <cellStyle name="Accent6 2 82" xfId="5397"/>
    <cellStyle name="Accent6 2 83" xfId="5398"/>
    <cellStyle name="Accent6 2 84" xfId="5399"/>
    <cellStyle name="Accent6 2 85" xfId="5400"/>
    <cellStyle name="Accent6 2 86" xfId="5401"/>
    <cellStyle name="Accent6 2 9" xfId="5402"/>
    <cellStyle name="Accent6 3" xfId="5403"/>
    <cellStyle name="ÅëÈ­ [0]_      " xfId="5404"/>
    <cellStyle name="AeE­ [0]_INQUIRY ¿?¾÷AßAø " xfId="5405"/>
    <cellStyle name="ÅëÈ­ [0]_L601CPT" xfId="5406"/>
    <cellStyle name="ÅëÈ­_      " xfId="5407"/>
    <cellStyle name="AeE­_INQUIRY ¿?¾÷AßAø " xfId="5408"/>
    <cellStyle name="ÅëÈ­_L601CPT" xfId="5409"/>
    <cellStyle name="Akzent1" xfId="5410"/>
    <cellStyle name="Akzent2" xfId="5411"/>
    <cellStyle name="Akzent3" xfId="5412"/>
    <cellStyle name="Akzent4" xfId="5413"/>
    <cellStyle name="Akzent5" xfId="5414"/>
    <cellStyle name="Akzent6" xfId="5415"/>
    <cellStyle name="Al" xfId="5416"/>
    <cellStyle name="APPEAR" xfId="5417"/>
    <cellStyle name="args.style" xfId="5418"/>
    <cellStyle name="args.style 2" xfId="5419"/>
    <cellStyle name="at" xfId="5420"/>
    <cellStyle name="ATan" xfId="5421"/>
    <cellStyle name="ATan 10" xfId="5422"/>
    <cellStyle name="ATan 10 2" xfId="5423"/>
    <cellStyle name="ATan 10 2 2" xfId="5424"/>
    <cellStyle name="ATan 10 3" xfId="5425"/>
    <cellStyle name="ATan 10 3 2" xfId="5426"/>
    <cellStyle name="ATan 10 4" xfId="5427"/>
    <cellStyle name="ATan 10 4 2" xfId="5428"/>
    <cellStyle name="ATan 10 5" xfId="5429"/>
    <cellStyle name="ATan 10 5 2" xfId="5430"/>
    <cellStyle name="ATan 10 6" xfId="5431"/>
    <cellStyle name="ATan 11" xfId="5432"/>
    <cellStyle name="ATan 11 2" xfId="5433"/>
    <cellStyle name="ATan 11 2 2" xfId="5434"/>
    <cellStyle name="ATan 11 3" xfId="5435"/>
    <cellStyle name="ATan 11 3 2" xfId="5436"/>
    <cellStyle name="ATan 11 4" xfId="5437"/>
    <cellStyle name="ATan 11 4 2" xfId="5438"/>
    <cellStyle name="ATan 11 5" xfId="5439"/>
    <cellStyle name="ATan 11 5 2" xfId="5440"/>
    <cellStyle name="ATan 11 6" xfId="5441"/>
    <cellStyle name="ATan 12" xfId="5442"/>
    <cellStyle name="ATan 12 2" xfId="5443"/>
    <cellStyle name="ATan 12 2 2" xfId="5444"/>
    <cellStyle name="ATan 12 3" xfId="5445"/>
    <cellStyle name="ATan 12 3 2" xfId="5446"/>
    <cellStyle name="ATan 12 4" xfId="5447"/>
    <cellStyle name="ATan 12 4 2" xfId="5448"/>
    <cellStyle name="ATan 12 5" xfId="5449"/>
    <cellStyle name="ATan 12 5 2" xfId="5450"/>
    <cellStyle name="ATan 12 6" xfId="5451"/>
    <cellStyle name="ATan 13" xfId="5452"/>
    <cellStyle name="ATan 13 2" xfId="5453"/>
    <cellStyle name="ATan 13 2 2" xfId="5454"/>
    <cellStyle name="ATan 13 3" xfId="5455"/>
    <cellStyle name="ATan 13 3 2" xfId="5456"/>
    <cellStyle name="ATan 13 4" xfId="5457"/>
    <cellStyle name="ATan 13 4 2" xfId="5458"/>
    <cellStyle name="ATan 13 5" xfId="5459"/>
    <cellStyle name="ATan 13 5 2" xfId="5460"/>
    <cellStyle name="ATan 13 6" xfId="5461"/>
    <cellStyle name="ATan 14" xfId="5462"/>
    <cellStyle name="ATan 14 2" xfId="5463"/>
    <cellStyle name="ATan 14 2 2" xfId="5464"/>
    <cellStyle name="ATan 14 3" xfId="5465"/>
    <cellStyle name="ATan 14 3 2" xfId="5466"/>
    <cellStyle name="ATan 14 4" xfId="5467"/>
    <cellStyle name="ATan 14 4 2" xfId="5468"/>
    <cellStyle name="ATan 14 5" xfId="5469"/>
    <cellStyle name="ATan 14 5 2" xfId="5470"/>
    <cellStyle name="ATan 14 6" xfId="5471"/>
    <cellStyle name="ATan 15" xfId="5472"/>
    <cellStyle name="ATan 15 2" xfId="5473"/>
    <cellStyle name="ATan 15 2 2" xfId="5474"/>
    <cellStyle name="ATan 15 3" xfId="5475"/>
    <cellStyle name="ATan 15 3 2" xfId="5476"/>
    <cellStyle name="ATan 15 4" xfId="5477"/>
    <cellStyle name="ATan 15 4 2" xfId="5478"/>
    <cellStyle name="ATan 15 5" xfId="5479"/>
    <cellStyle name="ATan 15 5 2" xfId="5480"/>
    <cellStyle name="ATan 15 6" xfId="5481"/>
    <cellStyle name="ATan 16" xfId="5482"/>
    <cellStyle name="ATan 16 2" xfId="5483"/>
    <cellStyle name="ATan 16 2 2" xfId="5484"/>
    <cellStyle name="ATan 16 3" xfId="5485"/>
    <cellStyle name="ATan 16 3 2" xfId="5486"/>
    <cellStyle name="ATan 16 4" xfId="5487"/>
    <cellStyle name="ATan 16 4 2" xfId="5488"/>
    <cellStyle name="ATan 16 5" xfId="5489"/>
    <cellStyle name="ATan 16 5 2" xfId="5490"/>
    <cellStyle name="ATan 16 6" xfId="5491"/>
    <cellStyle name="ATan 17" xfId="5492"/>
    <cellStyle name="ATan 17 2" xfId="5493"/>
    <cellStyle name="ATan 17 2 2" xfId="5494"/>
    <cellStyle name="ATan 17 3" xfId="5495"/>
    <cellStyle name="ATan 17 3 2" xfId="5496"/>
    <cellStyle name="ATan 17 4" xfId="5497"/>
    <cellStyle name="ATan 17 4 2" xfId="5498"/>
    <cellStyle name="ATan 17 5" xfId="5499"/>
    <cellStyle name="ATan 17 5 2" xfId="5500"/>
    <cellStyle name="ATan 17 6" xfId="5501"/>
    <cellStyle name="ATan 18" xfId="5502"/>
    <cellStyle name="ATan 18 2" xfId="5503"/>
    <cellStyle name="ATan 18 2 2" xfId="5504"/>
    <cellStyle name="ATan 18 3" xfId="5505"/>
    <cellStyle name="ATan 18 3 2" xfId="5506"/>
    <cellStyle name="ATan 18 4" xfId="5507"/>
    <cellStyle name="ATan 18 4 2" xfId="5508"/>
    <cellStyle name="ATan 18 5" xfId="5509"/>
    <cellStyle name="ATan 18 5 2" xfId="5510"/>
    <cellStyle name="ATan 18 6" xfId="5511"/>
    <cellStyle name="ATan 19" xfId="5512"/>
    <cellStyle name="ATan 19 2" xfId="5513"/>
    <cellStyle name="ATan 19 2 2" xfId="5514"/>
    <cellStyle name="ATan 19 3" xfId="5515"/>
    <cellStyle name="ATan 19 3 2" xfId="5516"/>
    <cellStyle name="ATan 19 4" xfId="5517"/>
    <cellStyle name="ATan 19 4 2" xfId="5518"/>
    <cellStyle name="ATan 19 5" xfId="5519"/>
    <cellStyle name="ATan 19 5 2" xfId="5520"/>
    <cellStyle name="ATan 19 6" xfId="5521"/>
    <cellStyle name="ATan 2" xfId="5522"/>
    <cellStyle name="ATan 2 2" xfId="5523"/>
    <cellStyle name="ATan 2 2 2" xfId="5524"/>
    <cellStyle name="ATan 2 3" xfId="5525"/>
    <cellStyle name="ATan 2 3 2" xfId="5526"/>
    <cellStyle name="ATan 2 4" xfId="5527"/>
    <cellStyle name="ATan 2 4 2" xfId="5528"/>
    <cellStyle name="ATan 2 5" xfId="5529"/>
    <cellStyle name="ATan 2 5 2" xfId="5530"/>
    <cellStyle name="ATan 20" xfId="5531"/>
    <cellStyle name="ATan 20 2" xfId="5532"/>
    <cellStyle name="ATan 20 2 2" xfId="5533"/>
    <cellStyle name="ATan 20 3" xfId="5534"/>
    <cellStyle name="ATan 20 3 2" xfId="5535"/>
    <cellStyle name="ATan 20 4" xfId="5536"/>
    <cellStyle name="ATan 20 4 2" xfId="5537"/>
    <cellStyle name="ATan 20 5" xfId="5538"/>
    <cellStyle name="ATan 20 5 2" xfId="5539"/>
    <cellStyle name="ATan 20 6" xfId="5540"/>
    <cellStyle name="ATan 21" xfId="5541"/>
    <cellStyle name="ATan 21 2" xfId="5542"/>
    <cellStyle name="ATan 21 2 2" xfId="5543"/>
    <cellStyle name="ATan 21 3" xfId="5544"/>
    <cellStyle name="ATan 21 3 2" xfId="5545"/>
    <cellStyle name="ATan 21 4" xfId="5546"/>
    <cellStyle name="ATan 21 4 2" xfId="5547"/>
    <cellStyle name="ATan 21 5" xfId="5548"/>
    <cellStyle name="ATan 21 5 2" xfId="5549"/>
    <cellStyle name="ATan 21 6" xfId="5550"/>
    <cellStyle name="ATan 22" xfId="5551"/>
    <cellStyle name="ATan 22 2" xfId="5552"/>
    <cellStyle name="ATan 22 2 2" xfId="5553"/>
    <cellStyle name="ATan 22 3" xfId="5554"/>
    <cellStyle name="ATan 22 3 2" xfId="5555"/>
    <cellStyle name="ATan 22 4" xfId="5556"/>
    <cellStyle name="ATan 22 4 2" xfId="5557"/>
    <cellStyle name="ATan 22 5" xfId="5558"/>
    <cellStyle name="ATan 22 5 2" xfId="5559"/>
    <cellStyle name="ATan 22 6" xfId="5560"/>
    <cellStyle name="ATan 23" xfId="5561"/>
    <cellStyle name="ATan 23 2" xfId="5562"/>
    <cellStyle name="ATan 23 2 2" xfId="5563"/>
    <cellStyle name="ATan 23 3" xfId="5564"/>
    <cellStyle name="ATan 23 3 2" xfId="5565"/>
    <cellStyle name="ATan 23 4" xfId="5566"/>
    <cellStyle name="ATan 23 4 2" xfId="5567"/>
    <cellStyle name="ATan 23 5" xfId="5568"/>
    <cellStyle name="ATan 23 5 2" xfId="5569"/>
    <cellStyle name="ATan 23 6" xfId="5570"/>
    <cellStyle name="ATan 24" xfId="5571"/>
    <cellStyle name="ATan 24 2" xfId="5572"/>
    <cellStyle name="ATan 24 2 2" xfId="5573"/>
    <cellStyle name="ATan 24 3" xfId="5574"/>
    <cellStyle name="ATan 24 3 2" xfId="5575"/>
    <cellStyle name="ATan 24 4" xfId="5576"/>
    <cellStyle name="ATan 24 4 2" xfId="5577"/>
    <cellStyle name="ATan 24 5" xfId="5578"/>
    <cellStyle name="ATan 24 5 2" xfId="5579"/>
    <cellStyle name="ATan 24 6" xfId="5580"/>
    <cellStyle name="ATan 25" xfId="5581"/>
    <cellStyle name="ATan 25 2" xfId="5582"/>
    <cellStyle name="ATan 25 2 2" xfId="5583"/>
    <cellStyle name="ATan 25 3" xfId="5584"/>
    <cellStyle name="ATan 25 3 2" xfId="5585"/>
    <cellStyle name="ATan 25 4" xfId="5586"/>
    <cellStyle name="ATan 25 4 2" xfId="5587"/>
    <cellStyle name="ATan 25 5" xfId="5588"/>
    <cellStyle name="ATan 25 5 2" xfId="5589"/>
    <cellStyle name="ATan 25 6" xfId="5590"/>
    <cellStyle name="ATan 26" xfId="5591"/>
    <cellStyle name="ATan 26 2" xfId="5592"/>
    <cellStyle name="ATan 26 2 2" xfId="5593"/>
    <cellStyle name="ATan 26 3" xfId="5594"/>
    <cellStyle name="ATan 26 3 2" xfId="5595"/>
    <cellStyle name="ATan 26 4" xfId="5596"/>
    <cellStyle name="ATan 26 4 2" xfId="5597"/>
    <cellStyle name="ATan 26 5" xfId="5598"/>
    <cellStyle name="ATan 26 5 2" xfId="5599"/>
    <cellStyle name="ATan 26 6" xfId="5600"/>
    <cellStyle name="ATan 27" xfId="5601"/>
    <cellStyle name="ATan 27 2" xfId="5602"/>
    <cellStyle name="ATan 27 2 2" xfId="5603"/>
    <cellStyle name="ATan 27 3" xfId="5604"/>
    <cellStyle name="ATan 27 3 2" xfId="5605"/>
    <cellStyle name="ATan 27 4" xfId="5606"/>
    <cellStyle name="ATan 27 4 2" xfId="5607"/>
    <cellStyle name="ATan 27 5" xfId="5608"/>
    <cellStyle name="ATan 27 5 2" xfId="5609"/>
    <cellStyle name="ATan 27 6" xfId="5610"/>
    <cellStyle name="ATan 28" xfId="5611"/>
    <cellStyle name="ATan 28 2" xfId="5612"/>
    <cellStyle name="ATan 28 2 2" xfId="5613"/>
    <cellStyle name="ATan 28 3" xfId="5614"/>
    <cellStyle name="ATan 28 3 2" xfId="5615"/>
    <cellStyle name="ATan 28 4" xfId="5616"/>
    <cellStyle name="ATan 28 4 2" xfId="5617"/>
    <cellStyle name="ATan 28 5" xfId="5618"/>
    <cellStyle name="ATan 28 5 2" xfId="5619"/>
    <cellStyle name="ATan 28 6" xfId="5620"/>
    <cellStyle name="ATan 29" xfId="5621"/>
    <cellStyle name="ATan 29 2" xfId="5622"/>
    <cellStyle name="ATan 29 2 2" xfId="5623"/>
    <cellStyle name="ATan 29 3" xfId="5624"/>
    <cellStyle name="ATan 29 3 2" xfId="5625"/>
    <cellStyle name="ATan 29 4" xfId="5626"/>
    <cellStyle name="ATan 29 4 2" xfId="5627"/>
    <cellStyle name="ATan 29 5" xfId="5628"/>
    <cellStyle name="ATan 29 5 2" xfId="5629"/>
    <cellStyle name="ATan 29 6" xfId="5630"/>
    <cellStyle name="ATan 3" xfId="5631"/>
    <cellStyle name="ATan 3 2" xfId="5632"/>
    <cellStyle name="ATan 3 2 2" xfId="5633"/>
    <cellStyle name="ATan 3 3" xfId="5634"/>
    <cellStyle name="ATan 3 3 2" xfId="5635"/>
    <cellStyle name="ATan 3 4" xfId="5636"/>
    <cellStyle name="ATan 3 4 2" xfId="5637"/>
    <cellStyle name="ATan 3 5" xfId="5638"/>
    <cellStyle name="ATan 3 5 2" xfId="5639"/>
    <cellStyle name="ATan 3 6" xfId="5640"/>
    <cellStyle name="ATan 30" xfId="5641"/>
    <cellStyle name="ATan 30 2" xfId="5642"/>
    <cellStyle name="ATan 30 2 2" xfId="5643"/>
    <cellStyle name="ATan 30 3" xfId="5644"/>
    <cellStyle name="ATan 30 3 2" xfId="5645"/>
    <cellStyle name="ATan 30 4" xfId="5646"/>
    <cellStyle name="ATan 30 4 2" xfId="5647"/>
    <cellStyle name="ATan 30 5" xfId="5648"/>
    <cellStyle name="ATan 30 5 2" xfId="5649"/>
    <cellStyle name="ATan 30 6" xfId="5650"/>
    <cellStyle name="ATan 31" xfId="5651"/>
    <cellStyle name="ATan 31 2" xfId="5652"/>
    <cellStyle name="ATan 31 2 2" xfId="5653"/>
    <cellStyle name="ATan 31 3" xfId="5654"/>
    <cellStyle name="ATan 31 3 2" xfId="5655"/>
    <cellStyle name="ATan 31 4" xfId="5656"/>
    <cellStyle name="ATan 31 4 2" xfId="5657"/>
    <cellStyle name="ATan 31 5" xfId="5658"/>
    <cellStyle name="ATan 31 5 2" xfId="5659"/>
    <cellStyle name="ATan 31 6" xfId="5660"/>
    <cellStyle name="ATan 32" xfId="5661"/>
    <cellStyle name="ATan 32 2" xfId="5662"/>
    <cellStyle name="ATan 32 2 2" xfId="5663"/>
    <cellStyle name="ATan 32 3" xfId="5664"/>
    <cellStyle name="ATan 32 3 2" xfId="5665"/>
    <cellStyle name="ATan 32 4" xfId="5666"/>
    <cellStyle name="ATan 32 4 2" xfId="5667"/>
    <cellStyle name="ATan 32 5" xfId="5668"/>
    <cellStyle name="ATan 32 5 2" xfId="5669"/>
    <cellStyle name="ATan 32 6" xfId="5670"/>
    <cellStyle name="ATan 33" xfId="5671"/>
    <cellStyle name="ATan 33 2" xfId="5672"/>
    <cellStyle name="ATan 33 2 2" xfId="5673"/>
    <cellStyle name="ATan 33 3" xfId="5674"/>
    <cellStyle name="ATan 33 3 2" xfId="5675"/>
    <cellStyle name="ATan 33 4" xfId="5676"/>
    <cellStyle name="ATan 33 4 2" xfId="5677"/>
    <cellStyle name="ATan 33 5" xfId="5678"/>
    <cellStyle name="ATan 33 5 2" xfId="5679"/>
    <cellStyle name="ATan 33 6" xfId="5680"/>
    <cellStyle name="ATan 34" xfId="5681"/>
    <cellStyle name="ATan 34 2" xfId="5682"/>
    <cellStyle name="ATan 34 2 2" xfId="5683"/>
    <cellStyle name="ATan 34 3" xfId="5684"/>
    <cellStyle name="ATan 34 3 2" xfId="5685"/>
    <cellStyle name="ATan 34 4" xfId="5686"/>
    <cellStyle name="ATan 34 4 2" xfId="5687"/>
    <cellStyle name="ATan 34 5" xfId="5688"/>
    <cellStyle name="ATan 34 5 2" xfId="5689"/>
    <cellStyle name="ATan 34 6" xfId="5690"/>
    <cellStyle name="ATan 35" xfId="5691"/>
    <cellStyle name="ATan 35 2" xfId="5692"/>
    <cellStyle name="ATan 35 2 2" xfId="5693"/>
    <cellStyle name="ATan 35 3" xfId="5694"/>
    <cellStyle name="ATan 35 3 2" xfId="5695"/>
    <cellStyle name="ATan 35 4" xfId="5696"/>
    <cellStyle name="ATan 35 4 2" xfId="5697"/>
    <cellStyle name="ATan 35 5" xfId="5698"/>
    <cellStyle name="ATan 35 5 2" xfId="5699"/>
    <cellStyle name="ATan 35 6" xfId="5700"/>
    <cellStyle name="ATan 36" xfId="5701"/>
    <cellStyle name="ATan 36 2" xfId="5702"/>
    <cellStyle name="ATan 36 2 2" xfId="5703"/>
    <cellStyle name="ATan 36 3" xfId="5704"/>
    <cellStyle name="ATan 36 3 2" xfId="5705"/>
    <cellStyle name="ATan 36 4" xfId="5706"/>
    <cellStyle name="ATan 36 4 2" xfId="5707"/>
    <cellStyle name="ATan 36 5" xfId="5708"/>
    <cellStyle name="ATan 36 5 2" xfId="5709"/>
    <cellStyle name="ATan 36 6" xfId="5710"/>
    <cellStyle name="ATan 37" xfId="5711"/>
    <cellStyle name="ATan 37 2" xfId="5712"/>
    <cellStyle name="ATan 37 2 2" xfId="5713"/>
    <cellStyle name="ATan 37 3" xfId="5714"/>
    <cellStyle name="ATan 37 3 2" xfId="5715"/>
    <cellStyle name="ATan 37 4" xfId="5716"/>
    <cellStyle name="ATan 37 4 2" xfId="5717"/>
    <cellStyle name="ATan 37 5" xfId="5718"/>
    <cellStyle name="ATan 37 5 2" xfId="5719"/>
    <cellStyle name="ATan 37 6" xfId="5720"/>
    <cellStyle name="ATan 38" xfId="5721"/>
    <cellStyle name="ATan 38 2" xfId="5722"/>
    <cellStyle name="ATan 38 2 2" xfId="5723"/>
    <cellStyle name="ATan 38 3" xfId="5724"/>
    <cellStyle name="ATan 38 3 2" xfId="5725"/>
    <cellStyle name="ATan 38 4" xfId="5726"/>
    <cellStyle name="ATan 38 4 2" xfId="5727"/>
    <cellStyle name="ATan 38 5" xfId="5728"/>
    <cellStyle name="ATan 38 5 2" xfId="5729"/>
    <cellStyle name="ATan 38 6" xfId="5730"/>
    <cellStyle name="ATan 39" xfId="5731"/>
    <cellStyle name="ATan 39 2" xfId="5732"/>
    <cellStyle name="ATan 39 2 2" xfId="5733"/>
    <cellStyle name="ATan 39 3" xfId="5734"/>
    <cellStyle name="ATan 39 3 2" xfId="5735"/>
    <cellStyle name="ATan 39 4" xfId="5736"/>
    <cellStyle name="ATan 39 4 2" xfId="5737"/>
    <cellStyle name="ATan 39 5" xfId="5738"/>
    <cellStyle name="ATan 39 5 2" xfId="5739"/>
    <cellStyle name="ATan 39 6" xfId="5740"/>
    <cellStyle name="ATan 4" xfId="5741"/>
    <cellStyle name="ATan 4 2" xfId="5742"/>
    <cellStyle name="ATan 4 2 2" xfId="5743"/>
    <cellStyle name="ATan 4 3" xfId="5744"/>
    <cellStyle name="ATan 4 3 2" xfId="5745"/>
    <cellStyle name="ATan 4 4" xfId="5746"/>
    <cellStyle name="ATan 4 4 2" xfId="5747"/>
    <cellStyle name="ATan 4 5" xfId="5748"/>
    <cellStyle name="ATan 4 5 2" xfId="5749"/>
    <cellStyle name="ATan 4 6" xfId="5750"/>
    <cellStyle name="ATan 40" xfId="5751"/>
    <cellStyle name="ATan 40 2" xfId="5752"/>
    <cellStyle name="ATan 40 2 2" xfId="5753"/>
    <cellStyle name="ATan 40 3" xfId="5754"/>
    <cellStyle name="ATan 40 3 2" xfId="5755"/>
    <cellStyle name="ATan 40 4" xfId="5756"/>
    <cellStyle name="ATan 40 4 2" xfId="5757"/>
    <cellStyle name="ATan 40 5" xfId="5758"/>
    <cellStyle name="ATan 40 5 2" xfId="5759"/>
    <cellStyle name="ATan 40 6" xfId="5760"/>
    <cellStyle name="ATan 41" xfId="5761"/>
    <cellStyle name="ATan 41 2" xfId="5762"/>
    <cellStyle name="ATan 41 2 2" xfId="5763"/>
    <cellStyle name="ATan 41 3" xfId="5764"/>
    <cellStyle name="ATan 41 3 2" xfId="5765"/>
    <cellStyle name="ATan 41 4" xfId="5766"/>
    <cellStyle name="ATan 41 4 2" xfId="5767"/>
    <cellStyle name="ATan 41 5" xfId="5768"/>
    <cellStyle name="ATan 41 5 2" xfId="5769"/>
    <cellStyle name="ATan 41 6" xfId="5770"/>
    <cellStyle name="ATan 42" xfId="5771"/>
    <cellStyle name="ATan 42 2" xfId="5772"/>
    <cellStyle name="ATan 42 2 2" xfId="5773"/>
    <cellStyle name="ATan 42 3" xfId="5774"/>
    <cellStyle name="ATan 42 3 2" xfId="5775"/>
    <cellStyle name="ATan 42 4" xfId="5776"/>
    <cellStyle name="ATan 42 4 2" xfId="5777"/>
    <cellStyle name="ATan 42 5" xfId="5778"/>
    <cellStyle name="ATan 42 5 2" xfId="5779"/>
    <cellStyle name="ATan 42 6" xfId="5780"/>
    <cellStyle name="ATan 43" xfId="5781"/>
    <cellStyle name="ATan 43 2" xfId="5782"/>
    <cellStyle name="ATan 43 2 2" xfId="5783"/>
    <cellStyle name="ATan 43 3" xfId="5784"/>
    <cellStyle name="ATan 43 3 2" xfId="5785"/>
    <cellStyle name="ATan 43 4" xfId="5786"/>
    <cellStyle name="ATan 43 4 2" xfId="5787"/>
    <cellStyle name="ATan 43 5" xfId="5788"/>
    <cellStyle name="ATan 43 5 2" xfId="5789"/>
    <cellStyle name="ATan 43 6" xfId="5790"/>
    <cellStyle name="ATan 44" xfId="5791"/>
    <cellStyle name="ATan 44 2" xfId="5792"/>
    <cellStyle name="ATan 44 2 2" xfId="5793"/>
    <cellStyle name="ATan 44 3" xfId="5794"/>
    <cellStyle name="ATan 44 3 2" xfId="5795"/>
    <cellStyle name="ATan 44 4" xfId="5796"/>
    <cellStyle name="ATan 44 4 2" xfId="5797"/>
    <cellStyle name="ATan 44 5" xfId="5798"/>
    <cellStyle name="ATan 44 5 2" xfId="5799"/>
    <cellStyle name="ATan 44 6" xfId="5800"/>
    <cellStyle name="ATan 45" xfId="5801"/>
    <cellStyle name="ATan 45 2" xfId="5802"/>
    <cellStyle name="ATan 45 2 2" xfId="5803"/>
    <cellStyle name="ATan 45 3" xfId="5804"/>
    <cellStyle name="ATan 45 3 2" xfId="5805"/>
    <cellStyle name="ATan 45 4" xfId="5806"/>
    <cellStyle name="ATan 45 4 2" xfId="5807"/>
    <cellStyle name="ATan 45 5" xfId="5808"/>
    <cellStyle name="ATan 45 5 2" xfId="5809"/>
    <cellStyle name="ATan 45 6" xfId="5810"/>
    <cellStyle name="ATan 46" xfId="5811"/>
    <cellStyle name="ATan 46 2" xfId="5812"/>
    <cellStyle name="ATan 46 2 2" xfId="5813"/>
    <cellStyle name="ATan 46 3" xfId="5814"/>
    <cellStyle name="ATan 46 3 2" xfId="5815"/>
    <cellStyle name="ATan 46 4" xfId="5816"/>
    <cellStyle name="ATan 46 4 2" xfId="5817"/>
    <cellStyle name="ATan 46 5" xfId="5818"/>
    <cellStyle name="ATan 46 5 2" xfId="5819"/>
    <cellStyle name="ATan 46 6" xfId="5820"/>
    <cellStyle name="ATan 47" xfId="5821"/>
    <cellStyle name="ATan 47 2" xfId="5822"/>
    <cellStyle name="ATan 47 2 2" xfId="5823"/>
    <cellStyle name="ATan 47 3" xfId="5824"/>
    <cellStyle name="ATan 47 3 2" xfId="5825"/>
    <cellStyle name="ATan 47 4" xfId="5826"/>
    <cellStyle name="ATan 47 4 2" xfId="5827"/>
    <cellStyle name="ATan 47 5" xfId="5828"/>
    <cellStyle name="ATan 47 5 2" xfId="5829"/>
    <cellStyle name="ATan 47 6" xfId="5830"/>
    <cellStyle name="ATan 48" xfId="5831"/>
    <cellStyle name="ATan 48 2" xfId="5832"/>
    <cellStyle name="ATan 48 2 2" xfId="5833"/>
    <cellStyle name="ATan 48 3" xfId="5834"/>
    <cellStyle name="ATan 48 3 2" xfId="5835"/>
    <cellStyle name="ATan 48 4" xfId="5836"/>
    <cellStyle name="ATan 48 4 2" xfId="5837"/>
    <cellStyle name="ATan 48 5" xfId="5838"/>
    <cellStyle name="ATan 48 5 2" xfId="5839"/>
    <cellStyle name="ATan 48 6" xfId="5840"/>
    <cellStyle name="ATan 49" xfId="5841"/>
    <cellStyle name="ATan 49 2" xfId="5842"/>
    <cellStyle name="ATan 49 2 2" xfId="5843"/>
    <cellStyle name="ATan 49 3" xfId="5844"/>
    <cellStyle name="ATan 49 3 2" xfId="5845"/>
    <cellStyle name="ATan 49 4" xfId="5846"/>
    <cellStyle name="ATan 49 4 2" xfId="5847"/>
    <cellStyle name="ATan 49 5" xfId="5848"/>
    <cellStyle name="ATan 49 5 2" xfId="5849"/>
    <cellStyle name="ATan 49 6" xfId="5850"/>
    <cellStyle name="ATan 5" xfId="5851"/>
    <cellStyle name="ATan 5 2" xfId="5852"/>
    <cellStyle name="ATan 5 2 2" xfId="5853"/>
    <cellStyle name="ATan 5 3" xfId="5854"/>
    <cellStyle name="ATan 5 3 2" xfId="5855"/>
    <cellStyle name="ATan 5 4" xfId="5856"/>
    <cellStyle name="ATan 5 4 2" xfId="5857"/>
    <cellStyle name="ATan 5 5" xfId="5858"/>
    <cellStyle name="ATan 5 5 2" xfId="5859"/>
    <cellStyle name="ATan 5 6" xfId="5860"/>
    <cellStyle name="ATan 50" xfId="5861"/>
    <cellStyle name="ATan 50 2" xfId="5862"/>
    <cellStyle name="ATan 50 2 2" xfId="5863"/>
    <cellStyle name="ATan 50 3" xfId="5864"/>
    <cellStyle name="ATan 50 3 2" xfId="5865"/>
    <cellStyle name="ATan 50 4" xfId="5866"/>
    <cellStyle name="ATan 50 4 2" xfId="5867"/>
    <cellStyle name="ATan 50 5" xfId="5868"/>
    <cellStyle name="ATan 50 5 2" xfId="5869"/>
    <cellStyle name="ATan 50 6" xfId="5870"/>
    <cellStyle name="ATan 51" xfId="5871"/>
    <cellStyle name="ATan 51 2" xfId="5872"/>
    <cellStyle name="ATan 51 2 2" xfId="5873"/>
    <cellStyle name="ATan 51 3" xfId="5874"/>
    <cellStyle name="ATan 51 3 2" xfId="5875"/>
    <cellStyle name="ATan 51 4" xfId="5876"/>
    <cellStyle name="ATan 51 4 2" xfId="5877"/>
    <cellStyle name="ATan 51 5" xfId="5878"/>
    <cellStyle name="ATan 51 5 2" xfId="5879"/>
    <cellStyle name="ATan 51 6" xfId="5880"/>
    <cellStyle name="ATan 52" xfId="5881"/>
    <cellStyle name="ATan 52 2" xfId="5882"/>
    <cellStyle name="ATan 52 2 2" xfId="5883"/>
    <cellStyle name="ATan 52 3" xfId="5884"/>
    <cellStyle name="ATan 52 3 2" xfId="5885"/>
    <cellStyle name="ATan 52 4" xfId="5886"/>
    <cellStyle name="ATan 52 4 2" xfId="5887"/>
    <cellStyle name="ATan 52 5" xfId="5888"/>
    <cellStyle name="ATan 52 5 2" xfId="5889"/>
    <cellStyle name="ATan 52 6" xfId="5890"/>
    <cellStyle name="ATan 53" xfId="5891"/>
    <cellStyle name="ATan 53 2" xfId="5892"/>
    <cellStyle name="ATan 53 2 2" xfId="5893"/>
    <cellStyle name="ATan 53 3" xfId="5894"/>
    <cellStyle name="ATan 53 3 2" xfId="5895"/>
    <cellStyle name="ATan 53 4" xfId="5896"/>
    <cellStyle name="ATan 53 4 2" xfId="5897"/>
    <cellStyle name="ATan 53 5" xfId="5898"/>
    <cellStyle name="ATan 53 5 2" xfId="5899"/>
    <cellStyle name="ATan 53 6" xfId="5900"/>
    <cellStyle name="ATan 54" xfId="5901"/>
    <cellStyle name="ATan 54 2" xfId="5902"/>
    <cellStyle name="ATan 54 2 2" xfId="5903"/>
    <cellStyle name="ATan 54 3" xfId="5904"/>
    <cellStyle name="ATan 54 3 2" xfId="5905"/>
    <cellStyle name="ATan 54 4" xfId="5906"/>
    <cellStyle name="ATan 54 4 2" xfId="5907"/>
    <cellStyle name="ATan 54 5" xfId="5908"/>
    <cellStyle name="ATan 54 5 2" xfId="5909"/>
    <cellStyle name="ATan 54 6" xfId="5910"/>
    <cellStyle name="ATan 55" xfId="5911"/>
    <cellStyle name="ATan 55 2" xfId="5912"/>
    <cellStyle name="ATan 55 2 2" xfId="5913"/>
    <cellStyle name="ATan 55 3" xfId="5914"/>
    <cellStyle name="ATan 55 3 2" xfId="5915"/>
    <cellStyle name="ATan 55 4" xfId="5916"/>
    <cellStyle name="ATan 55 4 2" xfId="5917"/>
    <cellStyle name="ATan 55 5" xfId="5918"/>
    <cellStyle name="ATan 55 5 2" xfId="5919"/>
    <cellStyle name="ATan 55 6" xfId="5920"/>
    <cellStyle name="ATan 56" xfId="5921"/>
    <cellStyle name="ATan 56 2" xfId="5922"/>
    <cellStyle name="ATan 56 2 2" xfId="5923"/>
    <cellStyle name="ATan 56 3" xfId="5924"/>
    <cellStyle name="ATan 56 3 2" xfId="5925"/>
    <cellStyle name="ATan 56 4" xfId="5926"/>
    <cellStyle name="ATan 56 4 2" xfId="5927"/>
    <cellStyle name="ATan 56 5" xfId="5928"/>
    <cellStyle name="ATan 56 5 2" xfId="5929"/>
    <cellStyle name="ATan 56 6" xfId="5930"/>
    <cellStyle name="ATan 57" xfId="5931"/>
    <cellStyle name="ATan 57 2" xfId="5932"/>
    <cellStyle name="ATan 57 2 2" xfId="5933"/>
    <cellStyle name="ATan 57 3" xfId="5934"/>
    <cellStyle name="ATan 57 3 2" xfId="5935"/>
    <cellStyle name="ATan 57 4" xfId="5936"/>
    <cellStyle name="ATan 57 4 2" xfId="5937"/>
    <cellStyle name="ATan 57 5" xfId="5938"/>
    <cellStyle name="ATan 57 5 2" xfId="5939"/>
    <cellStyle name="ATan 57 6" xfId="5940"/>
    <cellStyle name="ATan 58" xfId="5941"/>
    <cellStyle name="ATan 58 2" xfId="5942"/>
    <cellStyle name="ATan 58 2 2" xfId="5943"/>
    <cellStyle name="ATan 58 3" xfId="5944"/>
    <cellStyle name="ATan 58 3 2" xfId="5945"/>
    <cellStyle name="ATan 58 4" xfId="5946"/>
    <cellStyle name="ATan 58 4 2" xfId="5947"/>
    <cellStyle name="ATan 58 5" xfId="5948"/>
    <cellStyle name="ATan 58 5 2" xfId="5949"/>
    <cellStyle name="ATan 58 6" xfId="5950"/>
    <cellStyle name="ATan 59" xfId="5951"/>
    <cellStyle name="ATan 59 2" xfId="5952"/>
    <cellStyle name="ATan 59 2 2" xfId="5953"/>
    <cellStyle name="ATan 59 3" xfId="5954"/>
    <cellStyle name="ATan 59 3 2" xfId="5955"/>
    <cellStyle name="ATan 59 4" xfId="5956"/>
    <cellStyle name="ATan 59 4 2" xfId="5957"/>
    <cellStyle name="ATan 59 5" xfId="5958"/>
    <cellStyle name="ATan 59 5 2" xfId="5959"/>
    <cellStyle name="ATan 59 6" xfId="5960"/>
    <cellStyle name="ATan 6" xfId="5961"/>
    <cellStyle name="ATan 6 2" xfId="5962"/>
    <cellStyle name="ATan 6 2 2" xfId="5963"/>
    <cellStyle name="ATan 6 3" xfId="5964"/>
    <cellStyle name="ATan 6 3 2" xfId="5965"/>
    <cellStyle name="ATan 6 4" xfId="5966"/>
    <cellStyle name="ATan 6 4 2" xfId="5967"/>
    <cellStyle name="ATan 6 5" xfId="5968"/>
    <cellStyle name="ATan 6 5 2" xfId="5969"/>
    <cellStyle name="ATan 6 6" xfId="5970"/>
    <cellStyle name="ATan 60" xfId="5971"/>
    <cellStyle name="ATan 60 2" xfId="5972"/>
    <cellStyle name="ATan 60 2 2" xfId="5973"/>
    <cellStyle name="ATan 60 3" xfId="5974"/>
    <cellStyle name="ATan 60 3 2" xfId="5975"/>
    <cellStyle name="ATan 60 4" xfId="5976"/>
    <cellStyle name="ATan 60 4 2" xfId="5977"/>
    <cellStyle name="ATan 60 5" xfId="5978"/>
    <cellStyle name="ATan 60 5 2" xfId="5979"/>
    <cellStyle name="ATan 60 6" xfId="5980"/>
    <cellStyle name="ATan 61" xfId="5981"/>
    <cellStyle name="ATan 61 2" xfId="5982"/>
    <cellStyle name="ATan 61 2 2" xfId="5983"/>
    <cellStyle name="ATan 61 3" xfId="5984"/>
    <cellStyle name="ATan 61 3 2" xfId="5985"/>
    <cellStyle name="ATan 61 4" xfId="5986"/>
    <cellStyle name="ATan 61 4 2" xfId="5987"/>
    <cellStyle name="ATan 61 5" xfId="5988"/>
    <cellStyle name="ATan 61 5 2" xfId="5989"/>
    <cellStyle name="ATan 61 6" xfId="5990"/>
    <cellStyle name="ATan 62" xfId="5991"/>
    <cellStyle name="ATan 62 2" xfId="5992"/>
    <cellStyle name="ATan 62 2 2" xfId="5993"/>
    <cellStyle name="ATan 62 3" xfId="5994"/>
    <cellStyle name="ATan 62 3 2" xfId="5995"/>
    <cellStyle name="ATan 62 4" xfId="5996"/>
    <cellStyle name="ATan 62 4 2" xfId="5997"/>
    <cellStyle name="ATan 62 5" xfId="5998"/>
    <cellStyle name="ATan 62 5 2" xfId="5999"/>
    <cellStyle name="ATan 62 6" xfId="6000"/>
    <cellStyle name="ATan 63" xfId="6001"/>
    <cellStyle name="ATan 63 2" xfId="6002"/>
    <cellStyle name="ATan 63 2 2" xfId="6003"/>
    <cellStyle name="ATan 63 3" xfId="6004"/>
    <cellStyle name="ATan 63 3 2" xfId="6005"/>
    <cellStyle name="ATan 63 4" xfId="6006"/>
    <cellStyle name="ATan 63 4 2" xfId="6007"/>
    <cellStyle name="ATan 63 5" xfId="6008"/>
    <cellStyle name="ATan 63 5 2" xfId="6009"/>
    <cellStyle name="ATan 63 6" xfId="6010"/>
    <cellStyle name="ATan 64" xfId="6011"/>
    <cellStyle name="ATan 64 2" xfId="6012"/>
    <cellStyle name="ATan 64 2 2" xfId="6013"/>
    <cellStyle name="ATan 64 3" xfId="6014"/>
    <cellStyle name="ATan 64 3 2" xfId="6015"/>
    <cellStyle name="ATan 64 4" xfId="6016"/>
    <cellStyle name="ATan 64 4 2" xfId="6017"/>
    <cellStyle name="ATan 64 5" xfId="6018"/>
    <cellStyle name="ATan 64 5 2" xfId="6019"/>
    <cellStyle name="ATan 64 6" xfId="6020"/>
    <cellStyle name="ATan 65" xfId="6021"/>
    <cellStyle name="ATan 65 2" xfId="6022"/>
    <cellStyle name="ATan 65 2 2" xfId="6023"/>
    <cellStyle name="ATan 65 3" xfId="6024"/>
    <cellStyle name="ATan 65 3 2" xfId="6025"/>
    <cellStyle name="ATan 65 4" xfId="6026"/>
    <cellStyle name="ATan 65 4 2" xfId="6027"/>
    <cellStyle name="ATan 65 5" xfId="6028"/>
    <cellStyle name="ATan 65 5 2" xfId="6029"/>
    <cellStyle name="ATan 65 6" xfId="6030"/>
    <cellStyle name="ATan 66" xfId="6031"/>
    <cellStyle name="ATan 66 2" xfId="6032"/>
    <cellStyle name="ATan 66 2 2" xfId="6033"/>
    <cellStyle name="ATan 66 3" xfId="6034"/>
    <cellStyle name="ATan 66 3 2" xfId="6035"/>
    <cellStyle name="ATan 66 4" xfId="6036"/>
    <cellStyle name="ATan 66 4 2" xfId="6037"/>
    <cellStyle name="ATan 66 5" xfId="6038"/>
    <cellStyle name="ATan 66 5 2" xfId="6039"/>
    <cellStyle name="ATan 66 6" xfId="6040"/>
    <cellStyle name="ATan 67" xfId="6041"/>
    <cellStyle name="ATan 67 2" xfId="6042"/>
    <cellStyle name="ATan 67 2 2" xfId="6043"/>
    <cellStyle name="ATan 67 3" xfId="6044"/>
    <cellStyle name="ATan 67 3 2" xfId="6045"/>
    <cellStyle name="ATan 67 4" xfId="6046"/>
    <cellStyle name="ATan 67 4 2" xfId="6047"/>
    <cellStyle name="ATan 67 5" xfId="6048"/>
    <cellStyle name="ATan 67 5 2" xfId="6049"/>
    <cellStyle name="ATan 67 6" xfId="6050"/>
    <cellStyle name="ATan 68" xfId="6051"/>
    <cellStyle name="ATan 68 2" xfId="6052"/>
    <cellStyle name="ATan 68 2 2" xfId="6053"/>
    <cellStyle name="ATan 68 3" xfId="6054"/>
    <cellStyle name="ATan 68 3 2" xfId="6055"/>
    <cellStyle name="ATan 68 4" xfId="6056"/>
    <cellStyle name="ATan 68 4 2" xfId="6057"/>
    <cellStyle name="ATan 68 5" xfId="6058"/>
    <cellStyle name="ATan 68 5 2" xfId="6059"/>
    <cellStyle name="ATan 68 6" xfId="6060"/>
    <cellStyle name="ATan 69" xfId="6061"/>
    <cellStyle name="ATan 69 2" xfId="6062"/>
    <cellStyle name="ATan 69 2 2" xfId="6063"/>
    <cellStyle name="ATan 69 3" xfId="6064"/>
    <cellStyle name="ATan 69 3 2" xfId="6065"/>
    <cellStyle name="ATan 69 4" xfId="6066"/>
    <cellStyle name="ATan 69 4 2" xfId="6067"/>
    <cellStyle name="ATan 69 5" xfId="6068"/>
    <cellStyle name="ATan 69 5 2" xfId="6069"/>
    <cellStyle name="ATan 69 6" xfId="6070"/>
    <cellStyle name="ATan 7" xfId="6071"/>
    <cellStyle name="ATan 7 2" xfId="6072"/>
    <cellStyle name="ATan 7 2 2" xfId="6073"/>
    <cellStyle name="ATan 7 3" xfId="6074"/>
    <cellStyle name="ATan 7 3 2" xfId="6075"/>
    <cellStyle name="ATan 7 4" xfId="6076"/>
    <cellStyle name="ATan 7 4 2" xfId="6077"/>
    <cellStyle name="ATan 7 5" xfId="6078"/>
    <cellStyle name="ATan 7 5 2" xfId="6079"/>
    <cellStyle name="ATan 7 6" xfId="6080"/>
    <cellStyle name="ATan 8" xfId="6081"/>
    <cellStyle name="ATan 8 2" xfId="6082"/>
    <cellStyle name="ATan 8 2 2" xfId="6083"/>
    <cellStyle name="ATan 8 3" xfId="6084"/>
    <cellStyle name="ATan 8 3 2" xfId="6085"/>
    <cellStyle name="ATan 8 4" xfId="6086"/>
    <cellStyle name="ATan 8 4 2" xfId="6087"/>
    <cellStyle name="ATan 8 5" xfId="6088"/>
    <cellStyle name="ATan 8 5 2" xfId="6089"/>
    <cellStyle name="ATan 8 6" xfId="6090"/>
    <cellStyle name="ATan 9" xfId="6091"/>
    <cellStyle name="ATan 9 2" xfId="6092"/>
    <cellStyle name="ATan 9 2 2" xfId="6093"/>
    <cellStyle name="ATan 9 3" xfId="6094"/>
    <cellStyle name="ATan 9 3 2" xfId="6095"/>
    <cellStyle name="ATan 9 4" xfId="6096"/>
    <cellStyle name="ATan 9 4 2" xfId="6097"/>
    <cellStyle name="ATan 9 5" xfId="6098"/>
    <cellStyle name="ATan 9 5 2" xfId="6099"/>
    <cellStyle name="ATan 9 6" xfId="6100"/>
    <cellStyle name="ÄÞ¸¶ [0]_      " xfId="6101"/>
    <cellStyle name="AÞ¸¶ [0]_INQUIRY ¿?¾÷AßAø " xfId="6102"/>
    <cellStyle name="ÄÞ¸¶ [0]_L601CPT" xfId="6103"/>
    <cellStyle name="ÄÞ¸¶_      " xfId="6104"/>
    <cellStyle name="AÞ¸¶_INQUIRY ¿?¾÷AßAø " xfId="6105"/>
    <cellStyle name="ÄÞ¸¶_L601CPT" xfId="6106"/>
    <cellStyle name="Ausgabe" xfId="6107"/>
    <cellStyle name="AutoFormat Options" xfId="6108"/>
    <cellStyle name="AutoFormat Options 2" xfId="6109"/>
    <cellStyle name="AutoFormat-Optionen" xfId="6110"/>
    <cellStyle name="AutoFormat-Optionen 2" xfId="6111"/>
    <cellStyle name="AutoFormat-Optionen 5" xfId="6112"/>
    <cellStyle name="AutoFormat-Optionen_i bieu 1 va 6 KH TRUNG HAN 2016-2020 (HOAN CHINH)" xfId="6113"/>
    <cellStyle name="bac" xfId="6114"/>
    <cellStyle name="Bad 2" xfId="6115"/>
    <cellStyle name="Bad 2 10" xfId="6116"/>
    <cellStyle name="Bad 2 11" xfId="6117"/>
    <cellStyle name="Bad 2 12" xfId="6118"/>
    <cellStyle name="Bad 2 13" xfId="6119"/>
    <cellStyle name="Bad 2 14" xfId="6120"/>
    <cellStyle name="Bad 2 15" xfId="6121"/>
    <cellStyle name="Bad 2 16" xfId="6122"/>
    <cellStyle name="Bad 2 17" xfId="6123"/>
    <cellStyle name="Bad 2 18" xfId="6124"/>
    <cellStyle name="Bad 2 19" xfId="6125"/>
    <cellStyle name="Bad 2 2" xfId="6126"/>
    <cellStyle name="Bad 2 2 2" xfId="6127"/>
    <cellStyle name="Bad 2 20" xfId="6128"/>
    <cellStyle name="Bad 2 21" xfId="6129"/>
    <cellStyle name="Bad 2 22" xfId="6130"/>
    <cellStyle name="Bad 2 23" xfId="6131"/>
    <cellStyle name="Bad 2 24" xfId="6132"/>
    <cellStyle name="Bad 2 25" xfId="6133"/>
    <cellStyle name="Bad 2 26" xfId="6134"/>
    <cellStyle name="Bad 2 27" xfId="6135"/>
    <cellStyle name="Bad 2 28" xfId="6136"/>
    <cellStyle name="Bad 2 29" xfId="6137"/>
    <cellStyle name="Bad 2 3" xfId="6138"/>
    <cellStyle name="Bad 2 3 2" xfId="6139"/>
    <cellStyle name="Bad 2 30" xfId="6140"/>
    <cellStyle name="Bad 2 31" xfId="6141"/>
    <cellStyle name="Bad 2 32" xfId="6142"/>
    <cellStyle name="Bad 2 33" xfId="6143"/>
    <cellStyle name="Bad 2 34" xfId="6144"/>
    <cellStyle name="Bad 2 35" xfId="6145"/>
    <cellStyle name="Bad 2 36" xfId="6146"/>
    <cellStyle name="Bad 2 37" xfId="6147"/>
    <cellStyle name="Bad 2 38" xfId="6148"/>
    <cellStyle name="Bad 2 39" xfId="6149"/>
    <cellStyle name="Bad 2 4" xfId="6150"/>
    <cellStyle name="Bad 2 4 2" xfId="6151"/>
    <cellStyle name="Bad 2 40" xfId="6152"/>
    <cellStyle name="Bad 2 41" xfId="6153"/>
    <cellStyle name="Bad 2 42" xfId="6154"/>
    <cellStyle name="Bad 2 43" xfId="6155"/>
    <cellStyle name="Bad 2 44" xfId="6156"/>
    <cellStyle name="Bad 2 45" xfId="6157"/>
    <cellStyle name="Bad 2 46" xfId="6158"/>
    <cellStyle name="Bad 2 47" xfId="6159"/>
    <cellStyle name="Bad 2 48" xfId="6160"/>
    <cellStyle name="Bad 2 49" xfId="6161"/>
    <cellStyle name="Bad 2 5" xfId="6162"/>
    <cellStyle name="Bad 2 50" xfId="6163"/>
    <cellStyle name="Bad 2 51" xfId="6164"/>
    <cellStyle name="Bad 2 52" xfId="6165"/>
    <cellStyle name="Bad 2 53" xfId="6166"/>
    <cellStyle name="Bad 2 54" xfId="6167"/>
    <cellStyle name="Bad 2 55" xfId="6168"/>
    <cellStyle name="Bad 2 56" xfId="6169"/>
    <cellStyle name="Bad 2 57" xfId="6170"/>
    <cellStyle name="Bad 2 58" xfId="6171"/>
    <cellStyle name="Bad 2 59" xfId="6172"/>
    <cellStyle name="Bad 2 6" xfId="6173"/>
    <cellStyle name="Bad 2 60" xfId="6174"/>
    <cellStyle name="Bad 2 61" xfId="6175"/>
    <cellStyle name="Bad 2 62" xfId="6176"/>
    <cellStyle name="Bad 2 63" xfId="6177"/>
    <cellStyle name="Bad 2 64" xfId="6178"/>
    <cellStyle name="Bad 2 65" xfId="6179"/>
    <cellStyle name="Bad 2 66" xfId="6180"/>
    <cellStyle name="Bad 2 67" xfId="6181"/>
    <cellStyle name="Bad 2 68" xfId="6182"/>
    <cellStyle name="Bad 2 69" xfId="6183"/>
    <cellStyle name="Bad 2 7" xfId="6184"/>
    <cellStyle name="Bad 2 70" xfId="6185"/>
    <cellStyle name="Bad 2 71" xfId="6186"/>
    <cellStyle name="Bad 2 72" xfId="6187"/>
    <cellStyle name="Bad 2 73" xfId="6188"/>
    <cellStyle name="Bad 2 74" xfId="6189"/>
    <cellStyle name="Bad 2 75" xfId="6190"/>
    <cellStyle name="Bad 2 76" xfId="6191"/>
    <cellStyle name="Bad 2 77" xfId="6192"/>
    <cellStyle name="Bad 2 78" xfId="6193"/>
    <cellStyle name="Bad 2 79" xfId="6194"/>
    <cellStyle name="Bad 2 8" xfId="6195"/>
    <cellStyle name="Bad 2 80" xfId="6196"/>
    <cellStyle name="Bad 2 81" xfId="6197"/>
    <cellStyle name="Bad 2 82" xfId="6198"/>
    <cellStyle name="Bad 2 83" xfId="6199"/>
    <cellStyle name="Bad 2 84" xfId="6200"/>
    <cellStyle name="Bad 2 85" xfId="6201"/>
    <cellStyle name="Bad 2 86" xfId="6202"/>
    <cellStyle name="Bad 2 87" xfId="6203"/>
    <cellStyle name="Bad 2 9" xfId="6204"/>
    <cellStyle name="Bad 3" xfId="6205"/>
    <cellStyle name="Bangchu" xfId="6206"/>
    <cellStyle name="Berechnung" xfId="6207"/>
    <cellStyle name="Bình thường 2" xfId="6208"/>
    <cellStyle name="Bình thường 3" xfId="6209"/>
    <cellStyle name="Bình thường_Book1" xfId="6210"/>
    <cellStyle name="Body" xfId="6211"/>
    <cellStyle name="Body 2" xfId="6212"/>
    <cellStyle name="Bor" xfId="6213"/>
    <cellStyle name="C?AØ_¿?¾÷CoE² " xfId="6214"/>
    <cellStyle name="C~1" xfId="6215"/>
    <cellStyle name="C~1?_x0011_Normal_903DK-2001?_x000c_Normal_AD_x000b_Normal_Adot?_x000d_Normal_ADAdot?_x000d_Normal_" xfId="6216"/>
    <cellStyle name="Ç¥ÁØ_      " xfId="6217"/>
    <cellStyle name="C￥AØ_¿μ¾÷CoE² " xfId="6218"/>
    <cellStyle name="Ç¥ÁØ_±¸¹Ì´ëÃ¥" xfId="6219"/>
    <cellStyle name="C￥AØ_≫c¾÷ºIº° AN°e " xfId="6220"/>
    <cellStyle name="Ç¥ÁØ_MARSHALL TEST" xfId="6221"/>
    <cellStyle name="C￥AØ_Sheet1_¿μ¾÷CoE² " xfId="6222"/>
    <cellStyle name="Ç¥ÁØ_ÿÿÿÿÿÿ_4_ÃÑÇÕ°è " xfId="6223"/>
    <cellStyle name="Calc Currency (0)" xfId="6224"/>
    <cellStyle name="Calc Currency (0) 2" xfId="6225"/>
    <cellStyle name="Calc Currency (0) 2 2" xfId="6226"/>
    <cellStyle name="Calc Currency (0) 3" xfId="6227"/>
    <cellStyle name="Calc Currency (0) 4" xfId="6228"/>
    <cellStyle name="Calc Currency (0)_Thuyet minh Dtoan kinhphi 2018 va 3 nam " xfId="6229"/>
    <cellStyle name="Calc Currency (2)" xfId="6230"/>
    <cellStyle name="Calc Currency (2) 10" xfId="6231"/>
    <cellStyle name="Calc Currency (2) 11" xfId="6232"/>
    <cellStyle name="Calc Currency (2) 12" xfId="6233"/>
    <cellStyle name="Calc Currency (2) 13" xfId="6234"/>
    <cellStyle name="Calc Currency (2) 14" xfId="6235"/>
    <cellStyle name="Calc Currency (2) 15" xfId="6236"/>
    <cellStyle name="Calc Currency (2) 16" xfId="6237"/>
    <cellStyle name="Calc Currency (2) 2" xfId="6238"/>
    <cellStyle name="Calc Currency (2) 3" xfId="6239"/>
    <cellStyle name="Calc Currency (2) 4" xfId="6240"/>
    <cellStyle name="Calc Currency (2) 5" xfId="6241"/>
    <cellStyle name="Calc Currency (2) 6" xfId="6242"/>
    <cellStyle name="Calc Currency (2) 7" xfId="6243"/>
    <cellStyle name="Calc Currency (2) 8" xfId="6244"/>
    <cellStyle name="Calc Currency (2) 9" xfId="6245"/>
    <cellStyle name="Calc Percent (0)" xfId="6246"/>
    <cellStyle name="Calc Percent (0) 10" xfId="6247"/>
    <cellStyle name="Calc Percent (0) 11" xfId="6248"/>
    <cellStyle name="Calc Percent (0) 12" xfId="6249"/>
    <cellStyle name="Calc Percent (0) 13" xfId="6250"/>
    <cellStyle name="Calc Percent (0) 14" xfId="6251"/>
    <cellStyle name="Calc Percent (0) 15" xfId="6252"/>
    <cellStyle name="Calc Percent (0) 16" xfId="6253"/>
    <cellStyle name="Calc Percent (0) 2" xfId="6254"/>
    <cellStyle name="Calc Percent (0) 3" xfId="6255"/>
    <cellStyle name="Calc Percent (0) 4" xfId="6256"/>
    <cellStyle name="Calc Percent (0) 5" xfId="6257"/>
    <cellStyle name="Calc Percent (0) 6" xfId="6258"/>
    <cellStyle name="Calc Percent (0) 7" xfId="6259"/>
    <cellStyle name="Calc Percent (0) 8" xfId="6260"/>
    <cellStyle name="Calc Percent (0) 9" xfId="6261"/>
    <cellStyle name="Calc Percent (1)" xfId="6262"/>
    <cellStyle name="Calc Percent (1) 10" xfId="6263"/>
    <cellStyle name="Calc Percent (1) 11" xfId="6264"/>
    <cellStyle name="Calc Percent (1) 12" xfId="6265"/>
    <cellStyle name="Calc Percent (1) 13" xfId="6266"/>
    <cellStyle name="Calc Percent (1) 14" xfId="6267"/>
    <cellStyle name="Calc Percent (1) 15" xfId="6268"/>
    <cellStyle name="Calc Percent (1) 16" xfId="6269"/>
    <cellStyle name="Calc Percent (1) 2" xfId="6270"/>
    <cellStyle name="Calc Percent (1) 3" xfId="6271"/>
    <cellStyle name="Calc Percent (1) 4" xfId="6272"/>
    <cellStyle name="Calc Percent (1) 5" xfId="6273"/>
    <cellStyle name="Calc Percent (1) 6" xfId="6274"/>
    <cellStyle name="Calc Percent (1) 7" xfId="6275"/>
    <cellStyle name="Calc Percent (1) 8" xfId="6276"/>
    <cellStyle name="Calc Percent (1) 9" xfId="6277"/>
    <cellStyle name="Calc Percent (2)" xfId="6278"/>
    <cellStyle name="Calc Percent (2) 10" xfId="6279"/>
    <cellStyle name="Calc Percent (2) 11" xfId="6280"/>
    <cellStyle name="Calc Percent (2) 12" xfId="6281"/>
    <cellStyle name="Calc Percent (2) 13" xfId="6282"/>
    <cellStyle name="Calc Percent (2) 14" xfId="6283"/>
    <cellStyle name="Calc Percent (2) 15" xfId="6284"/>
    <cellStyle name="Calc Percent (2) 16" xfId="6285"/>
    <cellStyle name="Calc Percent (2) 2" xfId="6286"/>
    <cellStyle name="Calc Percent (2) 2 2" xfId="6287"/>
    <cellStyle name="Calc Percent (2) 3" xfId="6288"/>
    <cellStyle name="Calc Percent (2) 4" xfId="6289"/>
    <cellStyle name="Calc Percent (2) 5" xfId="6290"/>
    <cellStyle name="Calc Percent (2) 6" xfId="6291"/>
    <cellStyle name="Calc Percent (2) 7" xfId="6292"/>
    <cellStyle name="Calc Percent (2) 8" xfId="6293"/>
    <cellStyle name="Calc Percent (2) 9" xfId="6294"/>
    <cellStyle name="Calc Units (0)" xfId="6295"/>
    <cellStyle name="Calc Units (0) 10" xfId="6296"/>
    <cellStyle name="Calc Units (0) 11" xfId="6297"/>
    <cellStyle name="Calc Units (0) 12" xfId="6298"/>
    <cellStyle name="Calc Units (0) 13" xfId="6299"/>
    <cellStyle name="Calc Units (0) 14" xfId="6300"/>
    <cellStyle name="Calc Units (0) 15" xfId="6301"/>
    <cellStyle name="Calc Units (0) 16" xfId="6302"/>
    <cellStyle name="Calc Units (0) 2" xfId="6303"/>
    <cellStyle name="Calc Units (0) 3" xfId="6304"/>
    <cellStyle name="Calc Units (0) 4" xfId="6305"/>
    <cellStyle name="Calc Units (0) 5" xfId="6306"/>
    <cellStyle name="Calc Units (0) 6" xfId="6307"/>
    <cellStyle name="Calc Units (0) 7" xfId="6308"/>
    <cellStyle name="Calc Units (0) 8" xfId="6309"/>
    <cellStyle name="Calc Units (0) 9" xfId="6310"/>
    <cellStyle name="Calc Units (1)" xfId="6311"/>
    <cellStyle name="Calc Units (1) 10" xfId="6312"/>
    <cellStyle name="Calc Units (1) 11" xfId="6313"/>
    <cellStyle name="Calc Units (1) 12" xfId="6314"/>
    <cellStyle name="Calc Units (1) 13" xfId="6315"/>
    <cellStyle name="Calc Units (1) 14" xfId="6316"/>
    <cellStyle name="Calc Units (1) 15" xfId="6317"/>
    <cellStyle name="Calc Units (1) 16" xfId="6318"/>
    <cellStyle name="Calc Units (1) 2" xfId="6319"/>
    <cellStyle name="Calc Units (1) 3" xfId="6320"/>
    <cellStyle name="Calc Units (1) 4" xfId="6321"/>
    <cellStyle name="Calc Units (1) 5" xfId="6322"/>
    <cellStyle name="Calc Units (1) 6" xfId="6323"/>
    <cellStyle name="Calc Units (1) 7" xfId="6324"/>
    <cellStyle name="Calc Units (1) 8" xfId="6325"/>
    <cellStyle name="Calc Units (1) 9" xfId="6326"/>
    <cellStyle name="Calc Units (2)" xfId="6327"/>
    <cellStyle name="Calc Units (2) 10" xfId="6328"/>
    <cellStyle name="Calc Units (2) 11" xfId="6329"/>
    <cellStyle name="Calc Units (2) 12" xfId="6330"/>
    <cellStyle name="Calc Units (2) 13" xfId="6331"/>
    <cellStyle name="Calc Units (2) 14" xfId="6332"/>
    <cellStyle name="Calc Units (2) 15" xfId="6333"/>
    <cellStyle name="Calc Units (2) 16" xfId="6334"/>
    <cellStyle name="Calc Units (2) 2" xfId="6335"/>
    <cellStyle name="Calc Units (2) 3" xfId="6336"/>
    <cellStyle name="Calc Units (2) 4" xfId="6337"/>
    <cellStyle name="Calc Units (2) 5" xfId="6338"/>
    <cellStyle name="Calc Units (2) 6" xfId="6339"/>
    <cellStyle name="Calc Units (2) 7" xfId="6340"/>
    <cellStyle name="Calc Units (2) 8" xfId="6341"/>
    <cellStyle name="Calc Units (2) 9" xfId="6342"/>
    <cellStyle name="Calculation 2" xfId="6343"/>
    <cellStyle name="Calculation 2 10" xfId="6344"/>
    <cellStyle name="Calculation 2 10 2" xfId="6345"/>
    <cellStyle name="Calculation 2 10 3" xfId="6346"/>
    <cellStyle name="Calculation 2 10 4" xfId="6347"/>
    <cellStyle name="Calculation 2 10 5" xfId="6348"/>
    <cellStyle name="Calculation 2 10 6" xfId="6349"/>
    <cellStyle name="Calculation 2 11" xfId="6350"/>
    <cellStyle name="Calculation 2 11 2" xfId="6351"/>
    <cellStyle name="Calculation 2 11 3" xfId="6352"/>
    <cellStyle name="Calculation 2 11 4" xfId="6353"/>
    <cellStyle name="Calculation 2 11 5" xfId="6354"/>
    <cellStyle name="Calculation 2 11 6" xfId="6355"/>
    <cellStyle name="Calculation 2 12" xfId="6356"/>
    <cellStyle name="Calculation 2 12 2" xfId="6357"/>
    <cellStyle name="Calculation 2 12 3" xfId="6358"/>
    <cellStyle name="Calculation 2 12 4" xfId="6359"/>
    <cellStyle name="Calculation 2 12 5" xfId="6360"/>
    <cellStyle name="Calculation 2 12 6" xfId="6361"/>
    <cellStyle name="Calculation 2 13" xfId="6362"/>
    <cellStyle name="Calculation 2 13 2" xfId="6363"/>
    <cellStyle name="Calculation 2 13 3" xfId="6364"/>
    <cellStyle name="Calculation 2 13 4" xfId="6365"/>
    <cellStyle name="Calculation 2 13 5" xfId="6366"/>
    <cellStyle name="Calculation 2 13 6" xfId="6367"/>
    <cellStyle name="Calculation 2 14" xfId="6368"/>
    <cellStyle name="Calculation 2 14 2" xfId="6369"/>
    <cellStyle name="Calculation 2 14 3" xfId="6370"/>
    <cellStyle name="Calculation 2 14 4" xfId="6371"/>
    <cellStyle name="Calculation 2 14 5" xfId="6372"/>
    <cellStyle name="Calculation 2 14 6" xfId="6373"/>
    <cellStyle name="Calculation 2 15" xfId="6374"/>
    <cellStyle name="Calculation 2 15 2" xfId="6375"/>
    <cellStyle name="Calculation 2 15 3" xfId="6376"/>
    <cellStyle name="Calculation 2 15 4" xfId="6377"/>
    <cellStyle name="Calculation 2 15 5" xfId="6378"/>
    <cellStyle name="Calculation 2 15 6" xfId="6379"/>
    <cellStyle name="Calculation 2 16" xfId="6380"/>
    <cellStyle name="Calculation 2 16 2" xfId="6381"/>
    <cellStyle name="Calculation 2 16 3" xfId="6382"/>
    <cellStyle name="Calculation 2 16 4" xfId="6383"/>
    <cellStyle name="Calculation 2 16 5" xfId="6384"/>
    <cellStyle name="Calculation 2 16 6" xfId="6385"/>
    <cellStyle name="Calculation 2 17" xfId="6386"/>
    <cellStyle name="Calculation 2 17 2" xfId="6387"/>
    <cellStyle name="Calculation 2 17 3" xfId="6388"/>
    <cellStyle name="Calculation 2 17 4" xfId="6389"/>
    <cellStyle name="Calculation 2 17 5" xfId="6390"/>
    <cellStyle name="Calculation 2 17 6" xfId="6391"/>
    <cellStyle name="Calculation 2 18" xfId="6392"/>
    <cellStyle name="Calculation 2 18 2" xfId="6393"/>
    <cellStyle name="Calculation 2 18 3" xfId="6394"/>
    <cellStyle name="Calculation 2 18 4" xfId="6395"/>
    <cellStyle name="Calculation 2 18 5" xfId="6396"/>
    <cellStyle name="Calculation 2 18 6" xfId="6397"/>
    <cellStyle name="Calculation 2 19" xfId="6398"/>
    <cellStyle name="Calculation 2 19 2" xfId="6399"/>
    <cellStyle name="Calculation 2 19 3" xfId="6400"/>
    <cellStyle name="Calculation 2 19 4" xfId="6401"/>
    <cellStyle name="Calculation 2 19 5" xfId="6402"/>
    <cellStyle name="Calculation 2 19 6" xfId="6403"/>
    <cellStyle name="Calculation 2 2" xfId="6404"/>
    <cellStyle name="Calculation 2 2 2" xfId="6405"/>
    <cellStyle name="Calculation 2 2 3" xfId="6406"/>
    <cellStyle name="Calculation 2 2 4" xfId="6407"/>
    <cellStyle name="Calculation 2 2 5" xfId="6408"/>
    <cellStyle name="Calculation 2 2 6" xfId="6409"/>
    <cellStyle name="Calculation 2 2 7" xfId="6410"/>
    <cellStyle name="Calculation 2 20" xfId="6411"/>
    <cellStyle name="Calculation 2 20 2" xfId="6412"/>
    <cellStyle name="Calculation 2 20 3" xfId="6413"/>
    <cellStyle name="Calculation 2 20 4" xfId="6414"/>
    <cellStyle name="Calculation 2 20 5" xfId="6415"/>
    <cellStyle name="Calculation 2 20 6" xfId="6416"/>
    <cellStyle name="Calculation 2 21" xfId="6417"/>
    <cellStyle name="Calculation 2 21 2" xfId="6418"/>
    <cellStyle name="Calculation 2 21 3" xfId="6419"/>
    <cellStyle name="Calculation 2 21 4" xfId="6420"/>
    <cellStyle name="Calculation 2 21 5" xfId="6421"/>
    <cellStyle name="Calculation 2 21 6" xfId="6422"/>
    <cellStyle name="Calculation 2 22" xfId="6423"/>
    <cellStyle name="Calculation 2 22 2" xfId="6424"/>
    <cellStyle name="Calculation 2 22 3" xfId="6425"/>
    <cellStyle name="Calculation 2 22 4" xfId="6426"/>
    <cellStyle name="Calculation 2 22 5" xfId="6427"/>
    <cellStyle name="Calculation 2 22 6" xfId="6428"/>
    <cellStyle name="Calculation 2 23" xfId="6429"/>
    <cellStyle name="Calculation 2 23 2" xfId="6430"/>
    <cellStyle name="Calculation 2 23 3" xfId="6431"/>
    <cellStyle name="Calculation 2 23 4" xfId="6432"/>
    <cellStyle name="Calculation 2 23 5" xfId="6433"/>
    <cellStyle name="Calculation 2 23 6" xfId="6434"/>
    <cellStyle name="Calculation 2 24" xfId="6435"/>
    <cellStyle name="Calculation 2 24 2" xfId="6436"/>
    <cellStyle name="Calculation 2 24 3" xfId="6437"/>
    <cellStyle name="Calculation 2 24 4" xfId="6438"/>
    <cellStyle name="Calculation 2 24 5" xfId="6439"/>
    <cellStyle name="Calculation 2 24 6" xfId="6440"/>
    <cellStyle name="Calculation 2 25" xfId="6441"/>
    <cellStyle name="Calculation 2 25 2" xfId="6442"/>
    <cellStyle name="Calculation 2 25 3" xfId="6443"/>
    <cellStyle name="Calculation 2 25 4" xfId="6444"/>
    <cellStyle name="Calculation 2 25 5" xfId="6445"/>
    <cellStyle name="Calculation 2 25 6" xfId="6446"/>
    <cellStyle name="Calculation 2 26" xfId="6447"/>
    <cellStyle name="Calculation 2 26 2" xfId="6448"/>
    <cellStyle name="Calculation 2 26 3" xfId="6449"/>
    <cellStyle name="Calculation 2 26 4" xfId="6450"/>
    <cellStyle name="Calculation 2 26 5" xfId="6451"/>
    <cellStyle name="Calculation 2 26 6" xfId="6452"/>
    <cellStyle name="Calculation 2 27" xfId="6453"/>
    <cellStyle name="Calculation 2 27 2" xfId="6454"/>
    <cellStyle name="Calculation 2 27 3" xfId="6455"/>
    <cellStyle name="Calculation 2 27 4" xfId="6456"/>
    <cellStyle name="Calculation 2 27 5" xfId="6457"/>
    <cellStyle name="Calculation 2 27 6" xfId="6458"/>
    <cellStyle name="Calculation 2 28" xfId="6459"/>
    <cellStyle name="Calculation 2 28 2" xfId="6460"/>
    <cellStyle name="Calculation 2 28 3" xfId="6461"/>
    <cellStyle name="Calculation 2 28 4" xfId="6462"/>
    <cellStyle name="Calculation 2 28 5" xfId="6463"/>
    <cellStyle name="Calculation 2 28 6" xfId="6464"/>
    <cellStyle name="Calculation 2 29" xfId="6465"/>
    <cellStyle name="Calculation 2 29 2" xfId="6466"/>
    <cellStyle name="Calculation 2 29 3" xfId="6467"/>
    <cellStyle name="Calculation 2 29 4" xfId="6468"/>
    <cellStyle name="Calculation 2 29 5" xfId="6469"/>
    <cellStyle name="Calculation 2 29 6" xfId="6470"/>
    <cellStyle name="Calculation 2 3" xfId="6471"/>
    <cellStyle name="Calculation 2 3 2" xfId="6472"/>
    <cellStyle name="Calculation 2 3 3" xfId="6473"/>
    <cellStyle name="Calculation 2 3 4" xfId="6474"/>
    <cellStyle name="Calculation 2 3 5" xfId="6475"/>
    <cellStyle name="Calculation 2 3 6" xfId="6476"/>
    <cellStyle name="Calculation 2 3 7" xfId="6477"/>
    <cellStyle name="Calculation 2 30" xfId="6478"/>
    <cellStyle name="Calculation 2 30 2" xfId="6479"/>
    <cellStyle name="Calculation 2 30 3" xfId="6480"/>
    <cellStyle name="Calculation 2 30 4" xfId="6481"/>
    <cellStyle name="Calculation 2 30 5" xfId="6482"/>
    <cellStyle name="Calculation 2 30 6" xfId="6483"/>
    <cellStyle name="Calculation 2 31" xfId="6484"/>
    <cellStyle name="Calculation 2 31 2" xfId="6485"/>
    <cellStyle name="Calculation 2 31 3" xfId="6486"/>
    <cellStyle name="Calculation 2 31 4" xfId="6487"/>
    <cellStyle name="Calculation 2 31 5" xfId="6488"/>
    <cellStyle name="Calculation 2 31 6" xfId="6489"/>
    <cellStyle name="Calculation 2 32" xfId="6490"/>
    <cellStyle name="Calculation 2 32 2" xfId="6491"/>
    <cellStyle name="Calculation 2 32 3" xfId="6492"/>
    <cellStyle name="Calculation 2 32 4" xfId="6493"/>
    <cellStyle name="Calculation 2 32 5" xfId="6494"/>
    <cellStyle name="Calculation 2 32 6" xfId="6495"/>
    <cellStyle name="Calculation 2 33" xfId="6496"/>
    <cellStyle name="Calculation 2 33 2" xfId="6497"/>
    <cellStyle name="Calculation 2 33 3" xfId="6498"/>
    <cellStyle name="Calculation 2 33 4" xfId="6499"/>
    <cellStyle name="Calculation 2 33 5" xfId="6500"/>
    <cellStyle name="Calculation 2 33 6" xfId="6501"/>
    <cellStyle name="Calculation 2 34" xfId="6502"/>
    <cellStyle name="Calculation 2 34 2" xfId="6503"/>
    <cellStyle name="Calculation 2 34 3" xfId="6504"/>
    <cellStyle name="Calculation 2 34 4" xfId="6505"/>
    <cellStyle name="Calculation 2 34 5" xfId="6506"/>
    <cellStyle name="Calculation 2 34 6" xfId="6507"/>
    <cellStyle name="Calculation 2 35" xfId="6508"/>
    <cellStyle name="Calculation 2 35 2" xfId="6509"/>
    <cellStyle name="Calculation 2 35 3" xfId="6510"/>
    <cellStyle name="Calculation 2 35 4" xfId="6511"/>
    <cellStyle name="Calculation 2 35 5" xfId="6512"/>
    <cellStyle name="Calculation 2 35 6" xfId="6513"/>
    <cellStyle name="Calculation 2 36" xfId="6514"/>
    <cellStyle name="Calculation 2 36 2" xfId="6515"/>
    <cellStyle name="Calculation 2 36 3" xfId="6516"/>
    <cellStyle name="Calculation 2 36 4" xfId="6517"/>
    <cellStyle name="Calculation 2 36 5" xfId="6518"/>
    <cellStyle name="Calculation 2 36 6" xfId="6519"/>
    <cellStyle name="Calculation 2 37" xfId="6520"/>
    <cellStyle name="Calculation 2 37 2" xfId="6521"/>
    <cellStyle name="Calculation 2 37 3" xfId="6522"/>
    <cellStyle name="Calculation 2 37 4" xfId="6523"/>
    <cellStyle name="Calculation 2 37 5" xfId="6524"/>
    <cellStyle name="Calculation 2 37 6" xfId="6525"/>
    <cellStyle name="Calculation 2 38" xfId="6526"/>
    <cellStyle name="Calculation 2 38 2" xfId="6527"/>
    <cellStyle name="Calculation 2 38 3" xfId="6528"/>
    <cellStyle name="Calculation 2 38 4" xfId="6529"/>
    <cellStyle name="Calculation 2 38 5" xfId="6530"/>
    <cellStyle name="Calculation 2 38 6" xfId="6531"/>
    <cellStyle name="Calculation 2 39" xfId="6532"/>
    <cellStyle name="Calculation 2 39 2" xfId="6533"/>
    <cellStyle name="Calculation 2 39 3" xfId="6534"/>
    <cellStyle name="Calculation 2 39 4" xfId="6535"/>
    <cellStyle name="Calculation 2 39 5" xfId="6536"/>
    <cellStyle name="Calculation 2 39 6" xfId="6537"/>
    <cellStyle name="Calculation 2 4" xfId="6538"/>
    <cellStyle name="Calculation 2 4 2" xfId="6539"/>
    <cellStyle name="Calculation 2 4 3" xfId="6540"/>
    <cellStyle name="Calculation 2 4 4" xfId="6541"/>
    <cellStyle name="Calculation 2 4 5" xfId="6542"/>
    <cellStyle name="Calculation 2 4 6" xfId="6543"/>
    <cellStyle name="Calculation 2 4 7" xfId="6544"/>
    <cellStyle name="Calculation 2 40" xfId="6545"/>
    <cellStyle name="Calculation 2 40 2" xfId="6546"/>
    <cellStyle name="Calculation 2 40 3" xfId="6547"/>
    <cellStyle name="Calculation 2 40 4" xfId="6548"/>
    <cellStyle name="Calculation 2 40 5" xfId="6549"/>
    <cellStyle name="Calculation 2 40 6" xfId="6550"/>
    <cellStyle name="Calculation 2 41" xfId="6551"/>
    <cellStyle name="Calculation 2 41 2" xfId="6552"/>
    <cellStyle name="Calculation 2 41 3" xfId="6553"/>
    <cellStyle name="Calculation 2 41 4" xfId="6554"/>
    <cellStyle name="Calculation 2 41 5" xfId="6555"/>
    <cellStyle name="Calculation 2 41 6" xfId="6556"/>
    <cellStyle name="Calculation 2 42" xfId="6557"/>
    <cellStyle name="Calculation 2 42 2" xfId="6558"/>
    <cellStyle name="Calculation 2 42 3" xfId="6559"/>
    <cellStyle name="Calculation 2 42 4" xfId="6560"/>
    <cellStyle name="Calculation 2 42 5" xfId="6561"/>
    <cellStyle name="Calculation 2 42 6" xfId="6562"/>
    <cellStyle name="Calculation 2 43" xfId="6563"/>
    <cellStyle name="Calculation 2 43 2" xfId="6564"/>
    <cellStyle name="Calculation 2 43 3" xfId="6565"/>
    <cellStyle name="Calculation 2 43 4" xfId="6566"/>
    <cellStyle name="Calculation 2 43 5" xfId="6567"/>
    <cellStyle name="Calculation 2 43 6" xfId="6568"/>
    <cellStyle name="Calculation 2 44" xfId="6569"/>
    <cellStyle name="Calculation 2 44 2" xfId="6570"/>
    <cellStyle name="Calculation 2 44 3" xfId="6571"/>
    <cellStyle name="Calculation 2 44 4" xfId="6572"/>
    <cellStyle name="Calculation 2 44 5" xfId="6573"/>
    <cellStyle name="Calculation 2 44 6" xfId="6574"/>
    <cellStyle name="Calculation 2 45" xfId="6575"/>
    <cellStyle name="Calculation 2 45 2" xfId="6576"/>
    <cellStyle name="Calculation 2 45 3" xfId="6577"/>
    <cellStyle name="Calculation 2 45 4" xfId="6578"/>
    <cellStyle name="Calculation 2 45 5" xfId="6579"/>
    <cellStyle name="Calculation 2 45 6" xfId="6580"/>
    <cellStyle name="Calculation 2 46" xfId="6581"/>
    <cellStyle name="Calculation 2 46 2" xfId="6582"/>
    <cellStyle name="Calculation 2 46 3" xfId="6583"/>
    <cellStyle name="Calculation 2 46 4" xfId="6584"/>
    <cellStyle name="Calculation 2 46 5" xfId="6585"/>
    <cellStyle name="Calculation 2 46 6" xfId="6586"/>
    <cellStyle name="Calculation 2 47" xfId="6587"/>
    <cellStyle name="Calculation 2 47 2" xfId="6588"/>
    <cellStyle name="Calculation 2 47 3" xfId="6589"/>
    <cellStyle name="Calculation 2 47 4" xfId="6590"/>
    <cellStyle name="Calculation 2 47 5" xfId="6591"/>
    <cellStyle name="Calculation 2 47 6" xfId="6592"/>
    <cellStyle name="Calculation 2 48" xfId="6593"/>
    <cellStyle name="Calculation 2 48 2" xfId="6594"/>
    <cellStyle name="Calculation 2 48 3" xfId="6595"/>
    <cellStyle name="Calculation 2 48 4" xfId="6596"/>
    <cellStyle name="Calculation 2 48 5" xfId="6597"/>
    <cellStyle name="Calculation 2 48 6" xfId="6598"/>
    <cellStyle name="Calculation 2 49" xfId="6599"/>
    <cellStyle name="Calculation 2 49 2" xfId="6600"/>
    <cellStyle name="Calculation 2 49 3" xfId="6601"/>
    <cellStyle name="Calculation 2 49 4" xfId="6602"/>
    <cellStyle name="Calculation 2 49 5" xfId="6603"/>
    <cellStyle name="Calculation 2 49 6" xfId="6604"/>
    <cellStyle name="Calculation 2 5" xfId="6605"/>
    <cellStyle name="Calculation 2 5 2" xfId="6606"/>
    <cellStyle name="Calculation 2 5 3" xfId="6607"/>
    <cellStyle name="Calculation 2 5 4" xfId="6608"/>
    <cellStyle name="Calculation 2 5 5" xfId="6609"/>
    <cellStyle name="Calculation 2 5 6" xfId="6610"/>
    <cellStyle name="Calculation 2 50" xfId="6611"/>
    <cellStyle name="Calculation 2 50 2" xfId="6612"/>
    <cellStyle name="Calculation 2 50 3" xfId="6613"/>
    <cellStyle name="Calculation 2 50 4" xfId="6614"/>
    <cellStyle name="Calculation 2 50 5" xfId="6615"/>
    <cellStyle name="Calculation 2 50 6" xfId="6616"/>
    <cellStyle name="Calculation 2 51" xfId="6617"/>
    <cellStyle name="Calculation 2 51 2" xfId="6618"/>
    <cellStyle name="Calculation 2 51 3" xfId="6619"/>
    <cellStyle name="Calculation 2 51 4" xfId="6620"/>
    <cellStyle name="Calculation 2 51 5" xfId="6621"/>
    <cellStyle name="Calculation 2 51 6" xfId="6622"/>
    <cellStyle name="Calculation 2 52" xfId="6623"/>
    <cellStyle name="Calculation 2 52 2" xfId="6624"/>
    <cellStyle name="Calculation 2 52 3" xfId="6625"/>
    <cellStyle name="Calculation 2 52 4" xfId="6626"/>
    <cellStyle name="Calculation 2 52 5" xfId="6627"/>
    <cellStyle name="Calculation 2 52 6" xfId="6628"/>
    <cellStyle name="Calculation 2 53" xfId="6629"/>
    <cellStyle name="Calculation 2 53 2" xfId="6630"/>
    <cellStyle name="Calculation 2 53 3" xfId="6631"/>
    <cellStyle name="Calculation 2 53 4" xfId="6632"/>
    <cellStyle name="Calculation 2 53 5" xfId="6633"/>
    <cellStyle name="Calculation 2 53 6" xfId="6634"/>
    <cellStyle name="Calculation 2 54" xfId="6635"/>
    <cellStyle name="Calculation 2 54 2" xfId="6636"/>
    <cellStyle name="Calculation 2 54 3" xfId="6637"/>
    <cellStyle name="Calculation 2 54 4" xfId="6638"/>
    <cellStyle name="Calculation 2 54 5" xfId="6639"/>
    <cellStyle name="Calculation 2 54 6" xfId="6640"/>
    <cellStyle name="Calculation 2 55" xfId="6641"/>
    <cellStyle name="Calculation 2 55 2" xfId="6642"/>
    <cellStyle name="Calculation 2 55 3" xfId="6643"/>
    <cellStyle name="Calculation 2 55 4" xfId="6644"/>
    <cellStyle name="Calculation 2 55 5" xfId="6645"/>
    <cellStyle name="Calculation 2 55 6" xfId="6646"/>
    <cellStyle name="Calculation 2 56" xfId="6647"/>
    <cellStyle name="Calculation 2 56 2" xfId="6648"/>
    <cellStyle name="Calculation 2 56 3" xfId="6649"/>
    <cellStyle name="Calculation 2 56 4" xfId="6650"/>
    <cellStyle name="Calculation 2 56 5" xfId="6651"/>
    <cellStyle name="Calculation 2 56 6" xfId="6652"/>
    <cellStyle name="Calculation 2 57" xfId="6653"/>
    <cellStyle name="Calculation 2 57 2" xfId="6654"/>
    <cellStyle name="Calculation 2 57 3" xfId="6655"/>
    <cellStyle name="Calculation 2 57 4" xfId="6656"/>
    <cellStyle name="Calculation 2 57 5" xfId="6657"/>
    <cellStyle name="Calculation 2 57 6" xfId="6658"/>
    <cellStyle name="Calculation 2 58" xfId="6659"/>
    <cellStyle name="Calculation 2 58 2" xfId="6660"/>
    <cellStyle name="Calculation 2 58 3" xfId="6661"/>
    <cellStyle name="Calculation 2 58 4" xfId="6662"/>
    <cellStyle name="Calculation 2 58 5" xfId="6663"/>
    <cellStyle name="Calculation 2 58 6" xfId="6664"/>
    <cellStyle name="Calculation 2 59" xfId="6665"/>
    <cellStyle name="Calculation 2 59 2" xfId="6666"/>
    <cellStyle name="Calculation 2 59 3" xfId="6667"/>
    <cellStyle name="Calculation 2 59 4" xfId="6668"/>
    <cellStyle name="Calculation 2 59 5" xfId="6669"/>
    <cellStyle name="Calculation 2 59 6" xfId="6670"/>
    <cellStyle name="Calculation 2 6" xfId="6671"/>
    <cellStyle name="Calculation 2 6 2" xfId="6672"/>
    <cellStyle name="Calculation 2 6 3" xfId="6673"/>
    <cellStyle name="Calculation 2 6 4" xfId="6674"/>
    <cellStyle name="Calculation 2 6 5" xfId="6675"/>
    <cellStyle name="Calculation 2 6 6" xfId="6676"/>
    <cellStyle name="Calculation 2 60" xfId="6677"/>
    <cellStyle name="Calculation 2 60 2" xfId="6678"/>
    <cellStyle name="Calculation 2 60 3" xfId="6679"/>
    <cellStyle name="Calculation 2 60 4" xfId="6680"/>
    <cellStyle name="Calculation 2 60 5" xfId="6681"/>
    <cellStyle name="Calculation 2 60 6" xfId="6682"/>
    <cellStyle name="Calculation 2 61" xfId="6683"/>
    <cellStyle name="Calculation 2 61 2" xfId="6684"/>
    <cellStyle name="Calculation 2 61 3" xfId="6685"/>
    <cellStyle name="Calculation 2 61 4" xfId="6686"/>
    <cellStyle name="Calculation 2 61 5" xfId="6687"/>
    <cellStyle name="Calculation 2 61 6" xfId="6688"/>
    <cellStyle name="Calculation 2 62" xfId="6689"/>
    <cellStyle name="Calculation 2 62 2" xfId="6690"/>
    <cellStyle name="Calculation 2 62 3" xfId="6691"/>
    <cellStyle name="Calculation 2 62 4" xfId="6692"/>
    <cellStyle name="Calculation 2 62 5" xfId="6693"/>
    <cellStyle name="Calculation 2 62 6" xfId="6694"/>
    <cellStyle name="Calculation 2 63" xfId="6695"/>
    <cellStyle name="Calculation 2 63 2" xfId="6696"/>
    <cellStyle name="Calculation 2 63 3" xfId="6697"/>
    <cellStyle name="Calculation 2 63 4" xfId="6698"/>
    <cellStyle name="Calculation 2 63 5" xfId="6699"/>
    <cellStyle name="Calculation 2 63 6" xfId="6700"/>
    <cellStyle name="Calculation 2 64" xfId="6701"/>
    <cellStyle name="Calculation 2 64 2" xfId="6702"/>
    <cellStyle name="Calculation 2 64 3" xfId="6703"/>
    <cellStyle name="Calculation 2 64 4" xfId="6704"/>
    <cellStyle name="Calculation 2 64 5" xfId="6705"/>
    <cellStyle name="Calculation 2 64 6" xfId="6706"/>
    <cellStyle name="Calculation 2 65" xfId="6707"/>
    <cellStyle name="Calculation 2 65 2" xfId="6708"/>
    <cellStyle name="Calculation 2 65 3" xfId="6709"/>
    <cellStyle name="Calculation 2 65 4" xfId="6710"/>
    <cellStyle name="Calculation 2 65 5" xfId="6711"/>
    <cellStyle name="Calculation 2 65 6" xfId="6712"/>
    <cellStyle name="Calculation 2 66" xfId="6713"/>
    <cellStyle name="Calculation 2 66 2" xfId="6714"/>
    <cellStyle name="Calculation 2 66 3" xfId="6715"/>
    <cellStyle name="Calculation 2 66 4" xfId="6716"/>
    <cellStyle name="Calculation 2 66 5" xfId="6717"/>
    <cellStyle name="Calculation 2 66 6" xfId="6718"/>
    <cellStyle name="Calculation 2 67" xfId="6719"/>
    <cellStyle name="Calculation 2 67 2" xfId="6720"/>
    <cellStyle name="Calculation 2 67 3" xfId="6721"/>
    <cellStyle name="Calculation 2 67 4" xfId="6722"/>
    <cellStyle name="Calculation 2 67 5" xfId="6723"/>
    <cellStyle name="Calculation 2 67 6" xfId="6724"/>
    <cellStyle name="Calculation 2 68" xfId="6725"/>
    <cellStyle name="Calculation 2 68 2" xfId="6726"/>
    <cellStyle name="Calculation 2 68 3" xfId="6727"/>
    <cellStyle name="Calculation 2 68 4" xfId="6728"/>
    <cellStyle name="Calculation 2 68 5" xfId="6729"/>
    <cellStyle name="Calculation 2 68 6" xfId="6730"/>
    <cellStyle name="Calculation 2 69" xfId="6731"/>
    <cellStyle name="Calculation 2 69 2" xfId="6732"/>
    <cellStyle name="Calculation 2 69 3" xfId="6733"/>
    <cellStyle name="Calculation 2 69 4" xfId="6734"/>
    <cellStyle name="Calculation 2 69 5" xfId="6735"/>
    <cellStyle name="Calculation 2 69 6" xfId="6736"/>
    <cellStyle name="Calculation 2 7" xfId="6737"/>
    <cellStyle name="Calculation 2 7 2" xfId="6738"/>
    <cellStyle name="Calculation 2 7 3" xfId="6739"/>
    <cellStyle name="Calculation 2 7 4" xfId="6740"/>
    <cellStyle name="Calculation 2 7 5" xfId="6741"/>
    <cellStyle name="Calculation 2 7 6" xfId="6742"/>
    <cellStyle name="Calculation 2 70" xfId="6743"/>
    <cellStyle name="Calculation 2 70 2" xfId="6744"/>
    <cellStyle name="Calculation 2 70 3" xfId="6745"/>
    <cellStyle name="Calculation 2 70 4" xfId="6746"/>
    <cellStyle name="Calculation 2 70 5" xfId="6747"/>
    <cellStyle name="Calculation 2 70 6" xfId="6748"/>
    <cellStyle name="Calculation 2 71" xfId="6749"/>
    <cellStyle name="Calculation 2 71 2" xfId="6750"/>
    <cellStyle name="Calculation 2 71 3" xfId="6751"/>
    <cellStyle name="Calculation 2 71 4" xfId="6752"/>
    <cellStyle name="Calculation 2 71 5" xfId="6753"/>
    <cellStyle name="Calculation 2 71 6" xfId="6754"/>
    <cellStyle name="Calculation 2 72" xfId="6755"/>
    <cellStyle name="Calculation 2 72 2" xfId="6756"/>
    <cellStyle name="Calculation 2 72 3" xfId="6757"/>
    <cellStyle name="Calculation 2 72 4" xfId="6758"/>
    <cellStyle name="Calculation 2 72 5" xfId="6759"/>
    <cellStyle name="Calculation 2 72 6" xfId="6760"/>
    <cellStyle name="Calculation 2 73" xfId="6761"/>
    <cellStyle name="Calculation 2 73 2" xfId="6762"/>
    <cellStyle name="Calculation 2 73 3" xfId="6763"/>
    <cellStyle name="Calculation 2 73 4" xfId="6764"/>
    <cellStyle name="Calculation 2 73 5" xfId="6765"/>
    <cellStyle name="Calculation 2 73 6" xfId="6766"/>
    <cellStyle name="Calculation 2 74" xfId="6767"/>
    <cellStyle name="Calculation 2 74 2" xfId="6768"/>
    <cellStyle name="Calculation 2 74 3" xfId="6769"/>
    <cellStyle name="Calculation 2 74 4" xfId="6770"/>
    <cellStyle name="Calculation 2 74 5" xfId="6771"/>
    <cellStyle name="Calculation 2 74 6" xfId="6772"/>
    <cellStyle name="Calculation 2 75" xfId="6773"/>
    <cellStyle name="Calculation 2 75 2" xfId="6774"/>
    <cellStyle name="Calculation 2 75 3" xfId="6775"/>
    <cellStyle name="Calculation 2 75 4" xfId="6776"/>
    <cellStyle name="Calculation 2 75 5" xfId="6777"/>
    <cellStyle name="Calculation 2 75 6" xfId="6778"/>
    <cellStyle name="Calculation 2 76" xfId="6779"/>
    <cellStyle name="Calculation 2 76 2" xfId="6780"/>
    <cellStyle name="Calculation 2 76 3" xfId="6781"/>
    <cellStyle name="Calculation 2 76 4" xfId="6782"/>
    <cellStyle name="Calculation 2 76 5" xfId="6783"/>
    <cellStyle name="Calculation 2 76 6" xfId="6784"/>
    <cellStyle name="Calculation 2 77" xfId="6785"/>
    <cellStyle name="Calculation 2 77 2" xfId="6786"/>
    <cellStyle name="Calculation 2 77 3" xfId="6787"/>
    <cellStyle name="Calculation 2 77 4" xfId="6788"/>
    <cellStyle name="Calculation 2 77 5" xfId="6789"/>
    <cellStyle name="Calculation 2 77 6" xfId="6790"/>
    <cellStyle name="Calculation 2 78" xfId="6791"/>
    <cellStyle name="Calculation 2 78 2" xfId="6792"/>
    <cellStyle name="Calculation 2 78 3" xfId="6793"/>
    <cellStyle name="Calculation 2 78 4" xfId="6794"/>
    <cellStyle name="Calculation 2 78 5" xfId="6795"/>
    <cellStyle name="Calculation 2 78 6" xfId="6796"/>
    <cellStyle name="Calculation 2 79" xfId="6797"/>
    <cellStyle name="Calculation 2 79 2" xfId="6798"/>
    <cellStyle name="Calculation 2 79 3" xfId="6799"/>
    <cellStyle name="Calculation 2 79 4" xfId="6800"/>
    <cellStyle name="Calculation 2 79 5" xfId="6801"/>
    <cellStyle name="Calculation 2 79 6" xfId="6802"/>
    <cellStyle name="Calculation 2 8" xfId="6803"/>
    <cellStyle name="Calculation 2 8 2" xfId="6804"/>
    <cellStyle name="Calculation 2 8 3" xfId="6805"/>
    <cellStyle name="Calculation 2 8 4" xfId="6806"/>
    <cellStyle name="Calculation 2 8 5" xfId="6807"/>
    <cellStyle name="Calculation 2 8 6" xfId="6808"/>
    <cellStyle name="Calculation 2 80" xfId="6809"/>
    <cellStyle name="Calculation 2 80 2" xfId="6810"/>
    <cellStyle name="Calculation 2 80 3" xfId="6811"/>
    <cellStyle name="Calculation 2 80 4" xfId="6812"/>
    <cellStyle name="Calculation 2 80 5" xfId="6813"/>
    <cellStyle name="Calculation 2 80 6" xfId="6814"/>
    <cellStyle name="Calculation 2 81" xfId="6815"/>
    <cellStyle name="Calculation 2 81 2" xfId="6816"/>
    <cellStyle name="Calculation 2 81 3" xfId="6817"/>
    <cellStyle name="Calculation 2 81 4" xfId="6818"/>
    <cellStyle name="Calculation 2 81 5" xfId="6819"/>
    <cellStyle name="Calculation 2 81 6" xfId="6820"/>
    <cellStyle name="Calculation 2 82" xfId="6821"/>
    <cellStyle name="Calculation 2 82 2" xfId="6822"/>
    <cellStyle name="Calculation 2 82 3" xfId="6823"/>
    <cellStyle name="Calculation 2 82 4" xfId="6824"/>
    <cellStyle name="Calculation 2 82 5" xfId="6825"/>
    <cellStyle name="Calculation 2 82 6" xfId="6826"/>
    <cellStyle name="Calculation 2 83" xfId="6827"/>
    <cellStyle name="Calculation 2 83 2" xfId="6828"/>
    <cellStyle name="Calculation 2 83 3" xfId="6829"/>
    <cellStyle name="Calculation 2 83 4" xfId="6830"/>
    <cellStyle name="Calculation 2 83 5" xfId="6831"/>
    <cellStyle name="Calculation 2 83 6" xfId="6832"/>
    <cellStyle name="Calculation 2 84" xfId="6833"/>
    <cellStyle name="Calculation 2 85" xfId="6834"/>
    <cellStyle name="Calculation 2 86" xfId="6835"/>
    <cellStyle name="Calculation 2 87" xfId="6836"/>
    <cellStyle name="Calculation 2 88" xfId="6837"/>
    <cellStyle name="Calculation 2 89" xfId="6838"/>
    <cellStyle name="Calculation 2 9" xfId="6839"/>
    <cellStyle name="Calculation 2 9 2" xfId="6840"/>
    <cellStyle name="Calculation 2 9 3" xfId="6841"/>
    <cellStyle name="Calculation 2 9 4" xfId="6842"/>
    <cellStyle name="Calculation 2 9 5" xfId="6843"/>
    <cellStyle name="Calculation 2 9 6" xfId="6844"/>
    <cellStyle name="Calculation 2 90" xfId="6845"/>
    <cellStyle name="Calculation 2 91" xfId="6846"/>
    <cellStyle name="Calculation 2 92" xfId="6847"/>
    <cellStyle name="Calculation 3" xfId="6848"/>
    <cellStyle name="category" xfId="6849"/>
    <cellStyle name="category 2" xfId="6850"/>
    <cellStyle name="CC1" xfId="6851"/>
    <cellStyle name="CC1 10" xfId="6852"/>
    <cellStyle name="CC1 10 2" xfId="6853"/>
    <cellStyle name="CC1 10 2 2" xfId="6854"/>
    <cellStyle name="CC1 10 3" xfId="6855"/>
    <cellStyle name="CC1 10 3 2" xfId="6856"/>
    <cellStyle name="CC1 10 4" xfId="6857"/>
    <cellStyle name="CC1 10 4 2" xfId="6858"/>
    <cellStyle name="CC1 10 5" xfId="6859"/>
    <cellStyle name="CC1 11" xfId="6860"/>
    <cellStyle name="CC1 11 2" xfId="6861"/>
    <cellStyle name="CC1 11 2 2" xfId="6862"/>
    <cellStyle name="CC1 11 3" xfId="6863"/>
    <cellStyle name="CC1 11 3 2" xfId="6864"/>
    <cellStyle name="CC1 11 4" xfId="6865"/>
    <cellStyle name="CC1 11 4 2" xfId="6866"/>
    <cellStyle name="CC1 11 5" xfId="6867"/>
    <cellStyle name="CC1 12" xfId="6868"/>
    <cellStyle name="CC1 12 2" xfId="6869"/>
    <cellStyle name="CC1 12 2 2" xfId="6870"/>
    <cellStyle name="CC1 12 3" xfId="6871"/>
    <cellStyle name="CC1 12 3 2" xfId="6872"/>
    <cellStyle name="CC1 12 4" xfId="6873"/>
    <cellStyle name="CC1 12 4 2" xfId="6874"/>
    <cellStyle name="CC1 12 5" xfId="6875"/>
    <cellStyle name="CC1 13" xfId="6876"/>
    <cellStyle name="CC1 13 2" xfId="6877"/>
    <cellStyle name="CC1 13 2 2" xfId="6878"/>
    <cellStyle name="CC1 13 3" xfId="6879"/>
    <cellStyle name="CC1 13 3 2" xfId="6880"/>
    <cellStyle name="CC1 13 4" xfId="6881"/>
    <cellStyle name="CC1 13 4 2" xfId="6882"/>
    <cellStyle name="CC1 13 5" xfId="6883"/>
    <cellStyle name="CC1 14" xfId="6884"/>
    <cellStyle name="CC1 14 2" xfId="6885"/>
    <cellStyle name="CC1 14 2 2" xfId="6886"/>
    <cellStyle name="CC1 14 3" xfId="6887"/>
    <cellStyle name="CC1 14 3 2" xfId="6888"/>
    <cellStyle name="CC1 14 4" xfId="6889"/>
    <cellStyle name="CC1 14 4 2" xfId="6890"/>
    <cellStyle name="CC1 14 5" xfId="6891"/>
    <cellStyle name="CC1 15" xfId="6892"/>
    <cellStyle name="CC1 15 2" xfId="6893"/>
    <cellStyle name="CC1 15 2 2" xfId="6894"/>
    <cellStyle name="CC1 15 3" xfId="6895"/>
    <cellStyle name="CC1 15 3 2" xfId="6896"/>
    <cellStyle name="CC1 15 4" xfId="6897"/>
    <cellStyle name="CC1 15 4 2" xfId="6898"/>
    <cellStyle name="CC1 15 5" xfId="6899"/>
    <cellStyle name="CC1 16" xfId="6900"/>
    <cellStyle name="CC1 16 2" xfId="6901"/>
    <cellStyle name="CC1 16 2 2" xfId="6902"/>
    <cellStyle name="CC1 16 3" xfId="6903"/>
    <cellStyle name="CC1 16 3 2" xfId="6904"/>
    <cellStyle name="CC1 16 4" xfId="6905"/>
    <cellStyle name="CC1 16 4 2" xfId="6906"/>
    <cellStyle name="CC1 16 5" xfId="6907"/>
    <cellStyle name="CC1 17" xfId="6908"/>
    <cellStyle name="CC1 17 2" xfId="6909"/>
    <cellStyle name="CC1 17 2 2" xfId="6910"/>
    <cellStyle name="CC1 17 3" xfId="6911"/>
    <cellStyle name="CC1 17 3 2" xfId="6912"/>
    <cellStyle name="CC1 17 4" xfId="6913"/>
    <cellStyle name="CC1 17 4 2" xfId="6914"/>
    <cellStyle name="CC1 17 5" xfId="6915"/>
    <cellStyle name="CC1 18" xfId="6916"/>
    <cellStyle name="CC1 18 2" xfId="6917"/>
    <cellStyle name="CC1 18 2 2" xfId="6918"/>
    <cellStyle name="CC1 18 3" xfId="6919"/>
    <cellStyle name="CC1 18 3 2" xfId="6920"/>
    <cellStyle name="CC1 18 4" xfId="6921"/>
    <cellStyle name="CC1 18 4 2" xfId="6922"/>
    <cellStyle name="CC1 18 5" xfId="6923"/>
    <cellStyle name="CC1 19" xfId="6924"/>
    <cellStyle name="CC1 19 2" xfId="6925"/>
    <cellStyle name="CC1 19 2 2" xfId="6926"/>
    <cellStyle name="CC1 19 3" xfId="6927"/>
    <cellStyle name="CC1 19 3 2" xfId="6928"/>
    <cellStyle name="CC1 19 4" xfId="6929"/>
    <cellStyle name="CC1 19 4 2" xfId="6930"/>
    <cellStyle name="CC1 19 5" xfId="6931"/>
    <cellStyle name="CC1 2" xfId="6932"/>
    <cellStyle name="CC1 2 2" xfId="6933"/>
    <cellStyle name="CC1 2 2 2" xfId="6934"/>
    <cellStyle name="CC1 2 3" xfId="6935"/>
    <cellStyle name="CC1 2 3 2" xfId="6936"/>
    <cellStyle name="CC1 2 4" xfId="6937"/>
    <cellStyle name="CC1 2 4 2" xfId="6938"/>
    <cellStyle name="CC1 2 5" xfId="6939"/>
    <cellStyle name="CC1 20" xfId="6940"/>
    <cellStyle name="CC1 20 2" xfId="6941"/>
    <cellStyle name="CC1 20 2 2" xfId="6942"/>
    <cellStyle name="CC1 20 3" xfId="6943"/>
    <cellStyle name="CC1 20 3 2" xfId="6944"/>
    <cellStyle name="CC1 20 4" xfId="6945"/>
    <cellStyle name="CC1 20 4 2" xfId="6946"/>
    <cellStyle name="CC1 20 5" xfId="6947"/>
    <cellStyle name="CC1 21" xfId="6948"/>
    <cellStyle name="CC1 21 2" xfId="6949"/>
    <cellStyle name="CC1 21 2 2" xfId="6950"/>
    <cellStyle name="CC1 21 3" xfId="6951"/>
    <cellStyle name="CC1 21 3 2" xfId="6952"/>
    <cellStyle name="CC1 21 4" xfId="6953"/>
    <cellStyle name="CC1 21 4 2" xfId="6954"/>
    <cellStyle name="CC1 21 5" xfId="6955"/>
    <cellStyle name="CC1 22" xfId="6956"/>
    <cellStyle name="CC1 22 2" xfId="6957"/>
    <cellStyle name="CC1 22 2 2" xfId="6958"/>
    <cellStyle name="CC1 22 3" xfId="6959"/>
    <cellStyle name="CC1 22 3 2" xfId="6960"/>
    <cellStyle name="CC1 22 4" xfId="6961"/>
    <cellStyle name="CC1 22 4 2" xfId="6962"/>
    <cellStyle name="CC1 22 5" xfId="6963"/>
    <cellStyle name="CC1 23" xfId="6964"/>
    <cellStyle name="CC1 23 2" xfId="6965"/>
    <cellStyle name="CC1 23 2 2" xfId="6966"/>
    <cellStyle name="CC1 23 3" xfId="6967"/>
    <cellStyle name="CC1 23 3 2" xfId="6968"/>
    <cellStyle name="CC1 23 4" xfId="6969"/>
    <cellStyle name="CC1 23 4 2" xfId="6970"/>
    <cellStyle name="CC1 23 5" xfId="6971"/>
    <cellStyle name="CC1 24" xfId="6972"/>
    <cellStyle name="CC1 24 2" xfId="6973"/>
    <cellStyle name="CC1 24 2 2" xfId="6974"/>
    <cellStyle name="CC1 24 3" xfId="6975"/>
    <cellStyle name="CC1 24 3 2" xfId="6976"/>
    <cellStyle name="CC1 24 4" xfId="6977"/>
    <cellStyle name="CC1 24 4 2" xfId="6978"/>
    <cellStyle name="CC1 24 5" xfId="6979"/>
    <cellStyle name="CC1 25" xfId="6980"/>
    <cellStyle name="CC1 25 2" xfId="6981"/>
    <cellStyle name="CC1 25 2 2" xfId="6982"/>
    <cellStyle name="CC1 25 3" xfId="6983"/>
    <cellStyle name="CC1 25 3 2" xfId="6984"/>
    <cellStyle name="CC1 25 4" xfId="6985"/>
    <cellStyle name="CC1 25 4 2" xfId="6986"/>
    <cellStyle name="CC1 25 5" xfId="6987"/>
    <cellStyle name="CC1 26" xfId="6988"/>
    <cellStyle name="CC1 26 2" xfId="6989"/>
    <cellStyle name="CC1 26 2 2" xfId="6990"/>
    <cellStyle name="CC1 26 3" xfId="6991"/>
    <cellStyle name="CC1 26 3 2" xfId="6992"/>
    <cellStyle name="CC1 26 4" xfId="6993"/>
    <cellStyle name="CC1 26 4 2" xfId="6994"/>
    <cellStyle name="CC1 26 5" xfId="6995"/>
    <cellStyle name="CC1 27" xfId="6996"/>
    <cellStyle name="CC1 27 2" xfId="6997"/>
    <cellStyle name="CC1 27 2 2" xfId="6998"/>
    <cellStyle name="CC1 27 3" xfId="6999"/>
    <cellStyle name="CC1 27 3 2" xfId="7000"/>
    <cellStyle name="CC1 27 4" xfId="7001"/>
    <cellStyle name="CC1 27 4 2" xfId="7002"/>
    <cellStyle name="CC1 27 5" xfId="7003"/>
    <cellStyle name="CC1 28" xfId="7004"/>
    <cellStyle name="CC1 28 2" xfId="7005"/>
    <cellStyle name="CC1 28 2 2" xfId="7006"/>
    <cellStyle name="CC1 28 3" xfId="7007"/>
    <cellStyle name="CC1 28 3 2" xfId="7008"/>
    <cellStyle name="CC1 28 4" xfId="7009"/>
    <cellStyle name="CC1 28 4 2" xfId="7010"/>
    <cellStyle name="CC1 28 5" xfId="7011"/>
    <cellStyle name="CC1 29" xfId="7012"/>
    <cellStyle name="CC1 29 2" xfId="7013"/>
    <cellStyle name="CC1 29 2 2" xfId="7014"/>
    <cellStyle name="CC1 29 3" xfId="7015"/>
    <cellStyle name="CC1 29 3 2" xfId="7016"/>
    <cellStyle name="CC1 29 4" xfId="7017"/>
    <cellStyle name="CC1 29 4 2" xfId="7018"/>
    <cellStyle name="CC1 29 5" xfId="7019"/>
    <cellStyle name="CC1 3" xfId="7020"/>
    <cellStyle name="CC1 3 2" xfId="7021"/>
    <cellStyle name="CC1 3 2 2" xfId="7022"/>
    <cellStyle name="CC1 3 3" xfId="7023"/>
    <cellStyle name="CC1 3 3 2" xfId="7024"/>
    <cellStyle name="CC1 3 4" xfId="7025"/>
    <cellStyle name="CC1 3 4 2" xfId="7026"/>
    <cellStyle name="CC1 3 5" xfId="7027"/>
    <cellStyle name="CC1 30" xfId="7028"/>
    <cellStyle name="CC1 30 2" xfId="7029"/>
    <cellStyle name="CC1 30 2 2" xfId="7030"/>
    <cellStyle name="CC1 30 3" xfId="7031"/>
    <cellStyle name="CC1 30 3 2" xfId="7032"/>
    <cellStyle name="CC1 30 4" xfId="7033"/>
    <cellStyle name="CC1 30 4 2" xfId="7034"/>
    <cellStyle name="CC1 30 5" xfId="7035"/>
    <cellStyle name="CC1 31" xfId="7036"/>
    <cellStyle name="CC1 31 2" xfId="7037"/>
    <cellStyle name="CC1 31 2 2" xfId="7038"/>
    <cellStyle name="CC1 31 3" xfId="7039"/>
    <cellStyle name="CC1 31 3 2" xfId="7040"/>
    <cellStyle name="CC1 31 4" xfId="7041"/>
    <cellStyle name="CC1 31 4 2" xfId="7042"/>
    <cellStyle name="CC1 31 5" xfId="7043"/>
    <cellStyle name="CC1 32" xfId="7044"/>
    <cellStyle name="CC1 32 2" xfId="7045"/>
    <cellStyle name="CC1 32 2 2" xfId="7046"/>
    <cellStyle name="CC1 32 3" xfId="7047"/>
    <cellStyle name="CC1 32 3 2" xfId="7048"/>
    <cellStyle name="CC1 32 4" xfId="7049"/>
    <cellStyle name="CC1 32 4 2" xfId="7050"/>
    <cellStyle name="CC1 32 5" xfId="7051"/>
    <cellStyle name="CC1 33" xfId="7052"/>
    <cellStyle name="CC1 33 2" xfId="7053"/>
    <cellStyle name="CC1 33 2 2" xfId="7054"/>
    <cellStyle name="CC1 33 3" xfId="7055"/>
    <cellStyle name="CC1 33 3 2" xfId="7056"/>
    <cellStyle name="CC1 33 4" xfId="7057"/>
    <cellStyle name="CC1 33 4 2" xfId="7058"/>
    <cellStyle name="CC1 33 5" xfId="7059"/>
    <cellStyle name="CC1 34" xfId="7060"/>
    <cellStyle name="CC1 34 2" xfId="7061"/>
    <cellStyle name="CC1 34 2 2" xfId="7062"/>
    <cellStyle name="CC1 34 3" xfId="7063"/>
    <cellStyle name="CC1 34 3 2" xfId="7064"/>
    <cellStyle name="CC1 34 4" xfId="7065"/>
    <cellStyle name="CC1 34 4 2" xfId="7066"/>
    <cellStyle name="CC1 34 5" xfId="7067"/>
    <cellStyle name="CC1 35" xfId="7068"/>
    <cellStyle name="CC1 35 2" xfId="7069"/>
    <cellStyle name="CC1 35 2 2" xfId="7070"/>
    <cellStyle name="CC1 35 3" xfId="7071"/>
    <cellStyle name="CC1 35 3 2" xfId="7072"/>
    <cellStyle name="CC1 35 4" xfId="7073"/>
    <cellStyle name="CC1 35 4 2" xfId="7074"/>
    <cellStyle name="CC1 35 5" xfId="7075"/>
    <cellStyle name="CC1 36" xfId="7076"/>
    <cellStyle name="CC1 36 2" xfId="7077"/>
    <cellStyle name="CC1 36 2 2" xfId="7078"/>
    <cellStyle name="CC1 36 3" xfId="7079"/>
    <cellStyle name="CC1 36 3 2" xfId="7080"/>
    <cellStyle name="CC1 36 4" xfId="7081"/>
    <cellStyle name="CC1 36 4 2" xfId="7082"/>
    <cellStyle name="CC1 36 5" xfId="7083"/>
    <cellStyle name="CC1 37" xfId="7084"/>
    <cellStyle name="CC1 37 2" xfId="7085"/>
    <cellStyle name="CC1 37 2 2" xfId="7086"/>
    <cellStyle name="CC1 37 3" xfId="7087"/>
    <cellStyle name="CC1 37 3 2" xfId="7088"/>
    <cellStyle name="CC1 37 4" xfId="7089"/>
    <cellStyle name="CC1 37 4 2" xfId="7090"/>
    <cellStyle name="CC1 37 5" xfId="7091"/>
    <cellStyle name="CC1 38" xfId="7092"/>
    <cellStyle name="CC1 38 2" xfId="7093"/>
    <cellStyle name="CC1 38 2 2" xfId="7094"/>
    <cellStyle name="CC1 38 3" xfId="7095"/>
    <cellStyle name="CC1 38 3 2" xfId="7096"/>
    <cellStyle name="CC1 38 4" xfId="7097"/>
    <cellStyle name="CC1 38 4 2" xfId="7098"/>
    <cellStyle name="CC1 38 5" xfId="7099"/>
    <cellStyle name="CC1 39" xfId="7100"/>
    <cellStyle name="CC1 39 2" xfId="7101"/>
    <cellStyle name="CC1 39 2 2" xfId="7102"/>
    <cellStyle name="CC1 39 3" xfId="7103"/>
    <cellStyle name="CC1 39 3 2" xfId="7104"/>
    <cellStyle name="CC1 39 4" xfId="7105"/>
    <cellStyle name="CC1 39 4 2" xfId="7106"/>
    <cellStyle name="CC1 39 5" xfId="7107"/>
    <cellStyle name="CC1 4" xfId="7108"/>
    <cellStyle name="CC1 4 2" xfId="7109"/>
    <cellStyle name="CC1 4 2 2" xfId="7110"/>
    <cellStyle name="CC1 4 3" xfId="7111"/>
    <cellStyle name="CC1 4 3 2" xfId="7112"/>
    <cellStyle name="CC1 4 4" xfId="7113"/>
    <cellStyle name="CC1 4 4 2" xfId="7114"/>
    <cellStyle name="CC1 4 5" xfId="7115"/>
    <cellStyle name="CC1 40" xfId="7116"/>
    <cellStyle name="CC1 40 2" xfId="7117"/>
    <cellStyle name="CC1 41" xfId="7118"/>
    <cellStyle name="CC1 41 2" xfId="7119"/>
    <cellStyle name="CC1 42" xfId="7120"/>
    <cellStyle name="CC1 42 2" xfId="7121"/>
    <cellStyle name="CC1 43" xfId="7122"/>
    <cellStyle name="CC1 5" xfId="7123"/>
    <cellStyle name="CC1 5 2" xfId="7124"/>
    <cellStyle name="CC1 5 2 2" xfId="7125"/>
    <cellStyle name="CC1 5 3" xfId="7126"/>
    <cellStyle name="CC1 5 3 2" xfId="7127"/>
    <cellStyle name="CC1 5 4" xfId="7128"/>
    <cellStyle name="CC1 5 4 2" xfId="7129"/>
    <cellStyle name="CC1 5 5" xfId="7130"/>
    <cellStyle name="CC1 6" xfId="7131"/>
    <cellStyle name="CC1 6 2" xfId="7132"/>
    <cellStyle name="CC1 6 2 2" xfId="7133"/>
    <cellStyle name="CC1 6 3" xfId="7134"/>
    <cellStyle name="CC1 6 3 2" xfId="7135"/>
    <cellStyle name="CC1 6 4" xfId="7136"/>
    <cellStyle name="CC1 6 4 2" xfId="7137"/>
    <cellStyle name="CC1 6 5" xfId="7138"/>
    <cellStyle name="CC1 7" xfId="7139"/>
    <cellStyle name="CC1 7 2" xfId="7140"/>
    <cellStyle name="CC1 7 2 2" xfId="7141"/>
    <cellStyle name="CC1 7 3" xfId="7142"/>
    <cellStyle name="CC1 7 3 2" xfId="7143"/>
    <cellStyle name="CC1 7 4" xfId="7144"/>
    <cellStyle name="CC1 7 4 2" xfId="7145"/>
    <cellStyle name="CC1 7 5" xfId="7146"/>
    <cellStyle name="CC1 8" xfId="7147"/>
    <cellStyle name="CC1 8 2" xfId="7148"/>
    <cellStyle name="CC1 8 2 2" xfId="7149"/>
    <cellStyle name="CC1 8 3" xfId="7150"/>
    <cellStyle name="CC1 8 3 2" xfId="7151"/>
    <cellStyle name="CC1 8 4" xfId="7152"/>
    <cellStyle name="CC1 8 4 2" xfId="7153"/>
    <cellStyle name="CC1 8 5" xfId="7154"/>
    <cellStyle name="CC1 9" xfId="7155"/>
    <cellStyle name="CC1 9 2" xfId="7156"/>
    <cellStyle name="CC1 9 2 2" xfId="7157"/>
    <cellStyle name="CC1 9 3" xfId="7158"/>
    <cellStyle name="CC1 9 3 2" xfId="7159"/>
    <cellStyle name="CC1 9 4" xfId="7160"/>
    <cellStyle name="CC1 9 4 2" xfId="7161"/>
    <cellStyle name="CC1 9 5" xfId="7162"/>
    <cellStyle name="CC2" xfId="7163"/>
    <cellStyle name="CC2 10" xfId="7164"/>
    <cellStyle name="CC2 10 2" xfId="7165"/>
    <cellStyle name="CC2 10 2 2" xfId="7166"/>
    <cellStyle name="CC2 10 3" xfId="7167"/>
    <cellStyle name="CC2 10 3 2" xfId="7168"/>
    <cellStyle name="CC2 10 4" xfId="7169"/>
    <cellStyle name="CC2 10 4 2" xfId="7170"/>
    <cellStyle name="CC2 10 5" xfId="7171"/>
    <cellStyle name="CC2 10 5 2" xfId="7172"/>
    <cellStyle name="CC2 10 6" xfId="7173"/>
    <cellStyle name="CC2 11" xfId="7174"/>
    <cellStyle name="CC2 11 2" xfId="7175"/>
    <cellStyle name="CC2 11 2 2" xfId="7176"/>
    <cellStyle name="CC2 11 3" xfId="7177"/>
    <cellStyle name="CC2 11 3 2" xfId="7178"/>
    <cellStyle name="CC2 11 4" xfId="7179"/>
    <cellStyle name="CC2 11 4 2" xfId="7180"/>
    <cellStyle name="CC2 11 5" xfId="7181"/>
    <cellStyle name="CC2 11 5 2" xfId="7182"/>
    <cellStyle name="CC2 11 6" xfId="7183"/>
    <cellStyle name="CC2 12" xfId="7184"/>
    <cellStyle name="CC2 12 2" xfId="7185"/>
    <cellStyle name="CC2 12 2 2" xfId="7186"/>
    <cellStyle name="CC2 12 3" xfId="7187"/>
    <cellStyle name="CC2 12 3 2" xfId="7188"/>
    <cellStyle name="CC2 12 4" xfId="7189"/>
    <cellStyle name="CC2 12 4 2" xfId="7190"/>
    <cellStyle name="CC2 12 5" xfId="7191"/>
    <cellStyle name="CC2 12 5 2" xfId="7192"/>
    <cellStyle name="CC2 12 6" xfId="7193"/>
    <cellStyle name="CC2 13" xfId="7194"/>
    <cellStyle name="CC2 13 2" xfId="7195"/>
    <cellStyle name="CC2 13 2 2" xfId="7196"/>
    <cellStyle name="CC2 13 3" xfId="7197"/>
    <cellStyle name="CC2 13 3 2" xfId="7198"/>
    <cellStyle name="CC2 13 4" xfId="7199"/>
    <cellStyle name="CC2 13 4 2" xfId="7200"/>
    <cellStyle name="CC2 13 5" xfId="7201"/>
    <cellStyle name="CC2 13 5 2" xfId="7202"/>
    <cellStyle name="CC2 13 6" xfId="7203"/>
    <cellStyle name="CC2 14" xfId="7204"/>
    <cellStyle name="CC2 14 2" xfId="7205"/>
    <cellStyle name="CC2 14 2 2" xfId="7206"/>
    <cellStyle name="CC2 14 3" xfId="7207"/>
    <cellStyle name="CC2 14 3 2" xfId="7208"/>
    <cellStyle name="CC2 14 4" xfId="7209"/>
    <cellStyle name="CC2 14 4 2" xfId="7210"/>
    <cellStyle name="CC2 14 5" xfId="7211"/>
    <cellStyle name="CC2 14 5 2" xfId="7212"/>
    <cellStyle name="CC2 14 6" xfId="7213"/>
    <cellStyle name="CC2 15" xfId="7214"/>
    <cellStyle name="CC2 15 2" xfId="7215"/>
    <cellStyle name="CC2 15 2 2" xfId="7216"/>
    <cellStyle name="CC2 15 3" xfId="7217"/>
    <cellStyle name="CC2 15 3 2" xfId="7218"/>
    <cellStyle name="CC2 15 4" xfId="7219"/>
    <cellStyle name="CC2 15 4 2" xfId="7220"/>
    <cellStyle name="CC2 15 5" xfId="7221"/>
    <cellStyle name="CC2 15 5 2" xfId="7222"/>
    <cellStyle name="CC2 15 6" xfId="7223"/>
    <cellStyle name="CC2 16" xfId="7224"/>
    <cellStyle name="CC2 16 2" xfId="7225"/>
    <cellStyle name="CC2 16 2 2" xfId="7226"/>
    <cellStyle name="CC2 16 3" xfId="7227"/>
    <cellStyle name="CC2 16 3 2" xfId="7228"/>
    <cellStyle name="CC2 16 4" xfId="7229"/>
    <cellStyle name="CC2 16 4 2" xfId="7230"/>
    <cellStyle name="CC2 16 5" xfId="7231"/>
    <cellStyle name="CC2 16 5 2" xfId="7232"/>
    <cellStyle name="CC2 16 6" xfId="7233"/>
    <cellStyle name="CC2 17" xfId="7234"/>
    <cellStyle name="CC2 17 2" xfId="7235"/>
    <cellStyle name="CC2 17 2 2" xfId="7236"/>
    <cellStyle name="CC2 17 3" xfId="7237"/>
    <cellStyle name="CC2 17 3 2" xfId="7238"/>
    <cellStyle name="CC2 17 4" xfId="7239"/>
    <cellStyle name="CC2 17 4 2" xfId="7240"/>
    <cellStyle name="CC2 17 5" xfId="7241"/>
    <cellStyle name="CC2 17 5 2" xfId="7242"/>
    <cellStyle name="CC2 17 6" xfId="7243"/>
    <cellStyle name="CC2 18" xfId="7244"/>
    <cellStyle name="CC2 18 2" xfId="7245"/>
    <cellStyle name="CC2 18 2 2" xfId="7246"/>
    <cellStyle name="CC2 18 3" xfId="7247"/>
    <cellStyle name="CC2 18 3 2" xfId="7248"/>
    <cellStyle name="CC2 18 4" xfId="7249"/>
    <cellStyle name="CC2 18 4 2" xfId="7250"/>
    <cellStyle name="CC2 18 5" xfId="7251"/>
    <cellStyle name="CC2 18 5 2" xfId="7252"/>
    <cellStyle name="CC2 18 6" xfId="7253"/>
    <cellStyle name="CC2 19" xfId="7254"/>
    <cellStyle name="CC2 19 2" xfId="7255"/>
    <cellStyle name="CC2 19 2 2" xfId="7256"/>
    <cellStyle name="CC2 19 3" xfId="7257"/>
    <cellStyle name="CC2 19 3 2" xfId="7258"/>
    <cellStyle name="CC2 19 4" xfId="7259"/>
    <cellStyle name="CC2 19 4 2" xfId="7260"/>
    <cellStyle name="CC2 19 5" xfId="7261"/>
    <cellStyle name="CC2 19 5 2" xfId="7262"/>
    <cellStyle name="CC2 19 6" xfId="7263"/>
    <cellStyle name="CC2 2" xfId="7264"/>
    <cellStyle name="CC2 2 2" xfId="7265"/>
    <cellStyle name="CC2 2 2 2" xfId="7266"/>
    <cellStyle name="CC2 2 3" xfId="7267"/>
    <cellStyle name="CC2 2 3 2" xfId="7268"/>
    <cellStyle name="CC2 2 4" xfId="7269"/>
    <cellStyle name="CC2 2 4 2" xfId="7270"/>
    <cellStyle name="CC2 2 5" xfId="7271"/>
    <cellStyle name="CC2 2 5 2" xfId="7272"/>
    <cellStyle name="CC2 20" xfId="7273"/>
    <cellStyle name="CC2 20 2" xfId="7274"/>
    <cellStyle name="CC2 20 2 2" xfId="7275"/>
    <cellStyle name="CC2 20 3" xfId="7276"/>
    <cellStyle name="CC2 20 3 2" xfId="7277"/>
    <cellStyle name="CC2 20 4" xfId="7278"/>
    <cellStyle name="CC2 20 4 2" xfId="7279"/>
    <cellStyle name="CC2 20 5" xfId="7280"/>
    <cellStyle name="CC2 20 5 2" xfId="7281"/>
    <cellStyle name="CC2 20 6" xfId="7282"/>
    <cellStyle name="CC2 21" xfId="7283"/>
    <cellStyle name="CC2 21 2" xfId="7284"/>
    <cellStyle name="CC2 21 2 2" xfId="7285"/>
    <cellStyle name="CC2 21 3" xfId="7286"/>
    <cellStyle name="CC2 21 3 2" xfId="7287"/>
    <cellStyle name="CC2 21 4" xfId="7288"/>
    <cellStyle name="CC2 21 4 2" xfId="7289"/>
    <cellStyle name="CC2 21 5" xfId="7290"/>
    <cellStyle name="CC2 21 5 2" xfId="7291"/>
    <cellStyle name="CC2 21 6" xfId="7292"/>
    <cellStyle name="CC2 22" xfId="7293"/>
    <cellStyle name="CC2 22 2" xfId="7294"/>
    <cellStyle name="CC2 22 2 2" xfId="7295"/>
    <cellStyle name="CC2 22 3" xfId="7296"/>
    <cellStyle name="CC2 22 3 2" xfId="7297"/>
    <cellStyle name="CC2 22 4" xfId="7298"/>
    <cellStyle name="CC2 22 4 2" xfId="7299"/>
    <cellStyle name="CC2 22 5" xfId="7300"/>
    <cellStyle name="CC2 22 5 2" xfId="7301"/>
    <cellStyle name="CC2 22 6" xfId="7302"/>
    <cellStyle name="CC2 23" xfId="7303"/>
    <cellStyle name="CC2 23 2" xfId="7304"/>
    <cellStyle name="CC2 23 2 2" xfId="7305"/>
    <cellStyle name="CC2 23 3" xfId="7306"/>
    <cellStyle name="CC2 23 3 2" xfId="7307"/>
    <cellStyle name="CC2 23 4" xfId="7308"/>
    <cellStyle name="CC2 23 4 2" xfId="7309"/>
    <cellStyle name="CC2 23 5" xfId="7310"/>
    <cellStyle name="CC2 23 5 2" xfId="7311"/>
    <cellStyle name="CC2 23 6" xfId="7312"/>
    <cellStyle name="CC2 24" xfId="7313"/>
    <cellStyle name="CC2 24 2" xfId="7314"/>
    <cellStyle name="CC2 24 2 2" xfId="7315"/>
    <cellStyle name="CC2 24 3" xfId="7316"/>
    <cellStyle name="CC2 24 3 2" xfId="7317"/>
    <cellStyle name="CC2 24 4" xfId="7318"/>
    <cellStyle name="CC2 24 4 2" xfId="7319"/>
    <cellStyle name="CC2 24 5" xfId="7320"/>
    <cellStyle name="CC2 24 5 2" xfId="7321"/>
    <cellStyle name="CC2 24 6" xfId="7322"/>
    <cellStyle name="CC2 25" xfId="7323"/>
    <cellStyle name="CC2 25 2" xfId="7324"/>
    <cellStyle name="CC2 25 2 2" xfId="7325"/>
    <cellStyle name="CC2 25 3" xfId="7326"/>
    <cellStyle name="CC2 25 3 2" xfId="7327"/>
    <cellStyle name="CC2 25 4" xfId="7328"/>
    <cellStyle name="CC2 25 4 2" xfId="7329"/>
    <cellStyle name="CC2 25 5" xfId="7330"/>
    <cellStyle name="CC2 25 5 2" xfId="7331"/>
    <cellStyle name="CC2 25 6" xfId="7332"/>
    <cellStyle name="CC2 26" xfId="7333"/>
    <cellStyle name="CC2 26 2" xfId="7334"/>
    <cellStyle name="CC2 26 2 2" xfId="7335"/>
    <cellStyle name="CC2 26 3" xfId="7336"/>
    <cellStyle name="CC2 26 3 2" xfId="7337"/>
    <cellStyle name="CC2 26 4" xfId="7338"/>
    <cellStyle name="CC2 26 4 2" xfId="7339"/>
    <cellStyle name="CC2 26 5" xfId="7340"/>
    <cellStyle name="CC2 26 5 2" xfId="7341"/>
    <cellStyle name="CC2 26 6" xfId="7342"/>
    <cellStyle name="CC2 27" xfId="7343"/>
    <cellStyle name="CC2 27 2" xfId="7344"/>
    <cellStyle name="CC2 27 2 2" xfId="7345"/>
    <cellStyle name="CC2 27 3" xfId="7346"/>
    <cellStyle name="CC2 27 3 2" xfId="7347"/>
    <cellStyle name="CC2 27 4" xfId="7348"/>
    <cellStyle name="CC2 27 4 2" xfId="7349"/>
    <cellStyle name="CC2 27 5" xfId="7350"/>
    <cellStyle name="CC2 27 5 2" xfId="7351"/>
    <cellStyle name="CC2 27 6" xfId="7352"/>
    <cellStyle name="CC2 28" xfId="7353"/>
    <cellStyle name="CC2 28 2" xfId="7354"/>
    <cellStyle name="CC2 28 2 2" xfId="7355"/>
    <cellStyle name="CC2 28 3" xfId="7356"/>
    <cellStyle name="CC2 28 3 2" xfId="7357"/>
    <cellStyle name="CC2 28 4" xfId="7358"/>
    <cellStyle name="CC2 28 4 2" xfId="7359"/>
    <cellStyle name="CC2 28 5" xfId="7360"/>
    <cellStyle name="CC2 28 5 2" xfId="7361"/>
    <cellStyle name="CC2 28 6" xfId="7362"/>
    <cellStyle name="CC2 29" xfId="7363"/>
    <cellStyle name="CC2 29 2" xfId="7364"/>
    <cellStyle name="CC2 29 2 2" xfId="7365"/>
    <cellStyle name="CC2 29 3" xfId="7366"/>
    <cellStyle name="CC2 29 3 2" xfId="7367"/>
    <cellStyle name="CC2 29 4" xfId="7368"/>
    <cellStyle name="CC2 29 4 2" xfId="7369"/>
    <cellStyle name="CC2 29 5" xfId="7370"/>
    <cellStyle name="CC2 29 5 2" xfId="7371"/>
    <cellStyle name="CC2 29 6" xfId="7372"/>
    <cellStyle name="CC2 3" xfId="7373"/>
    <cellStyle name="CC2 3 2" xfId="7374"/>
    <cellStyle name="CC2 3 2 2" xfId="7375"/>
    <cellStyle name="CC2 3 3" xfId="7376"/>
    <cellStyle name="CC2 3 3 2" xfId="7377"/>
    <cellStyle name="CC2 3 4" xfId="7378"/>
    <cellStyle name="CC2 3 4 2" xfId="7379"/>
    <cellStyle name="CC2 3 5" xfId="7380"/>
    <cellStyle name="CC2 3 5 2" xfId="7381"/>
    <cellStyle name="CC2 3 6" xfId="7382"/>
    <cellStyle name="CC2 30" xfId="7383"/>
    <cellStyle name="CC2 30 2" xfId="7384"/>
    <cellStyle name="CC2 30 2 2" xfId="7385"/>
    <cellStyle name="CC2 30 3" xfId="7386"/>
    <cellStyle name="CC2 30 3 2" xfId="7387"/>
    <cellStyle name="CC2 30 4" xfId="7388"/>
    <cellStyle name="CC2 30 4 2" xfId="7389"/>
    <cellStyle name="CC2 30 5" xfId="7390"/>
    <cellStyle name="CC2 30 5 2" xfId="7391"/>
    <cellStyle name="CC2 30 6" xfId="7392"/>
    <cellStyle name="CC2 31" xfId="7393"/>
    <cellStyle name="CC2 31 2" xfId="7394"/>
    <cellStyle name="CC2 31 2 2" xfId="7395"/>
    <cellStyle name="CC2 31 3" xfId="7396"/>
    <cellStyle name="CC2 31 3 2" xfId="7397"/>
    <cellStyle name="CC2 31 4" xfId="7398"/>
    <cellStyle name="CC2 31 4 2" xfId="7399"/>
    <cellStyle name="CC2 31 5" xfId="7400"/>
    <cellStyle name="CC2 31 5 2" xfId="7401"/>
    <cellStyle name="CC2 31 6" xfId="7402"/>
    <cellStyle name="CC2 32" xfId="7403"/>
    <cellStyle name="CC2 32 2" xfId="7404"/>
    <cellStyle name="CC2 32 2 2" xfId="7405"/>
    <cellStyle name="CC2 32 3" xfId="7406"/>
    <cellStyle name="CC2 32 3 2" xfId="7407"/>
    <cellStyle name="CC2 32 4" xfId="7408"/>
    <cellStyle name="CC2 32 4 2" xfId="7409"/>
    <cellStyle name="CC2 32 5" xfId="7410"/>
    <cellStyle name="CC2 32 5 2" xfId="7411"/>
    <cellStyle name="CC2 32 6" xfId="7412"/>
    <cellStyle name="CC2 33" xfId="7413"/>
    <cellStyle name="CC2 33 2" xfId="7414"/>
    <cellStyle name="CC2 33 2 2" xfId="7415"/>
    <cellStyle name="CC2 33 3" xfId="7416"/>
    <cellStyle name="CC2 33 3 2" xfId="7417"/>
    <cellStyle name="CC2 33 4" xfId="7418"/>
    <cellStyle name="CC2 33 4 2" xfId="7419"/>
    <cellStyle name="CC2 33 5" xfId="7420"/>
    <cellStyle name="CC2 33 5 2" xfId="7421"/>
    <cellStyle name="CC2 33 6" xfId="7422"/>
    <cellStyle name="CC2 34" xfId="7423"/>
    <cellStyle name="CC2 34 2" xfId="7424"/>
    <cellStyle name="CC2 34 2 2" xfId="7425"/>
    <cellStyle name="CC2 34 3" xfId="7426"/>
    <cellStyle name="CC2 34 3 2" xfId="7427"/>
    <cellStyle name="CC2 34 4" xfId="7428"/>
    <cellStyle name="CC2 34 4 2" xfId="7429"/>
    <cellStyle name="CC2 34 5" xfId="7430"/>
    <cellStyle name="CC2 34 5 2" xfId="7431"/>
    <cellStyle name="CC2 34 6" xfId="7432"/>
    <cellStyle name="CC2 35" xfId="7433"/>
    <cellStyle name="CC2 35 2" xfId="7434"/>
    <cellStyle name="CC2 35 2 2" xfId="7435"/>
    <cellStyle name="CC2 35 3" xfId="7436"/>
    <cellStyle name="CC2 35 3 2" xfId="7437"/>
    <cellStyle name="CC2 35 4" xfId="7438"/>
    <cellStyle name="CC2 35 4 2" xfId="7439"/>
    <cellStyle name="CC2 35 5" xfId="7440"/>
    <cellStyle name="CC2 35 5 2" xfId="7441"/>
    <cellStyle name="CC2 35 6" xfId="7442"/>
    <cellStyle name="CC2 36" xfId="7443"/>
    <cellStyle name="CC2 36 2" xfId="7444"/>
    <cellStyle name="CC2 36 2 2" xfId="7445"/>
    <cellStyle name="CC2 36 3" xfId="7446"/>
    <cellStyle name="CC2 36 3 2" xfId="7447"/>
    <cellStyle name="CC2 36 4" xfId="7448"/>
    <cellStyle name="CC2 36 4 2" xfId="7449"/>
    <cellStyle name="CC2 36 5" xfId="7450"/>
    <cellStyle name="CC2 36 5 2" xfId="7451"/>
    <cellStyle name="CC2 36 6" xfId="7452"/>
    <cellStyle name="CC2 37" xfId="7453"/>
    <cellStyle name="CC2 37 2" xfId="7454"/>
    <cellStyle name="CC2 37 2 2" xfId="7455"/>
    <cellStyle name="CC2 37 3" xfId="7456"/>
    <cellStyle name="CC2 37 3 2" xfId="7457"/>
    <cellStyle name="CC2 37 4" xfId="7458"/>
    <cellStyle name="CC2 37 4 2" xfId="7459"/>
    <cellStyle name="CC2 37 5" xfId="7460"/>
    <cellStyle name="CC2 37 5 2" xfId="7461"/>
    <cellStyle name="CC2 37 6" xfId="7462"/>
    <cellStyle name="CC2 38" xfId="7463"/>
    <cellStyle name="CC2 38 2" xfId="7464"/>
    <cellStyle name="CC2 38 2 2" xfId="7465"/>
    <cellStyle name="CC2 38 3" xfId="7466"/>
    <cellStyle name="CC2 38 3 2" xfId="7467"/>
    <cellStyle name="CC2 38 4" xfId="7468"/>
    <cellStyle name="CC2 38 4 2" xfId="7469"/>
    <cellStyle name="CC2 38 5" xfId="7470"/>
    <cellStyle name="CC2 38 5 2" xfId="7471"/>
    <cellStyle name="CC2 38 6" xfId="7472"/>
    <cellStyle name="CC2 39" xfId="7473"/>
    <cellStyle name="CC2 39 2" xfId="7474"/>
    <cellStyle name="CC2 39 2 2" xfId="7475"/>
    <cellStyle name="CC2 39 3" xfId="7476"/>
    <cellStyle name="CC2 39 3 2" xfId="7477"/>
    <cellStyle name="CC2 39 4" xfId="7478"/>
    <cellStyle name="CC2 39 4 2" xfId="7479"/>
    <cellStyle name="CC2 39 5" xfId="7480"/>
    <cellStyle name="CC2 39 5 2" xfId="7481"/>
    <cellStyle name="CC2 39 6" xfId="7482"/>
    <cellStyle name="CC2 4" xfId="7483"/>
    <cellStyle name="CC2 4 2" xfId="7484"/>
    <cellStyle name="CC2 4 2 2" xfId="7485"/>
    <cellStyle name="CC2 4 3" xfId="7486"/>
    <cellStyle name="CC2 4 3 2" xfId="7487"/>
    <cellStyle name="CC2 4 4" xfId="7488"/>
    <cellStyle name="CC2 4 4 2" xfId="7489"/>
    <cellStyle name="CC2 4 5" xfId="7490"/>
    <cellStyle name="CC2 4 5 2" xfId="7491"/>
    <cellStyle name="CC2 4 6" xfId="7492"/>
    <cellStyle name="CC2 40" xfId="7493"/>
    <cellStyle name="CC2 40 2" xfId="7494"/>
    <cellStyle name="CC2 40 2 2" xfId="7495"/>
    <cellStyle name="CC2 40 3" xfId="7496"/>
    <cellStyle name="CC2 40 3 2" xfId="7497"/>
    <cellStyle name="CC2 40 4" xfId="7498"/>
    <cellStyle name="CC2 40 4 2" xfId="7499"/>
    <cellStyle name="CC2 40 5" xfId="7500"/>
    <cellStyle name="CC2 40 5 2" xfId="7501"/>
    <cellStyle name="CC2 40 6" xfId="7502"/>
    <cellStyle name="CC2 41" xfId="7503"/>
    <cellStyle name="CC2 41 2" xfId="7504"/>
    <cellStyle name="CC2 41 2 2" xfId="7505"/>
    <cellStyle name="CC2 41 3" xfId="7506"/>
    <cellStyle name="CC2 41 3 2" xfId="7507"/>
    <cellStyle name="CC2 41 4" xfId="7508"/>
    <cellStyle name="CC2 41 4 2" xfId="7509"/>
    <cellStyle name="CC2 41 5" xfId="7510"/>
    <cellStyle name="CC2 41 5 2" xfId="7511"/>
    <cellStyle name="CC2 41 6" xfId="7512"/>
    <cellStyle name="CC2 42" xfId="7513"/>
    <cellStyle name="CC2 42 2" xfId="7514"/>
    <cellStyle name="CC2 42 2 2" xfId="7515"/>
    <cellStyle name="CC2 42 3" xfId="7516"/>
    <cellStyle name="CC2 42 3 2" xfId="7517"/>
    <cellStyle name="CC2 42 4" xfId="7518"/>
    <cellStyle name="CC2 42 4 2" xfId="7519"/>
    <cellStyle name="CC2 42 5" xfId="7520"/>
    <cellStyle name="CC2 42 5 2" xfId="7521"/>
    <cellStyle name="CC2 42 6" xfId="7522"/>
    <cellStyle name="CC2 43" xfId="7523"/>
    <cellStyle name="CC2 43 2" xfId="7524"/>
    <cellStyle name="CC2 43 2 2" xfId="7525"/>
    <cellStyle name="CC2 43 3" xfId="7526"/>
    <cellStyle name="CC2 43 3 2" xfId="7527"/>
    <cellStyle name="CC2 43 4" xfId="7528"/>
    <cellStyle name="CC2 43 4 2" xfId="7529"/>
    <cellStyle name="CC2 43 5" xfId="7530"/>
    <cellStyle name="CC2 43 5 2" xfId="7531"/>
    <cellStyle name="CC2 43 6" xfId="7532"/>
    <cellStyle name="CC2 44" xfId="7533"/>
    <cellStyle name="CC2 44 2" xfId="7534"/>
    <cellStyle name="CC2 44 2 2" xfId="7535"/>
    <cellStyle name="CC2 44 3" xfId="7536"/>
    <cellStyle name="CC2 44 3 2" xfId="7537"/>
    <cellStyle name="CC2 44 4" xfId="7538"/>
    <cellStyle name="CC2 44 4 2" xfId="7539"/>
    <cellStyle name="CC2 44 5" xfId="7540"/>
    <cellStyle name="CC2 44 5 2" xfId="7541"/>
    <cellStyle name="CC2 44 6" xfId="7542"/>
    <cellStyle name="CC2 45" xfId="7543"/>
    <cellStyle name="CC2 45 2" xfId="7544"/>
    <cellStyle name="CC2 45 2 2" xfId="7545"/>
    <cellStyle name="CC2 45 3" xfId="7546"/>
    <cellStyle name="CC2 45 3 2" xfId="7547"/>
    <cellStyle name="CC2 45 4" xfId="7548"/>
    <cellStyle name="CC2 45 4 2" xfId="7549"/>
    <cellStyle name="CC2 45 5" xfId="7550"/>
    <cellStyle name="CC2 45 5 2" xfId="7551"/>
    <cellStyle name="CC2 45 6" xfId="7552"/>
    <cellStyle name="CC2 46" xfId="7553"/>
    <cellStyle name="CC2 46 2" xfId="7554"/>
    <cellStyle name="CC2 46 2 2" xfId="7555"/>
    <cellStyle name="CC2 46 3" xfId="7556"/>
    <cellStyle name="CC2 46 3 2" xfId="7557"/>
    <cellStyle name="CC2 46 4" xfId="7558"/>
    <cellStyle name="CC2 46 4 2" xfId="7559"/>
    <cellStyle name="CC2 46 5" xfId="7560"/>
    <cellStyle name="CC2 46 5 2" xfId="7561"/>
    <cellStyle name="CC2 46 6" xfId="7562"/>
    <cellStyle name="CC2 47" xfId="7563"/>
    <cellStyle name="CC2 47 2" xfId="7564"/>
    <cellStyle name="CC2 47 2 2" xfId="7565"/>
    <cellStyle name="CC2 47 3" xfId="7566"/>
    <cellStyle name="CC2 47 3 2" xfId="7567"/>
    <cellStyle name="CC2 47 4" xfId="7568"/>
    <cellStyle name="CC2 47 4 2" xfId="7569"/>
    <cellStyle name="CC2 47 5" xfId="7570"/>
    <cellStyle name="CC2 47 5 2" xfId="7571"/>
    <cellStyle name="CC2 47 6" xfId="7572"/>
    <cellStyle name="CC2 48" xfId="7573"/>
    <cellStyle name="CC2 48 2" xfId="7574"/>
    <cellStyle name="CC2 48 2 2" xfId="7575"/>
    <cellStyle name="CC2 48 3" xfId="7576"/>
    <cellStyle name="CC2 48 3 2" xfId="7577"/>
    <cellStyle name="CC2 48 4" xfId="7578"/>
    <cellStyle name="CC2 48 4 2" xfId="7579"/>
    <cellStyle name="CC2 48 5" xfId="7580"/>
    <cellStyle name="CC2 48 5 2" xfId="7581"/>
    <cellStyle name="CC2 48 6" xfId="7582"/>
    <cellStyle name="CC2 49" xfId="7583"/>
    <cellStyle name="CC2 49 2" xfId="7584"/>
    <cellStyle name="CC2 49 2 2" xfId="7585"/>
    <cellStyle name="CC2 49 3" xfId="7586"/>
    <cellStyle name="CC2 49 3 2" xfId="7587"/>
    <cellStyle name="CC2 49 4" xfId="7588"/>
    <cellStyle name="CC2 49 4 2" xfId="7589"/>
    <cellStyle name="CC2 49 5" xfId="7590"/>
    <cellStyle name="CC2 49 5 2" xfId="7591"/>
    <cellStyle name="CC2 49 6" xfId="7592"/>
    <cellStyle name="CC2 5" xfId="7593"/>
    <cellStyle name="CC2 5 2" xfId="7594"/>
    <cellStyle name="CC2 5 2 2" xfId="7595"/>
    <cellStyle name="CC2 5 3" xfId="7596"/>
    <cellStyle name="CC2 5 3 2" xfId="7597"/>
    <cellStyle name="CC2 5 4" xfId="7598"/>
    <cellStyle name="CC2 5 4 2" xfId="7599"/>
    <cellStyle name="CC2 5 5" xfId="7600"/>
    <cellStyle name="CC2 5 5 2" xfId="7601"/>
    <cellStyle name="CC2 5 6" xfId="7602"/>
    <cellStyle name="CC2 50" xfId="7603"/>
    <cellStyle name="CC2 50 2" xfId="7604"/>
    <cellStyle name="CC2 50 2 2" xfId="7605"/>
    <cellStyle name="CC2 50 3" xfId="7606"/>
    <cellStyle name="CC2 50 3 2" xfId="7607"/>
    <cellStyle name="CC2 50 4" xfId="7608"/>
    <cellStyle name="CC2 50 4 2" xfId="7609"/>
    <cellStyle name="CC2 50 5" xfId="7610"/>
    <cellStyle name="CC2 50 5 2" xfId="7611"/>
    <cellStyle name="CC2 50 6" xfId="7612"/>
    <cellStyle name="CC2 51" xfId="7613"/>
    <cellStyle name="CC2 51 2" xfId="7614"/>
    <cellStyle name="CC2 51 2 2" xfId="7615"/>
    <cellStyle name="CC2 51 3" xfId="7616"/>
    <cellStyle name="CC2 51 3 2" xfId="7617"/>
    <cellStyle name="CC2 51 4" xfId="7618"/>
    <cellStyle name="CC2 51 4 2" xfId="7619"/>
    <cellStyle name="CC2 51 5" xfId="7620"/>
    <cellStyle name="CC2 51 5 2" xfId="7621"/>
    <cellStyle name="CC2 51 6" xfId="7622"/>
    <cellStyle name="CC2 52" xfId="7623"/>
    <cellStyle name="CC2 52 2" xfId="7624"/>
    <cellStyle name="CC2 52 2 2" xfId="7625"/>
    <cellStyle name="CC2 52 3" xfId="7626"/>
    <cellStyle name="CC2 52 3 2" xfId="7627"/>
    <cellStyle name="CC2 52 4" xfId="7628"/>
    <cellStyle name="CC2 52 4 2" xfId="7629"/>
    <cellStyle name="CC2 52 5" xfId="7630"/>
    <cellStyle name="CC2 52 5 2" xfId="7631"/>
    <cellStyle name="CC2 52 6" xfId="7632"/>
    <cellStyle name="CC2 53" xfId="7633"/>
    <cellStyle name="CC2 53 2" xfId="7634"/>
    <cellStyle name="CC2 53 2 2" xfId="7635"/>
    <cellStyle name="CC2 53 3" xfId="7636"/>
    <cellStyle name="CC2 53 3 2" xfId="7637"/>
    <cellStyle name="CC2 53 4" xfId="7638"/>
    <cellStyle name="CC2 53 4 2" xfId="7639"/>
    <cellStyle name="CC2 53 5" xfId="7640"/>
    <cellStyle name="CC2 53 5 2" xfId="7641"/>
    <cellStyle name="CC2 53 6" xfId="7642"/>
    <cellStyle name="CC2 54" xfId="7643"/>
    <cellStyle name="CC2 54 2" xfId="7644"/>
    <cellStyle name="CC2 54 2 2" xfId="7645"/>
    <cellStyle name="CC2 54 3" xfId="7646"/>
    <cellStyle name="CC2 54 3 2" xfId="7647"/>
    <cellStyle name="CC2 54 4" xfId="7648"/>
    <cellStyle name="CC2 54 4 2" xfId="7649"/>
    <cellStyle name="CC2 54 5" xfId="7650"/>
    <cellStyle name="CC2 54 5 2" xfId="7651"/>
    <cellStyle name="CC2 54 6" xfId="7652"/>
    <cellStyle name="CC2 55" xfId="7653"/>
    <cellStyle name="CC2 55 2" xfId="7654"/>
    <cellStyle name="CC2 55 2 2" xfId="7655"/>
    <cellStyle name="CC2 55 3" xfId="7656"/>
    <cellStyle name="CC2 55 3 2" xfId="7657"/>
    <cellStyle name="CC2 55 4" xfId="7658"/>
    <cellStyle name="CC2 55 4 2" xfId="7659"/>
    <cellStyle name="CC2 55 5" xfId="7660"/>
    <cellStyle name="CC2 55 5 2" xfId="7661"/>
    <cellStyle name="CC2 55 6" xfId="7662"/>
    <cellStyle name="CC2 56" xfId="7663"/>
    <cellStyle name="CC2 56 2" xfId="7664"/>
    <cellStyle name="CC2 56 2 2" xfId="7665"/>
    <cellStyle name="CC2 56 3" xfId="7666"/>
    <cellStyle name="CC2 56 3 2" xfId="7667"/>
    <cellStyle name="CC2 56 4" xfId="7668"/>
    <cellStyle name="CC2 56 4 2" xfId="7669"/>
    <cellStyle name="CC2 56 5" xfId="7670"/>
    <cellStyle name="CC2 56 5 2" xfId="7671"/>
    <cellStyle name="CC2 56 6" xfId="7672"/>
    <cellStyle name="CC2 57" xfId="7673"/>
    <cellStyle name="CC2 57 2" xfId="7674"/>
    <cellStyle name="CC2 57 2 2" xfId="7675"/>
    <cellStyle name="CC2 57 3" xfId="7676"/>
    <cellStyle name="CC2 57 3 2" xfId="7677"/>
    <cellStyle name="CC2 57 4" xfId="7678"/>
    <cellStyle name="CC2 57 4 2" xfId="7679"/>
    <cellStyle name="CC2 57 5" xfId="7680"/>
    <cellStyle name="CC2 57 5 2" xfId="7681"/>
    <cellStyle name="CC2 57 6" xfId="7682"/>
    <cellStyle name="CC2 58" xfId="7683"/>
    <cellStyle name="CC2 58 2" xfId="7684"/>
    <cellStyle name="CC2 58 2 2" xfId="7685"/>
    <cellStyle name="CC2 58 3" xfId="7686"/>
    <cellStyle name="CC2 58 3 2" xfId="7687"/>
    <cellStyle name="CC2 58 4" xfId="7688"/>
    <cellStyle name="CC2 58 4 2" xfId="7689"/>
    <cellStyle name="CC2 58 5" xfId="7690"/>
    <cellStyle name="CC2 58 5 2" xfId="7691"/>
    <cellStyle name="CC2 58 6" xfId="7692"/>
    <cellStyle name="CC2 59" xfId="7693"/>
    <cellStyle name="CC2 59 2" xfId="7694"/>
    <cellStyle name="CC2 59 2 2" xfId="7695"/>
    <cellStyle name="CC2 59 3" xfId="7696"/>
    <cellStyle name="CC2 59 3 2" xfId="7697"/>
    <cellStyle name="CC2 59 4" xfId="7698"/>
    <cellStyle name="CC2 59 4 2" xfId="7699"/>
    <cellStyle name="CC2 59 5" xfId="7700"/>
    <cellStyle name="CC2 59 5 2" xfId="7701"/>
    <cellStyle name="CC2 59 6" xfId="7702"/>
    <cellStyle name="CC2 6" xfId="7703"/>
    <cellStyle name="CC2 6 2" xfId="7704"/>
    <cellStyle name="CC2 6 2 2" xfId="7705"/>
    <cellStyle name="CC2 6 3" xfId="7706"/>
    <cellStyle name="CC2 6 3 2" xfId="7707"/>
    <cellStyle name="CC2 6 4" xfId="7708"/>
    <cellStyle name="CC2 6 4 2" xfId="7709"/>
    <cellStyle name="CC2 6 5" xfId="7710"/>
    <cellStyle name="CC2 6 5 2" xfId="7711"/>
    <cellStyle name="CC2 6 6" xfId="7712"/>
    <cellStyle name="CC2 60" xfId="7713"/>
    <cellStyle name="CC2 60 2" xfId="7714"/>
    <cellStyle name="CC2 60 2 2" xfId="7715"/>
    <cellStyle name="CC2 60 3" xfId="7716"/>
    <cellStyle name="CC2 60 3 2" xfId="7717"/>
    <cellStyle name="CC2 60 4" xfId="7718"/>
    <cellStyle name="CC2 60 4 2" xfId="7719"/>
    <cellStyle name="CC2 60 5" xfId="7720"/>
    <cellStyle name="CC2 60 5 2" xfId="7721"/>
    <cellStyle name="CC2 60 6" xfId="7722"/>
    <cellStyle name="CC2 61" xfId="7723"/>
    <cellStyle name="CC2 61 2" xfId="7724"/>
    <cellStyle name="CC2 61 2 2" xfId="7725"/>
    <cellStyle name="CC2 61 3" xfId="7726"/>
    <cellStyle name="CC2 61 3 2" xfId="7727"/>
    <cellStyle name="CC2 61 4" xfId="7728"/>
    <cellStyle name="CC2 61 4 2" xfId="7729"/>
    <cellStyle name="CC2 61 5" xfId="7730"/>
    <cellStyle name="CC2 61 5 2" xfId="7731"/>
    <cellStyle name="CC2 61 6" xfId="7732"/>
    <cellStyle name="CC2 62" xfId="7733"/>
    <cellStyle name="CC2 62 2" xfId="7734"/>
    <cellStyle name="CC2 62 2 2" xfId="7735"/>
    <cellStyle name="CC2 62 3" xfId="7736"/>
    <cellStyle name="CC2 62 3 2" xfId="7737"/>
    <cellStyle name="CC2 62 4" xfId="7738"/>
    <cellStyle name="CC2 62 4 2" xfId="7739"/>
    <cellStyle name="CC2 62 5" xfId="7740"/>
    <cellStyle name="CC2 62 5 2" xfId="7741"/>
    <cellStyle name="CC2 62 6" xfId="7742"/>
    <cellStyle name="CC2 63" xfId="7743"/>
    <cellStyle name="CC2 63 2" xfId="7744"/>
    <cellStyle name="CC2 63 2 2" xfId="7745"/>
    <cellStyle name="CC2 63 3" xfId="7746"/>
    <cellStyle name="CC2 63 3 2" xfId="7747"/>
    <cellStyle name="CC2 63 4" xfId="7748"/>
    <cellStyle name="CC2 63 4 2" xfId="7749"/>
    <cellStyle name="CC2 63 5" xfId="7750"/>
    <cellStyle name="CC2 63 5 2" xfId="7751"/>
    <cellStyle name="CC2 63 6" xfId="7752"/>
    <cellStyle name="CC2 64" xfId="7753"/>
    <cellStyle name="CC2 64 2" xfId="7754"/>
    <cellStyle name="CC2 64 2 2" xfId="7755"/>
    <cellStyle name="CC2 64 3" xfId="7756"/>
    <cellStyle name="CC2 64 3 2" xfId="7757"/>
    <cellStyle name="CC2 64 4" xfId="7758"/>
    <cellStyle name="CC2 64 4 2" xfId="7759"/>
    <cellStyle name="CC2 64 5" xfId="7760"/>
    <cellStyle name="CC2 64 5 2" xfId="7761"/>
    <cellStyle name="CC2 64 6" xfId="7762"/>
    <cellStyle name="CC2 65" xfId="7763"/>
    <cellStyle name="CC2 65 2" xfId="7764"/>
    <cellStyle name="CC2 65 2 2" xfId="7765"/>
    <cellStyle name="CC2 65 3" xfId="7766"/>
    <cellStyle name="CC2 65 3 2" xfId="7767"/>
    <cellStyle name="CC2 65 4" xfId="7768"/>
    <cellStyle name="CC2 65 4 2" xfId="7769"/>
    <cellStyle name="CC2 65 5" xfId="7770"/>
    <cellStyle name="CC2 65 5 2" xfId="7771"/>
    <cellStyle name="CC2 65 6" xfId="7772"/>
    <cellStyle name="CC2 66" xfId="7773"/>
    <cellStyle name="CC2 66 2" xfId="7774"/>
    <cellStyle name="CC2 66 2 2" xfId="7775"/>
    <cellStyle name="CC2 66 3" xfId="7776"/>
    <cellStyle name="CC2 66 3 2" xfId="7777"/>
    <cellStyle name="CC2 66 4" xfId="7778"/>
    <cellStyle name="CC2 66 4 2" xfId="7779"/>
    <cellStyle name="CC2 66 5" xfId="7780"/>
    <cellStyle name="CC2 66 5 2" xfId="7781"/>
    <cellStyle name="CC2 66 6" xfId="7782"/>
    <cellStyle name="CC2 67" xfId="7783"/>
    <cellStyle name="CC2 67 2" xfId="7784"/>
    <cellStyle name="CC2 67 2 2" xfId="7785"/>
    <cellStyle name="CC2 67 3" xfId="7786"/>
    <cellStyle name="CC2 67 3 2" xfId="7787"/>
    <cellStyle name="CC2 67 4" xfId="7788"/>
    <cellStyle name="CC2 67 4 2" xfId="7789"/>
    <cellStyle name="CC2 67 5" xfId="7790"/>
    <cellStyle name="CC2 67 5 2" xfId="7791"/>
    <cellStyle name="CC2 67 6" xfId="7792"/>
    <cellStyle name="CC2 68" xfId="7793"/>
    <cellStyle name="CC2 68 2" xfId="7794"/>
    <cellStyle name="CC2 68 2 2" xfId="7795"/>
    <cellStyle name="CC2 68 3" xfId="7796"/>
    <cellStyle name="CC2 68 3 2" xfId="7797"/>
    <cellStyle name="CC2 68 4" xfId="7798"/>
    <cellStyle name="CC2 68 4 2" xfId="7799"/>
    <cellStyle name="CC2 68 5" xfId="7800"/>
    <cellStyle name="CC2 68 5 2" xfId="7801"/>
    <cellStyle name="CC2 68 6" xfId="7802"/>
    <cellStyle name="CC2 69" xfId="7803"/>
    <cellStyle name="CC2 69 2" xfId="7804"/>
    <cellStyle name="CC2 69 2 2" xfId="7805"/>
    <cellStyle name="CC2 69 3" xfId="7806"/>
    <cellStyle name="CC2 69 3 2" xfId="7807"/>
    <cellStyle name="CC2 69 4" xfId="7808"/>
    <cellStyle name="CC2 69 4 2" xfId="7809"/>
    <cellStyle name="CC2 69 5" xfId="7810"/>
    <cellStyle name="CC2 69 5 2" xfId="7811"/>
    <cellStyle name="CC2 69 6" xfId="7812"/>
    <cellStyle name="CC2 7" xfId="7813"/>
    <cellStyle name="CC2 7 2" xfId="7814"/>
    <cellStyle name="CC2 7 2 2" xfId="7815"/>
    <cellStyle name="CC2 7 3" xfId="7816"/>
    <cellStyle name="CC2 7 3 2" xfId="7817"/>
    <cellStyle name="CC2 7 4" xfId="7818"/>
    <cellStyle name="CC2 7 4 2" xfId="7819"/>
    <cellStyle name="CC2 7 5" xfId="7820"/>
    <cellStyle name="CC2 7 5 2" xfId="7821"/>
    <cellStyle name="CC2 7 6" xfId="7822"/>
    <cellStyle name="CC2 8" xfId="7823"/>
    <cellStyle name="CC2 8 2" xfId="7824"/>
    <cellStyle name="CC2 8 2 2" xfId="7825"/>
    <cellStyle name="CC2 8 3" xfId="7826"/>
    <cellStyle name="CC2 8 3 2" xfId="7827"/>
    <cellStyle name="CC2 8 4" xfId="7828"/>
    <cellStyle name="CC2 8 4 2" xfId="7829"/>
    <cellStyle name="CC2 8 5" xfId="7830"/>
    <cellStyle name="CC2 8 5 2" xfId="7831"/>
    <cellStyle name="CC2 8 6" xfId="7832"/>
    <cellStyle name="CC2 9" xfId="7833"/>
    <cellStyle name="CC2 9 2" xfId="7834"/>
    <cellStyle name="CC2 9 2 2" xfId="7835"/>
    <cellStyle name="CC2 9 3" xfId="7836"/>
    <cellStyle name="CC2 9 3 2" xfId="7837"/>
    <cellStyle name="CC2 9 4" xfId="7838"/>
    <cellStyle name="CC2 9 4 2" xfId="7839"/>
    <cellStyle name="CC2 9 5" xfId="7840"/>
    <cellStyle name="CC2 9 5 2" xfId="7841"/>
    <cellStyle name="CC2 9 6" xfId="7842"/>
    <cellStyle name="Centered Heading" xfId="7843"/>
    <cellStyle name="Cerrency_Sheet2_XANGDAU" xfId="7844"/>
    <cellStyle name="chchuyen" xfId="7845"/>
    <cellStyle name="chchuyen 10" xfId="7846"/>
    <cellStyle name="chchuyen 10 2" xfId="7847"/>
    <cellStyle name="chchuyen 10 2 2" xfId="7848"/>
    <cellStyle name="chchuyen 10 3" xfId="7849"/>
    <cellStyle name="chchuyen 10 3 2" xfId="7850"/>
    <cellStyle name="chchuyen 10 4" xfId="7851"/>
    <cellStyle name="chchuyen 10 4 2" xfId="7852"/>
    <cellStyle name="chchuyen 10 5" xfId="7853"/>
    <cellStyle name="chchuyen 10 5 2" xfId="7854"/>
    <cellStyle name="chchuyen 10 6" xfId="7855"/>
    <cellStyle name="chchuyen 11" xfId="7856"/>
    <cellStyle name="chchuyen 11 2" xfId="7857"/>
    <cellStyle name="chchuyen 11 2 2" xfId="7858"/>
    <cellStyle name="chchuyen 11 3" xfId="7859"/>
    <cellStyle name="chchuyen 11 3 2" xfId="7860"/>
    <cellStyle name="chchuyen 11 4" xfId="7861"/>
    <cellStyle name="chchuyen 11 4 2" xfId="7862"/>
    <cellStyle name="chchuyen 11 5" xfId="7863"/>
    <cellStyle name="chchuyen 11 5 2" xfId="7864"/>
    <cellStyle name="chchuyen 11 6" xfId="7865"/>
    <cellStyle name="chchuyen 12" xfId="7866"/>
    <cellStyle name="chchuyen 12 2" xfId="7867"/>
    <cellStyle name="chchuyen 12 2 2" xfId="7868"/>
    <cellStyle name="chchuyen 12 3" xfId="7869"/>
    <cellStyle name="chchuyen 12 3 2" xfId="7870"/>
    <cellStyle name="chchuyen 12 4" xfId="7871"/>
    <cellStyle name="chchuyen 12 4 2" xfId="7872"/>
    <cellStyle name="chchuyen 12 5" xfId="7873"/>
    <cellStyle name="chchuyen 12 5 2" xfId="7874"/>
    <cellStyle name="chchuyen 12 6" xfId="7875"/>
    <cellStyle name="chchuyen 13" xfId="7876"/>
    <cellStyle name="chchuyen 13 2" xfId="7877"/>
    <cellStyle name="chchuyen 13 2 2" xfId="7878"/>
    <cellStyle name="chchuyen 13 3" xfId="7879"/>
    <cellStyle name="chchuyen 13 3 2" xfId="7880"/>
    <cellStyle name="chchuyen 13 4" xfId="7881"/>
    <cellStyle name="chchuyen 13 4 2" xfId="7882"/>
    <cellStyle name="chchuyen 13 5" xfId="7883"/>
    <cellStyle name="chchuyen 13 5 2" xfId="7884"/>
    <cellStyle name="chchuyen 13 6" xfId="7885"/>
    <cellStyle name="chchuyen 14" xfId="7886"/>
    <cellStyle name="chchuyen 14 2" xfId="7887"/>
    <cellStyle name="chchuyen 14 2 2" xfId="7888"/>
    <cellStyle name="chchuyen 14 3" xfId="7889"/>
    <cellStyle name="chchuyen 14 3 2" xfId="7890"/>
    <cellStyle name="chchuyen 14 4" xfId="7891"/>
    <cellStyle name="chchuyen 14 4 2" xfId="7892"/>
    <cellStyle name="chchuyen 14 5" xfId="7893"/>
    <cellStyle name="chchuyen 14 5 2" xfId="7894"/>
    <cellStyle name="chchuyen 14 6" xfId="7895"/>
    <cellStyle name="chchuyen 15" xfId="7896"/>
    <cellStyle name="chchuyen 15 2" xfId="7897"/>
    <cellStyle name="chchuyen 15 2 2" xfId="7898"/>
    <cellStyle name="chchuyen 15 3" xfId="7899"/>
    <cellStyle name="chchuyen 15 3 2" xfId="7900"/>
    <cellStyle name="chchuyen 15 4" xfId="7901"/>
    <cellStyle name="chchuyen 15 4 2" xfId="7902"/>
    <cellStyle name="chchuyen 15 5" xfId="7903"/>
    <cellStyle name="chchuyen 15 5 2" xfId="7904"/>
    <cellStyle name="chchuyen 15 6" xfId="7905"/>
    <cellStyle name="chchuyen 16" xfId="7906"/>
    <cellStyle name="chchuyen 16 2" xfId="7907"/>
    <cellStyle name="chchuyen 16 2 2" xfId="7908"/>
    <cellStyle name="chchuyen 16 3" xfId="7909"/>
    <cellStyle name="chchuyen 16 3 2" xfId="7910"/>
    <cellStyle name="chchuyen 16 4" xfId="7911"/>
    <cellStyle name="chchuyen 16 4 2" xfId="7912"/>
    <cellStyle name="chchuyen 16 5" xfId="7913"/>
    <cellStyle name="chchuyen 16 5 2" xfId="7914"/>
    <cellStyle name="chchuyen 16 6" xfId="7915"/>
    <cellStyle name="chchuyen 17" xfId="7916"/>
    <cellStyle name="chchuyen 17 2" xfId="7917"/>
    <cellStyle name="chchuyen 17 2 2" xfId="7918"/>
    <cellStyle name="chchuyen 17 3" xfId="7919"/>
    <cellStyle name="chchuyen 17 3 2" xfId="7920"/>
    <cellStyle name="chchuyen 17 4" xfId="7921"/>
    <cellStyle name="chchuyen 17 4 2" xfId="7922"/>
    <cellStyle name="chchuyen 17 5" xfId="7923"/>
    <cellStyle name="chchuyen 17 5 2" xfId="7924"/>
    <cellStyle name="chchuyen 17 6" xfId="7925"/>
    <cellStyle name="chchuyen 18" xfId="7926"/>
    <cellStyle name="chchuyen 18 2" xfId="7927"/>
    <cellStyle name="chchuyen 18 2 2" xfId="7928"/>
    <cellStyle name="chchuyen 18 3" xfId="7929"/>
    <cellStyle name="chchuyen 18 3 2" xfId="7930"/>
    <cellStyle name="chchuyen 18 4" xfId="7931"/>
    <cellStyle name="chchuyen 18 4 2" xfId="7932"/>
    <cellStyle name="chchuyen 18 5" xfId="7933"/>
    <cellStyle name="chchuyen 18 5 2" xfId="7934"/>
    <cellStyle name="chchuyen 18 6" xfId="7935"/>
    <cellStyle name="chchuyen 19" xfId="7936"/>
    <cellStyle name="chchuyen 19 2" xfId="7937"/>
    <cellStyle name="chchuyen 19 2 2" xfId="7938"/>
    <cellStyle name="chchuyen 19 3" xfId="7939"/>
    <cellStyle name="chchuyen 19 3 2" xfId="7940"/>
    <cellStyle name="chchuyen 19 4" xfId="7941"/>
    <cellStyle name="chchuyen 19 4 2" xfId="7942"/>
    <cellStyle name="chchuyen 19 5" xfId="7943"/>
    <cellStyle name="chchuyen 19 5 2" xfId="7944"/>
    <cellStyle name="chchuyen 19 6" xfId="7945"/>
    <cellStyle name="chchuyen 2" xfId="7946"/>
    <cellStyle name="chchuyen 2 2" xfId="7947"/>
    <cellStyle name="chchuyen 2 2 2" xfId="7948"/>
    <cellStyle name="chchuyen 2 3" xfId="7949"/>
    <cellStyle name="chchuyen 2 3 2" xfId="7950"/>
    <cellStyle name="chchuyen 2 4" xfId="7951"/>
    <cellStyle name="chchuyen 2 4 2" xfId="7952"/>
    <cellStyle name="chchuyen 2 5" xfId="7953"/>
    <cellStyle name="chchuyen 2 5 2" xfId="7954"/>
    <cellStyle name="chchuyen 20" xfId="7955"/>
    <cellStyle name="chchuyen 20 2" xfId="7956"/>
    <cellStyle name="chchuyen 20 2 2" xfId="7957"/>
    <cellStyle name="chchuyen 20 3" xfId="7958"/>
    <cellStyle name="chchuyen 20 3 2" xfId="7959"/>
    <cellStyle name="chchuyen 20 4" xfId="7960"/>
    <cellStyle name="chchuyen 20 4 2" xfId="7961"/>
    <cellStyle name="chchuyen 20 5" xfId="7962"/>
    <cellStyle name="chchuyen 20 5 2" xfId="7963"/>
    <cellStyle name="chchuyen 20 6" xfId="7964"/>
    <cellStyle name="chchuyen 21" xfId="7965"/>
    <cellStyle name="chchuyen 21 2" xfId="7966"/>
    <cellStyle name="chchuyen 21 2 2" xfId="7967"/>
    <cellStyle name="chchuyen 21 3" xfId="7968"/>
    <cellStyle name="chchuyen 21 3 2" xfId="7969"/>
    <cellStyle name="chchuyen 21 4" xfId="7970"/>
    <cellStyle name="chchuyen 21 4 2" xfId="7971"/>
    <cellStyle name="chchuyen 21 5" xfId="7972"/>
    <cellStyle name="chchuyen 21 5 2" xfId="7973"/>
    <cellStyle name="chchuyen 21 6" xfId="7974"/>
    <cellStyle name="chchuyen 22" xfId="7975"/>
    <cellStyle name="chchuyen 22 2" xfId="7976"/>
    <cellStyle name="chchuyen 22 2 2" xfId="7977"/>
    <cellStyle name="chchuyen 22 3" xfId="7978"/>
    <cellStyle name="chchuyen 22 3 2" xfId="7979"/>
    <cellStyle name="chchuyen 22 4" xfId="7980"/>
    <cellStyle name="chchuyen 22 4 2" xfId="7981"/>
    <cellStyle name="chchuyen 22 5" xfId="7982"/>
    <cellStyle name="chchuyen 22 5 2" xfId="7983"/>
    <cellStyle name="chchuyen 22 6" xfId="7984"/>
    <cellStyle name="chchuyen 23" xfId="7985"/>
    <cellStyle name="chchuyen 23 2" xfId="7986"/>
    <cellStyle name="chchuyen 23 2 2" xfId="7987"/>
    <cellStyle name="chchuyen 23 3" xfId="7988"/>
    <cellStyle name="chchuyen 23 3 2" xfId="7989"/>
    <cellStyle name="chchuyen 23 4" xfId="7990"/>
    <cellStyle name="chchuyen 23 4 2" xfId="7991"/>
    <cellStyle name="chchuyen 23 5" xfId="7992"/>
    <cellStyle name="chchuyen 23 5 2" xfId="7993"/>
    <cellStyle name="chchuyen 23 6" xfId="7994"/>
    <cellStyle name="chchuyen 24" xfId="7995"/>
    <cellStyle name="chchuyen 24 2" xfId="7996"/>
    <cellStyle name="chchuyen 24 2 2" xfId="7997"/>
    <cellStyle name="chchuyen 24 3" xfId="7998"/>
    <cellStyle name="chchuyen 24 3 2" xfId="7999"/>
    <cellStyle name="chchuyen 24 4" xfId="8000"/>
    <cellStyle name="chchuyen 24 4 2" xfId="8001"/>
    <cellStyle name="chchuyen 24 5" xfId="8002"/>
    <cellStyle name="chchuyen 24 5 2" xfId="8003"/>
    <cellStyle name="chchuyen 24 6" xfId="8004"/>
    <cellStyle name="chchuyen 25" xfId="8005"/>
    <cellStyle name="chchuyen 25 2" xfId="8006"/>
    <cellStyle name="chchuyen 25 2 2" xfId="8007"/>
    <cellStyle name="chchuyen 25 3" xfId="8008"/>
    <cellStyle name="chchuyen 25 3 2" xfId="8009"/>
    <cellStyle name="chchuyen 25 4" xfId="8010"/>
    <cellStyle name="chchuyen 25 4 2" xfId="8011"/>
    <cellStyle name="chchuyen 25 5" xfId="8012"/>
    <cellStyle name="chchuyen 25 5 2" xfId="8013"/>
    <cellStyle name="chchuyen 25 6" xfId="8014"/>
    <cellStyle name="chchuyen 26" xfId="8015"/>
    <cellStyle name="chchuyen 26 2" xfId="8016"/>
    <cellStyle name="chchuyen 26 2 2" xfId="8017"/>
    <cellStyle name="chchuyen 26 3" xfId="8018"/>
    <cellStyle name="chchuyen 26 3 2" xfId="8019"/>
    <cellStyle name="chchuyen 26 4" xfId="8020"/>
    <cellStyle name="chchuyen 26 4 2" xfId="8021"/>
    <cellStyle name="chchuyen 26 5" xfId="8022"/>
    <cellStyle name="chchuyen 26 5 2" xfId="8023"/>
    <cellStyle name="chchuyen 26 6" xfId="8024"/>
    <cellStyle name="chchuyen 27" xfId="8025"/>
    <cellStyle name="chchuyen 27 2" xfId="8026"/>
    <cellStyle name="chchuyen 27 2 2" xfId="8027"/>
    <cellStyle name="chchuyen 27 3" xfId="8028"/>
    <cellStyle name="chchuyen 27 3 2" xfId="8029"/>
    <cellStyle name="chchuyen 27 4" xfId="8030"/>
    <cellStyle name="chchuyen 27 4 2" xfId="8031"/>
    <cellStyle name="chchuyen 27 5" xfId="8032"/>
    <cellStyle name="chchuyen 27 5 2" xfId="8033"/>
    <cellStyle name="chchuyen 27 6" xfId="8034"/>
    <cellStyle name="chchuyen 28" xfId="8035"/>
    <cellStyle name="chchuyen 28 2" xfId="8036"/>
    <cellStyle name="chchuyen 28 2 2" xfId="8037"/>
    <cellStyle name="chchuyen 28 3" xfId="8038"/>
    <cellStyle name="chchuyen 28 3 2" xfId="8039"/>
    <cellStyle name="chchuyen 28 4" xfId="8040"/>
    <cellStyle name="chchuyen 28 4 2" xfId="8041"/>
    <cellStyle name="chchuyen 28 5" xfId="8042"/>
    <cellStyle name="chchuyen 28 5 2" xfId="8043"/>
    <cellStyle name="chchuyen 28 6" xfId="8044"/>
    <cellStyle name="chchuyen 29" xfId="8045"/>
    <cellStyle name="chchuyen 29 2" xfId="8046"/>
    <cellStyle name="chchuyen 29 2 2" xfId="8047"/>
    <cellStyle name="chchuyen 29 3" xfId="8048"/>
    <cellStyle name="chchuyen 29 3 2" xfId="8049"/>
    <cellStyle name="chchuyen 29 4" xfId="8050"/>
    <cellStyle name="chchuyen 29 4 2" xfId="8051"/>
    <cellStyle name="chchuyen 29 5" xfId="8052"/>
    <cellStyle name="chchuyen 29 5 2" xfId="8053"/>
    <cellStyle name="chchuyen 29 6" xfId="8054"/>
    <cellStyle name="chchuyen 3" xfId="8055"/>
    <cellStyle name="chchuyen 3 2" xfId="8056"/>
    <cellStyle name="chchuyen 3 2 2" xfId="8057"/>
    <cellStyle name="chchuyen 3 3" xfId="8058"/>
    <cellStyle name="chchuyen 3 3 2" xfId="8059"/>
    <cellStyle name="chchuyen 3 4" xfId="8060"/>
    <cellStyle name="chchuyen 3 4 2" xfId="8061"/>
    <cellStyle name="chchuyen 3 5" xfId="8062"/>
    <cellStyle name="chchuyen 3 5 2" xfId="8063"/>
    <cellStyle name="chchuyen 3 6" xfId="8064"/>
    <cellStyle name="chchuyen 30" xfId="8065"/>
    <cellStyle name="chchuyen 30 2" xfId="8066"/>
    <cellStyle name="chchuyen 30 2 2" xfId="8067"/>
    <cellStyle name="chchuyen 30 3" xfId="8068"/>
    <cellStyle name="chchuyen 30 3 2" xfId="8069"/>
    <cellStyle name="chchuyen 30 4" xfId="8070"/>
    <cellStyle name="chchuyen 30 4 2" xfId="8071"/>
    <cellStyle name="chchuyen 30 5" xfId="8072"/>
    <cellStyle name="chchuyen 30 5 2" xfId="8073"/>
    <cellStyle name="chchuyen 30 6" xfId="8074"/>
    <cellStyle name="chchuyen 31" xfId="8075"/>
    <cellStyle name="chchuyen 31 2" xfId="8076"/>
    <cellStyle name="chchuyen 31 2 2" xfId="8077"/>
    <cellStyle name="chchuyen 31 3" xfId="8078"/>
    <cellStyle name="chchuyen 31 3 2" xfId="8079"/>
    <cellStyle name="chchuyen 31 4" xfId="8080"/>
    <cellStyle name="chchuyen 31 4 2" xfId="8081"/>
    <cellStyle name="chchuyen 31 5" xfId="8082"/>
    <cellStyle name="chchuyen 31 5 2" xfId="8083"/>
    <cellStyle name="chchuyen 31 6" xfId="8084"/>
    <cellStyle name="chchuyen 32" xfId="8085"/>
    <cellStyle name="chchuyen 32 2" xfId="8086"/>
    <cellStyle name="chchuyen 32 2 2" xfId="8087"/>
    <cellStyle name="chchuyen 32 3" xfId="8088"/>
    <cellStyle name="chchuyen 32 3 2" xfId="8089"/>
    <cellStyle name="chchuyen 32 4" xfId="8090"/>
    <cellStyle name="chchuyen 32 4 2" xfId="8091"/>
    <cellStyle name="chchuyen 32 5" xfId="8092"/>
    <cellStyle name="chchuyen 32 5 2" xfId="8093"/>
    <cellStyle name="chchuyen 32 6" xfId="8094"/>
    <cellStyle name="chchuyen 33" xfId="8095"/>
    <cellStyle name="chchuyen 33 2" xfId="8096"/>
    <cellStyle name="chchuyen 33 2 2" xfId="8097"/>
    <cellStyle name="chchuyen 33 3" xfId="8098"/>
    <cellStyle name="chchuyen 33 3 2" xfId="8099"/>
    <cellStyle name="chchuyen 33 4" xfId="8100"/>
    <cellStyle name="chchuyen 33 4 2" xfId="8101"/>
    <cellStyle name="chchuyen 33 5" xfId="8102"/>
    <cellStyle name="chchuyen 33 5 2" xfId="8103"/>
    <cellStyle name="chchuyen 33 6" xfId="8104"/>
    <cellStyle name="chchuyen 34" xfId="8105"/>
    <cellStyle name="chchuyen 34 2" xfId="8106"/>
    <cellStyle name="chchuyen 34 2 2" xfId="8107"/>
    <cellStyle name="chchuyen 34 3" xfId="8108"/>
    <cellStyle name="chchuyen 34 3 2" xfId="8109"/>
    <cellStyle name="chchuyen 34 4" xfId="8110"/>
    <cellStyle name="chchuyen 34 4 2" xfId="8111"/>
    <cellStyle name="chchuyen 34 5" xfId="8112"/>
    <cellStyle name="chchuyen 34 5 2" xfId="8113"/>
    <cellStyle name="chchuyen 34 6" xfId="8114"/>
    <cellStyle name="chchuyen 35" xfId="8115"/>
    <cellStyle name="chchuyen 35 2" xfId="8116"/>
    <cellStyle name="chchuyen 35 2 2" xfId="8117"/>
    <cellStyle name="chchuyen 35 3" xfId="8118"/>
    <cellStyle name="chchuyen 35 3 2" xfId="8119"/>
    <cellStyle name="chchuyen 35 4" xfId="8120"/>
    <cellStyle name="chchuyen 35 4 2" xfId="8121"/>
    <cellStyle name="chchuyen 35 5" xfId="8122"/>
    <cellStyle name="chchuyen 35 5 2" xfId="8123"/>
    <cellStyle name="chchuyen 35 6" xfId="8124"/>
    <cellStyle name="chchuyen 36" xfId="8125"/>
    <cellStyle name="chchuyen 36 2" xfId="8126"/>
    <cellStyle name="chchuyen 36 2 2" xfId="8127"/>
    <cellStyle name="chchuyen 36 3" xfId="8128"/>
    <cellStyle name="chchuyen 36 3 2" xfId="8129"/>
    <cellStyle name="chchuyen 36 4" xfId="8130"/>
    <cellStyle name="chchuyen 36 4 2" xfId="8131"/>
    <cellStyle name="chchuyen 36 5" xfId="8132"/>
    <cellStyle name="chchuyen 36 5 2" xfId="8133"/>
    <cellStyle name="chchuyen 36 6" xfId="8134"/>
    <cellStyle name="chchuyen 37" xfId="8135"/>
    <cellStyle name="chchuyen 37 2" xfId="8136"/>
    <cellStyle name="chchuyen 37 2 2" xfId="8137"/>
    <cellStyle name="chchuyen 37 3" xfId="8138"/>
    <cellStyle name="chchuyen 37 3 2" xfId="8139"/>
    <cellStyle name="chchuyen 37 4" xfId="8140"/>
    <cellStyle name="chchuyen 37 4 2" xfId="8141"/>
    <cellStyle name="chchuyen 37 5" xfId="8142"/>
    <cellStyle name="chchuyen 37 5 2" xfId="8143"/>
    <cellStyle name="chchuyen 37 6" xfId="8144"/>
    <cellStyle name="chchuyen 38" xfId="8145"/>
    <cellStyle name="chchuyen 38 2" xfId="8146"/>
    <cellStyle name="chchuyen 38 2 2" xfId="8147"/>
    <cellStyle name="chchuyen 38 3" xfId="8148"/>
    <cellStyle name="chchuyen 38 3 2" xfId="8149"/>
    <cellStyle name="chchuyen 38 4" xfId="8150"/>
    <cellStyle name="chchuyen 38 4 2" xfId="8151"/>
    <cellStyle name="chchuyen 38 5" xfId="8152"/>
    <cellStyle name="chchuyen 38 5 2" xfId="8153"/>
    <cellStyle name="chchuyen 38 6" xfId="8154"/>
    <cellStyle name="chchuyen 39" xfId="8155"/>
    <cellStyle name="chchuyen 39 2" xfId="8156"/>
    <cellStyle name="chchuyen 39 2 2" xfId="8157"/>
    <cellStyle name="chchuyen 39 3" xfId="8158"/>
    <cellStyle name="chchuyen 39 3 2" xfId="8159"/>
    <cellStyle name="chchuyen 39 4" xfId="8160"/>
    <cellStyle name="chchuyen 39 4 2" xfId="8161"/>
    <cellStyle name="chchuyen 39 5" xfId="8162"/>
    <cellStyle name="chchuyen 39 5 2" xfId="8163"/>
    <cellStyle name="chchuyen 39 6" xfId="8164"/>
    <cellStyle name="chchuyen 4" xfId="8165"/>
    <cellStyle name="chchuyen 4 2" xfId="8166"/>
    <cellStyle name="chchuyen 4 2 2" xfId="8167"/>
    <cellStyle name="chchuyen 4 3" xfId="8168"/>
    <cellStyle name="chchuyen 4 3 2" xfId="8169"/>
    <cellStyle name="chchuyen 4 4" xfId="8170"/>
    <cellStyle name="chchuyen 4 4 2" xfId="8171"/>
    <cellStyle name="chchuyen 4 5" xfId="8172"/>
    <cellStyle name="chchuyen 4 5 2" xfId="8173"/>
    <cellStyle name="chchuyen 4 6" xfId="8174"/>
    <cellStyle name="chchuyen 40" xfId="8175"/>
    <cellStyle name="chchuyen 40 2" xfId="8176"/>
    <cellStyle name="chchuyen 40 2 2" xfId="8177"/>
    <cellStyle name="chchuyen 40 3" xfId="8178"/>
    <cellStyle name="chchuyen 40 3 2" xfId="8179"/>
    <cellStyle name="chchuyen 40 4" xfId="8180"/>
    <cellStyle name="chchuyen 40 4 2" xfId="8181"/>
    <cellStyle name="chchuyen 40 5" xfId="8182"/>
    <cellStyle name="chchuyen 40 5 2" xfId="8183"/>
    <cellStyle name="chchuyen 40 6" xfId="8184"/>
    <cellStyle name="chchuyen 41" xfId="8185"/>
    <cellStyle name="chchuyen 41 2" xfId="8186"/>
    <cellStyle name="chchuyen 41 2 2" xfId="8187"/>
    <cellStyle name="chchuyen 41 3" xfId="8188"/>
    <cellStyle name="chchuyen 41 3 2" xfId="8189"/>
    <cellStyle name="chchuyen 41 4" xfId="8190"/>
    <cellStyle name="chchuyen 41 4 2" xfId="8191"/>
    <cellStyle name="chchuyen 41 5" xfId="8192"/>
    <cellStyle name="chchuyen 41 5 2" xfId="8193"/>
    <cellStyle name="chchuyen 41 6" xfId="8194"/>
    <cellStyle name="chchuyen 42" xfId="8195"/>
    <cellStyle name="chchuyen 42 2" xfId="8196"/>
    <cellStyle name="chchuyen 42 2 2" xfId="8197"/>
    <cellStyle name="chchuyen 42 3" xfId="8198"/>
    <cellStyle name="chchuyen 42 3 2" xfId="8199"/>
    <cellStyle name="chchuyen 42 4" xfId="8200"/>
    <cellStyle name="chchuyen 42 4 2" xfId="8201"/>
    <cellStyle name="chchuyen 42 5" xfId="8202"/>
    <cellStyle name="chchuyen 42 5 2" xfId="8203"/>
    <cellStyle name="chchuyen 42 6" xfId="8204"/>
    <cellStyle name="chchuyen 43" xfId="8205"/>
    <cellStyle name="chchuyen 43 2" xfId="8206"/>
    <cellStyle name="chchuyen 43 2 2" xfId="8207"/>
    <cellStyle name="chchuyen 43 3" xfId="8208"/>
    <cellStyle name="chchuyen 43 3 2" xfId="8209"/>
    <cellStyle name="chchuyen 43 4" xfId="8210"/>
    <cellStyle name="chchuyen 43 4 2" xfId="8211"/>
    <cellStyle name="chchuyen 43 5" xfId="8212"/>
    <cellStyle name="chchuyen 43 5 2" xfId="8213"/>
    <cellStyle name="chchuyen 43 6" xfId="8214"/>
    <cellStyle name="chchuyen 44" xfId="8215"/>
    <cellStyle name="chchuyen 44 2" xfId="8216"/>
    <cellStyle name="chchuyen 44 2 2" xfId="8217"/>
    <cellStyle name="chchuyen 44 3" xfId="8218"/>
    <cellStyle name="chchuyen 44 3 2" xfId="8219"/>
    <cellStyle name="chchuyen 44 4" xfId="8220"/>
    <cellStyle name="chchuyen 44 4 2" xfId="8221"/>
    <cellStyle name="chchuyen 44 5" xfId="8222"/>
    <cellStyle name="chchuyen 44 5 2" xfId="8223"/>
    <cellStyle name="chchuyen 44 6" xfId="8224"/>
    <cellStyle name="chchuyen 45" xfId="8225"/>
    <cellStyle name="chchuyen 45 2" xfId="8226"/>
    <cellStyle name="chchuyen 45 2 2" xfId="8227"/>
    <cellStyle name="chchuyen 45 3" xfId="8228"/>
    <cellStyle name="chchuyen 45 3 2" xfId="8229"/>
    <cellStyle name="chchuyen 45 4" xfId="8230"/>
    <cellStyle name="chchuyen 45 4 2" xfId="8231"/>
    <cellStyle name="chchuyen 45 5" xfId="8232"/>
    <cellStyle name="chchuyen 45 5 2" xfId="8233"/>
    <cellStyle name="chchuyen 45 6" xfId="8234"/>
    <cellStyle name="chchuyen 46" xfId="8235"/>
    <cellStyle name="chchuyen 46 2" xfId="8236"/>
    <cellStyle name="chchuyen 46 2 2" xfId="8237"/>
    <cellStyle name="chchuyen 46 3" xfId="8238"/>
    <cellStyle name="chchuyen 46 3 2" xfId="8239"/>
    <cellStyle name="chchuyen 46 4" xfId="8240"/>
    <cellStyle name="chchuyen 46 4 2" xfId="8241"/>
    <cellStyle name="chchuyen 46 5" xfId="8242"/>
    <cellStyle name="chchuyen 46 5 2" xfId="8243"/>
    <cellStyle name="chchuyen 46 6" xfId="8244"/>
    <cellStyle name="chchuyen 47" xfId="8245"/>
    <cellStyle name="chchuyen 47 2" xfId="8246"/>
    <cellStyle name="chchuyen 47 2 2" xfId="8247"/>
    <cellStyle name="chchuyen 47 3" xfId="8248"/>
    <cellStyle name="chchuyen 47 3 2" xfId="8249"/>
    <cellStyle name="chchuyen 47 4" xfId="8250"/>
    <cellStyle name="chchuyen 47 4 2" xfId="8251"/>
    <cellStyle name="chchuyen 47 5" xfId="8252"/>
    <cellStyle name="chchuyen 47 5 2" xfId="8253"/>
    <cellStyle name="chchuyen 47 6" xfId="8254"/>
    <cellStyle name="chchuyen 48" xfId="8255"/>
    <cellStyle name="chchuyen 48 2" xfId="8256"/>
    <cellStyle name="chchuyen 48 2 2" xfId="8257"/>
    <cellStyle name="chchuyen 48 3" xfId="8258"/>
    <cellStyle name="chchuyen 48 3 2" xfId="8259"/>
    <cellStyle name="chchuyen 48 4" xfId="8260"/>
    <cellStyle name="chchuyen 48 4 2" xfId="8261"/>
    <cellStyle name="chchuyen 48 5" xfId="8262"/>
    <cellStyle name="chchuyen 48 5 2" xfId="8263"/>
    <cellStyle name="chchuyen 48 6" xfId="8264"/>
    <cellStyle name="chchuyen 49" xfId="8265"/>
    <cellStyle name="chchuyen 49 2" xfId="8266"/>
    <cellStyle name="chchuyen 49 2 2" xfId="8267"/>
    <cellStyle name="chchuyen 49 3" xfId="8268"/>
    <cellStyle name="chchuyen 49 3 2" xfId="8269"/>
    <cellStyle name="chchuyen 49 4" xfId="8270"/>
    <cellStyle name="chchuyen 49 4 2" xfId="8271"/>
    <cellStyle name="chchuyen 49 5" xfId="8272"/>
    <cellStyle name="chchuyen 49 5 2" xfId="8273"/>
    <cellStyle name="chchuyen 49 6" xfId="8274"/>
    <cellStyle name="chchuyen 5" xfId="8275"/>
    <cellStyle name="chchuyen 5 2" xfId="8276"/>
    <cellStyle name="chchuyen 5 2 2" xfId="8277"/>
    <cellStyle name="chchuyen 5 3" xfId="8278"/>
    <cellStyle name="chchuyen 5 3 2" xfId="8279"/>
    <cellStyle name="chchuyen 5 4" xfId="8280"/>
    <cellStyle name="chchuyen 5 4 2" xfId="8281"/>
    <cellStyle name="chchuyen 5 5" xfId="8282"/>
    <cellStyle name="chchuyen 5 5 2" xfId="8283"/>
    <cellStyle name="chchuyen 5 6" xfId="8284"/>
    <cellStyle name="chchuyen 50" xfId="8285"/>
    <cellStyle name="chchuyen 50 2" xfId="8286"/>
    <cellStyle name="chchuyen 50 2 2" xfId="8287"/>
    <cellStyle name="chchuyen 50 3" xfId="8288"/>
    <cellStyle name="chchuyen 50 3 2" xfId="8289"/>
    <cellStyle name="chchuyen 50 4" xfId="8290"/>
    <cellStyle name="chchuyen 50 4 2" xfId="8291"/>
    <cellStyle name="chchuyen 50 5" xfId="8292"/>
    <cellStyle name="chchuyen 50 5 2" xfId="8293"/>
    <cellStyle name="chchuyen 50 6" xfId="8294"/>
    <cellStyle name="chchuyen 51" xfId="8295"/>
    <cellStyle name="chchuyen 51 2" xfId="8296"/>
    <cellStyle name="chchuyen 51 2 2" xfId="8297"/>
    <cellStyle name="chchuyen 51 3" xfId="8298"/>
    <cellStyle name="chchuyen 51 3 2" xfId="8299"/>
    <cellStyle name="chchuyen 51 4" xfId="8300"/>
    <cellStyle name="chchuyen 51 4 2" xfId="8301"/>
    <cellStyle name="chchuyen 51 5" xfId="8302"/>
    <cellStyle name="chchuyen 51 5 2" xfId="8303"/>
    <cellStyle name="chchuyen 51 6" xfId="8304"/>
    <cellStyle name="chchuyen 52" xfId="8305"/>
    <cellStyle name="chchuyen 52 2" xfId="8306"/>
    <cellStyle name="chchuyen 52 2 2" xfId="8307"/>
    <cellStyle name="chchuyen 52 3" xfId="8308"/>
    <cellStyle name="chchuyen 52 3 2" xfId="8309"/>
    <cellStyle name="chchuyen 52 4" xfId="8310"/>
    <cellStyle name="chchuyen 52 4 2" xfId="8311"/>
    <cellStyle name="chchuyen 52 5" xfId="8312"/>
    <cellStyle name="chchuyen 52 5 2" xfId="8313"/>
    <cellStyle name="chchuyen 52 6" xfId="8314"/>
    <cellStyle name="chchuyen 53" xfId="8315"/>
    <cellStyle name="chchuyen 53 2" xfId="8316"/>
    <cellStyle name="chchuyen 53 2 2" xfId="8317"/>
    <cellStyle name="chchuyen 53 3" xfId="8318"/>
    <cellStyle name="chchuyen 53 3 2" xfId="8319"/>
    <cellStyle name="chchuyen 53 4" xfId="8320"/>
    <cellStyle name="chchuyen 53 4 2" xfId="8321"/>
    <cellStyle name="chchuyen 53 5" xfId="8322"/>
    <cellStyle name="chchuyen 53 5 2" xfId="8323"/>
    <cellStyle name="chchuyen 53 6" xfId="8324"/>
    <cellStyle name="chchuyen 54" xfId="8325"/>
    <cellStyle name="chchuyen 54 2" xfId="8326"/>
    <cellStyle name="chchuyen 54 2 2" xfId="8327"/>
    <cellStyle name="chchuyen 54 3" xfId="8328"/>
    <cellStyle name="chchuyen 54 3 2" xfId="8329"/>
    <cellStyle name="chchuyen 54 4" xfId="8330"/>
    <cellStyle name="chchuyen 54 4 2" xfId="8331"/>
    <cellStyle name="chchuyen 54 5" xfId="8332"/>
    <cellStyle name="chchuyen 54 5 2" xfId="8333"/>
    <cellStyle name="chchuyen 54 6" xfId="8334"/>
    <cellStyle name="chchuyen 55" xfId="8335"/>
    <cellStyle name="chchuyen 55 2" xfId="8336"/>
    <cellStyle name="chchuyen 55 2 2" xfId="8337"/>
    <cellStyle name="chchuyen 55 3" xfId="8338"/>
    <cellStyle name="chchuyen 55 3 2" xfId="8339"/>
    <cellStyle name="chchuyen 55 4" xfId="8340"/>
    <cellStyle name="chchuyen 55 4 2" xfId="8341"/>
    <cellStyle name="chchuyen 55 5" xfId="8342"/>
    <cellStyle name="chchuyen 55 5 2" xfId="8343"/>
    <cellStyle name="chchuyen 55 6" xfId="8344"/>
    <cellStyle name="chchuyen 56" xfId="8345"/>
    <cellStyle name="chchuyen 56 2" xfId="8346"/>
    <cellStyle name="chchuyen 56 2 2" xfId="8347"/>
    <cellStyle name="chchuyen 56 3" xfId="8348"/>
    <cellStyle name="chchuyen 56 3 2" xfId="8349"/>
    <cellStyle name="chchuyen 56 4" xfId="8350"/>
    <cellStyle name="chchuyen 56 4 2" xfId="8351"/>
    <cellStyle name="chchuyen 56 5" xfId="8352"/>
    <cellStyle name="chchuyen 56 5 2" xfId="8353"/>
    <cellStyle name="chchuyen 56 6" xfId="8354"/>
    <cellStyle name="chchuyen 57" xfId="8355"/>
    <cellStyle name="chchuyen 57 2" xfId="8356"/>
    <cellStyle name="chchuyen 57 2 2" xfId="8357"/>
    <cellStyle name="chchuyen 57 3" xfId="8358"/>
    <cellStyle name="chchuyen 57 3 2" xfId="8359"/>
    <cellStyle name="chchuyen 57 4" xfId="8360"/>
    <cellStyle name="chchuyen 57 4 2" xfId="8361"/>
    <cellStyle name="chchuyen 57 5" xfId="8362"/>
    <cellStyle name="chchuyen 57 5 2" xfId="8363"/>
    <cellStyle name="chchuyen 57 6" xfId="8364"/>
    <cellStyle name="chchuyen 58" xfId="8365"/>
    <cellStyle name="chchuyen 58 2" xfId="8366"/>
    <cellStyle name="chchuyen 58 2 2" xfId="8367"/>
    <cellStyle name="chchuyen 58 3" xfId="8368"/>
    <cellStyle name="chchuyen 58 3 2" xfId="8369"/>
    <cellStyle name="chchuyen 58 4" xfId="8370"/>
    <cellStyle name="chchuyen 58 4 2" xfId="8371"/>
    <cellStyle name="chchuyen 58 5" xfId="8372"/>
    <cellStyle name="chchuyen 58 5 2" xfId="8373"/>
    <cellStyle name="chchuyen 58 6" xfId="8374"/>
    <cellStyle name="chchuyen 59" xfId="8375"/>
    <cellStyle name="chchuyen 59 2" xfId="8376"/>
    <cellStyle name="chchuyen 59 2 2" xfId="8377"/>
    <cellStyle name="chchuyen 59 3" xfId="8378"/>
    <cellStyle name="chchuyen 59 3 2" xfId="8379"/>
    <cellStyle name="chchuyen 59 4" xfId="8380"/>
    <cellStyle name="chchuyen 59 4 2" xfId="8381"/>
    <cellStyle name="chchuyen 59 5" xfId="8382"/>
    <cellStyle name="chchuyen 59 5 2" xfId="8383"/>
    <cellStyle name="chchuyen 59 6" xfId="8384"/>
    <cellStyle name="chchuyen 6" xfId="8385"/>
    <cellStyle name="chchuyen 6 2" xfId="8386"/>
    <cellStyle name="chchuyen 6 2 2" xfId="8387"/>
    <cellStyle name="chchuyen 6 3" xfId="8388"/>
    <cellStyle name="chchuyen 6 3 2" xfId="8389"/>
    <cellStyle name="chchuyen 6 4" xfId="8390"/>
    <cellStyle name="chchuyen 6 4 2" xfId="8391"/>
    <cellStyle name="chchuyen 6 5" xfId="8392"/>
    <cellStyle name="chchuyen 6 5 2" xfId="8393"/>
    <cellStyle name="chchuyen 6 6" xfId="8394"/>
    <cellStyle name="chchuyen 60" xfId="8395"/>
    <cellStyle name="chchuyen 60 2" xfId="8396"/>
    <cellStyle name="chchuyen 60 2 2" xfId="8397"/>
    <cellStyle name="chchuyen 60 3" xfId="8398"/>
    <cellStyle name="chchuyen 60 3 2" xfId="8399"/>
    <cellStyle name="chchuyen 60 4" xfId="8400"/>
    <cellStyle name="chchuyen 60 4 2" xfId="8401"/>
    <cellStyle name="chchuyen 60 5" xfId="8402"/>
    <cellStyle name="chchuyen 60 5 2" xfId="8403"/>
    <cellStyle name="chchuyen 60 6" xfId="8404"/>
    <cellStyle name="chchuyen 61" xfId="8405"/>
    <cellStyle name="chchuyen 61 2" xfId="8406"/>
    <cellStyle name="chchuyen 61 2 2" xfId="8407"/>
    <cellStyle name="chchuyen 61 3" xfId="8408"/>
    <cellStyle name="chchuyen 61 3 2" xfId="8409"/>
    <cellStyle name="chchuyen 61 4" xfId="8410"/>
    <cellStyle name="chchuyen 61 4 2" xfId="8411"/>
    <cellStyle name="chchuyen 61 5" xfId="8412"/>
    <cellStyle name="chchuyen 61 5 2" xfId="8413"/>
    <cellStyle name="chchuyen 61 6" xfId="8414"/>
    <cellStyle name="chchuyen 62" xfId="8415"/>
    <cellStyle name="chchuyen 62 2" xfId="8416"/>
    <cellStyle name="chchuyen 62 2 2" xfId="8417"/>
    <cellStyle name="chchuyen 62 3" xfId="8418"/>
    <cellStyle name="chchuyen 62 3 2" xfId="8419"/>
    <cellStyle name="chchuyen 62 4" xfId="8420"/>
    <cellStyle name="chchuyen 62 4 2" xfId="8421"/>
    <cellStyle name="chchuyen 62 5" xfId="8422"/>
    <cellStyle name="chchuyen 62 5 2" xfId="8423"/>
    <cellStyle name="chchuyen 62 6" xfId="8424"/>
    <cellStyle name="chchuyen 63" xfId="8425"/>
    <cellStyle name="chchuyen 63 2" xfId="8426"/>
    <cellStyle name="chchuyen 63 2 2" xfId="8427"/>
    <cellStyle name="chchuyen 63 3" xfId="8428"/>
    <cellStyle name="chchuyen 63 3 2" xfId="8429"/>
    <cellStyle name="chchuyen 63 4" xfId="8430"/>
    <cellStyle name="chchuyen 63 4 2" xfId="8431"/>
    <cellStyle name="chchuyen 63 5" xfId="8432"/>
    <cellStyle name="chchuyen 63 5 2" xfId="8433"/>
    <cellStyle name="chchuyen 63 6" xfId="8434"/>
    <cellStyle name="chchuyen 64" xfId="8435"/>
    <cellStyle name="chchuyen 64 2" xfId="8436"/>
    <cellStyle name="chchuyen 64 2 2" xfId="8437"/>
    <cellStyle name="chchuyen 64 3" xfId="8438"/>
    <cellStyle name="chchuyen 64 3 2" xfId="8439"/>
    <cellStyle name="chchuyen 64 4" xfId="8440"/>
    <cellStyle name="chchuyen 64 4 2" xfId="8441"/>
    <cellStyle name="chchuyen 64 5" xfId="8442"/>
    <cellStyle name="chchuyen 64 5 2" xfId="8443"/>
    <cellStyle name="chchuyen 64 6" xfId="8444"/>
    <cellStyle name="chchuyen 65" xfId="8445"/>
    <cellStyle name="chchuyen 65 2" xfId="8446"/>
    <cellStyle name="chchuyen 65 2 2" xfId="8447"/>
    <cellStyle name="chchuyen 65 3" xfId="8448"/>
    <cellStyle name="chchuyen 65 3 2" xfId="8449"/>
    <cellStyle name="chchuyen 65 4" xfId="8450"/>
    <cellStyle name="chchuyen 65 4 2" xfId="8451"/>
    <cellStyle name="chchuyen 65 5" xfId="8452"/>
    <cellStyle name="chchuyen 65 5 2" xfId="8453"/>
    <cellStyle name="chchuyen 65 6" xfId="8454"/>
    <cellStyle name="chchuyen 66" xfId="8455"/>
    <cellStyle name="chchuyen 66 2" xfId="8456"/>
    <cellStyle name="chchuyen 66 2 2" xfId="8457"/>
    <cellStyle name="chchuyen 66 3" xfId="8458"/>
    <cellStyle name="chchuyen 66 3 2" xfId="8459"/>
    <cellStyle name="chchuyen 66 4" xfId="8460"/>
    <cellStyle name="chchuyen 66 4 2" xfId="8461"/>
    <cellStyle name="chchuyen 66 5" xfId="8462"/>
    <cellStyle name="chchuyen 66 5 2" xfId="8463"/>
    <cellStyle name="chchuyen 66 6" xfId="8464"/>
    <cellStyle name="chchuyen 67" xfId="8465"/>
    <cellStyle name="chchuyen 67 2" xfId="8466"/>
    <cellStyle name="chchuyen 67 2 2" xfId="8467"/>
    <cellStyle name="chchuyen 67 3" xfId="8468"/>
    <cellStyle name="chchuyen 67 3 2" xfId="8469"/>
    <cellStyle name="chchuyen 67 4" xfId="8470"/>
    <cellStyle name="chchuyen 67 4 2" xfId="8471"/>
    <cellStyle name="chchuyen 67 5" xfId="8472"/>
    <cellStyle name="chchuyen 67 5 2" xfId="8473"/>
    <cellStyle name="chchuyen 67 6" xfId="8474"/>
    <cellStyle name="chchuyen 68" xfId="8475"/>
    <cellStyle name="chchuyen 68 2" xfId="8476"/>
    <cellStyle name="chchuyen 68 2 2" xfId="8477"/>
    <cellStyle name="chchuyen 68 3" xfId="8478"/>
    <cellStyle name="chchuyen 68 3 2" xfId="8479"/>
    <cellStyle name="chchuyen 68 4" xfId="8480"/>
    <cellStyle name="chchuyen 68 4 2" xfId="8481"/>
    <cellStyle name="chchuyen 68 5" xfId="8482"/>
    <cellStyle name="chchuyen 68 5 2" xfId="8483"/>
    <cellStyle name="chchuyen 68 6" xfId="8484"/>
    <cellStyle name="chchuyen 69" xfId="8485"/>
    <cellStyle name="chchuyen 69 2" xfId="8486"/>
    <cellStyle name="chchuyen 69 2 2" xfId="8487"/>
    <cellStyle name="chchuyen 69 3" xfId="8488"/>
    <cellStyle name="chchuyen 69 3 2" xfId="8489"/>
    <cellStyle name="chchuyen 69 4" xfId="8490"/>
    <cellStyle name="chchuyen 69 4 2" xfId="8491"/>
    <cellStyle name="chchuyen 69 5" xfId="8492"/>
    <cellStyle name="chchuyen 69 5 2" xfId="8493"/>
    <cellStyle name="chchuyen 69 6" xfId="8494"/>
    <cellStyle name="chchuyen 7" xfId="8495"/>
    <cellStyle name="chchuyen 7 2" xfId="8496"/>
    <cellStyle name="chchuyen 7 2 2" xfId="8497"/>
    <cellStyle name="chchuyen 7 3" xfId="8498"/>
    <cellStyle name="chchuyen 7 3 2" xfId="8499"/>
    <cellStyle name="chchuyen 7 4" xfId="8500"/>
    <cellStyle name="chchuyen 7 4 2" xfId="8501"/>
    <cellStyle name="chchuyen 7 5" xfId="8502"/>
    <cellStyle name="chchuyen 7 5 2" xfId="8503"/>
    <cellStyle name="chchuyen 7 6" xfId="8504"/>
    <cellStyle name="chchuyen 8" xfId="8505"/>
    <cellStyle name="chchuyen 8 2" xfId="8506"/>
    <cellStyle name="chchuyen 8 2 2" xfId="8507"/>
    <cellStyle name="chchuyen 8 3" xfId="8508"/>
    <cellStyle name="chchuyen 8 3 2" xfId="8509"/>
    <cellStyle name="chchuyen 8 4" xfId="8510"/>
    <cellStyle name="chchuyen 8 4 2" xfId="8511"/>
    <cellStyle name="chchuyen 8 5" xfId="8512"/>
    <cellStyle name="chchuyen 8 5 2" xfId="8513"/>
    <cellStyle name="chchuyen 8 6" xfId="8514"/>
    <cellStyle name="chchuyen 9" xfId="8515"/>
    <cellStyle name="chchuyen 9 2" xfId="8516"/>
    <cellStyle name="chchuyen 9 2 2" xfId="8517"/>
    <cellStyle name="chchuyen 9 3" xfId="8518"/>
    <cellStyle name="chchuyen 9 3 2" xfId="8519"/>
    <cellStyle name="chchuyen 9 4" xfId="8520"/>
    <cellStyle name="chchuyen 9 4 2" xfId="8521"/>
    <cellStyle name="chchuyen 9 5" xfId="8522"/>
    <cellStyle name="chchuyen 9 5 2" xfId="8523"/>
    <cellStyle name="chchuyen 9 6" xfId="8524"/>
    <cellStyle name="Check Cell 2" xfId="8525"/>
    <cellStyle name="Check Cell 2 10" xfId="8526"/>
    <cellStyle name="Check Cell 2 11" xfId="8527"/>
    <cellStyle name="Check Cell 2 12" xfId="8528"/>
    <cellStyle name="Check Cell 2 13" xfId="8529"/>
    <cellStyle name="Check Cell 2 14" xfId="8530"/>
    <cellStyle name="Check Cell 2 15" xfId="8531"/>
    <cellStyle name="Check Cell 2 16" xfId="8532"/>
    <cellStyle name="Check Cell 2 17" xfId="8533"/>
    <cellStyle name="Check Cell 2 18" xfId="8534"/>
    <cellStyle name="Check Cell 2 19" xfId="8535"/>
    <cellStyle name="Check Cell 2 2" xfId="8536"/>
    <cellStyle name="Check Cell 2 2 2" xfId="8537"/>
    <cellStyle name="Check Cell 2 20" xfId="8538"/>
    <cellStyle name="Check Cell 2 21" xfId="8539"/>
    <cellStyle name="Check Cell 2 22" xfId="8540"/>
    <cellStyle name="Check Cell 2 23" xfId="8541"/>
    <cellStyle name="Check Cell 2 24" xfId="8542"/>
    <cellStyle name="Check Cell 2 25" xfId="8543"/>
    <cellStyle name="Check Cell 2 26" xfId="8544"/>
    <cellStyle name="Check Cell 2 27" xfId="8545"/>
    <cellStyle name="Check Cell 2 28" xfId="8546"/>
    <cellStyle name="Check Cell 2 29" xfId="8547"/>
    <cellStyle name="Check Cell 2 3" xfId="8548"/>
    <cellStyle name="Check Cell 2 30" xfId="8549"/>
    <cellStyle name="Check Cell 2 31" xfId="8550"/>
    <cellStyle name="Check Cell 2 32" xfId="8551"/>
    <cellStyle name="Check Cell 2 33" xfId="8552"/>
    <cellStyle name="Check Cell 2 34" xfId="8553"/>
    <cellStyle name="Check Cell 2 35" xfId="8554"/>
    <cellStyle name="Check Cell 2 36" xfId="8555"/>
    <cellStyle name="Check Cell 2 37" xfId="8556"/>
    <cellStyle name="Check Cell 2 38" xfId="8557"/>
    <cellStyle name="Check Cell 2 39" xfId="8558"/>
    <cellStyle name="Check Cell 2 4" xfId="8559"/>
    <cellStyle name="Check Cell 2 40" xfId="8560"/>
    <cellStyle name="Check Cell 2 41" xfId="8561"/>
    <cellStyle name="Check Cell 2 42" xfId="8562"/>
    <cellStyle name="Check Cell 2 43" xfId="8563"/>
    <cellStyle name="Check Cell 2 44" xfId="8564"/>
    <cellStyle name="Check Cell 2 45" xfId="8565"/>
    <cellStyle name="Check Cell 2 46" xfId="8566"/>
    <cellStyle name="Check Cell 2 47" xfId="8567"/>
    <cellStyle name="Check Cell 2 48" xfId="8568"/>
    <cellStyle name="Check Cell 2 49" xfId="8569"/>
    <cellStyle name="Check Cell 2 5" xfId="8570"/>
    <cellStyle name="Check Cell 2 50" xfId="8571"/>
    <cellStyle name="Check Cell 2 51" xfId="8572"/>
    <cellStyle name="Check Cell 2 52" xfId="8573"/>
    <cellStyle name="Check Cell 2 53" xfId="8574"/>
    <cellStyle name="Check Cell 2 54" xfId="8575"/>
    <cellStyle name="Check Cell 2 55" xfId="8576"/>
    <cellStyle name="Check Cell 2 56" xfId="8577"/>
    <cellStyle name="Check Cell 2 57" xfId="8578"/>
    <cellStyle name="Check Cell 2 58" xfId="8579"/>
    <cellStyle name="Check Cell 2 59" xfId="8580"/>
    <cellStyle name="Check Cell 2 6" xfId="8581"/>
    <cellStyle name="Check Cell 2 60" xfId="8582"/>
    <cellStyle name="Check Cell 2 61" xfId="8583"/>
    <cellStyle name="Check Cell 2 62" xfId="8584"/>
    <cellStyle name="Check Cell 2 63" xfId="8585"/>
    <cellStyle name="Check Cell 2 64" xfId="8586"/>
    <cellStyle name="Check Cell 2 65" xfId="8587"/>
    <cellStyle name="Check Cell 2 66" xfId="8588"/>
    <cellStyle name="Check Cell 2 67" xfId="8589"/>
    <cellStyle name="Check Cell 2 68" xfId="8590"/>
    <cellStyle name="Check Cell 2 69" xfId="8591"/>
    <cellStyle name="Check Cell 2 7" xfId="8592"/>
    <cellStyle name="Check Cell 2 70" xfId="8593"/>
    <cellStyle name="Check Cell 2 71" xfId="8594"/>
    <cellStyle name="Check Cell 2 72" xfId="8595"/>
    <cellStyle name="Check Cell 2 73" xfId="8596"/>
    <cellStyle name="Check Cell 2 74" xfId="8597"/>
    <cellStyle name="Check Cell 2 75" xfId="8598"/>
    <cellStyle name="Check Cell 2 76" xfId="8599"/>
    <cellStyle name="Check Cell 2 77" xfId="8600"/>
    <cellStyle name="Check Cell 2 78" xfId="8601"/>
    <cellStyle name="Check Cell 2 79" xfId="8602"/>
    <cellStyle name="Check Cell 2 8" xfId="8603"/>
    <cellStyle name="Check Cell 2 80" xfId="8604"/>
    <cellStyle name="Check Cell 2 81" xfId="8605"/>
    <cellStyle name="Check Cell 2 82" xfId="8606"/>
    <cellStyle name="Check Cell 2 83" xfId="8607"/>
    <cellStyle name="Check Cell 2 84" xfId="8608"/>
    <cellStyle name="Check Cell 2 85" xfId="8609"/>
    <cellStyle name="Check Cell 2 86" xfId="8610"/>
    <cellStyle name="Check Cell 2 9" xfId="8611"/>
    <cellStyle name="Check Cell 3" xfId="8612"/>
    <cellStyle name="Chi phÝ kh¸c_Book1" xfId="8613"/>
    <cellStyle name="chu" xfId="8614"/>
    <cellStyle name="Chuẩn 2" xfId="8615"/>
    <cellStyle name="Chuẩn 2 2" xfId="8616"/>
    <cellStyle name="Chuẩn 7" xfId="8617"/>
    <cellStyle name="CHUONG" xfId="8618"/>
    <cellStyle name="Co?ma_Sheet1" xfId="8619"/>
    <cellStyle name="Column_Title" xfId="8620"/>
    <cellStyle name="Comma  - Style1" xfId="8621"/>
    <cellStyle name="Comma  - Style1 2" xfId="8622"/>
    <cellStyle name="Comma  - Style2" xfId="8623"/>
    <cellStyle name="Comma  - Style2 2" xfId="8624"/>
    <cellStyle name="Comma  - Style3" xfId="8625"/>
    <cellStyle name="Comma  - Style3 2" xfId="8626"/>
    <cellStyle name="Comma  - Style4" xfId="8627"/>
    <cellStyle name="Comma  - Style4 2" xfId="8628"/>
    <cellStyle name="Comma  - Style5" xfId="8629"/>
    <cellStyle name="Comma  - Style5 2" xfId="8630"/>
    <cellStyle name="Comma  - Style6" xfId="8631"/>
    <cellStyle name="Comma  - Style6 2" xfId="8632"/>
    <cellStyle name="Comma  - Style7" xfId="8633"/>
    <cellStyle name="Comma  - Style7 2" xfId="8634"/>
    <cellStyle name="Comma  - Style8" xfId="8635"/>
    <cellStyle name="Comma  - Style8 2" xfId="8636"/>
    <cellStyle name="Comma %" xfId="8637"/>
    <cellStyle name="Comma % 10" xfId="8638"/>
    <cellStyle name="Comma % 11" xfId="8639"/>
    <cellStyle name="Comma % 12" xfId="8640"/>
    <cellStyle name="Comma % 13" xfId="8641"/>
    <cellStyle name="Comma % 14" xfId="8642"/>
    <cellStyle name="Comma % 15" xfId="8643"/>
    <cellStyle name="Comma % 2" xfId="8644"/>
    <cellStyle name="Comma % 3" xfId="8645"/>
    <cellStyle name="Comma % 4" xfId="8646"/>
    <cellStyle name="Comma % 5" xfId="8647"/>
    <cellStyle name="Comma % 6" xfId="8648"/>
    <cellStyle name="Comma % 7" xfId="8649"/>
    <cellStyle name="Comma % 8" xfId="8650"/>
    <cellStyle name="Comma % 9" xfId="8651"/>
    <cellStyle name="Comma [0] 10" xfId="8652"/>
    <cellStyle name="Comma [0] 10 2" xfId="8653"/>
    <cellStyle name="Comma [0] 10 3" xfId="8654"/>
    <cellStyle name="Comma [0] 100" xfId="8655"/>
    <cellStyle name="Comma [0] 100 2" xfId="8656"/>
    <cellStyle name="Comma [0] 101" xfId="8657"/>
    <cellStyle name="Comma [0] 101 2" xfId="8658"/>
    <cellStyle name="Comma [0] 102" xfId="8659"/>
    <cellStyle name="Comma [0] 102 2" xfId="8660"/>
    <cellStyle name="Comma [0] 103" xfId="8661"/>
    <cellStyle name="Comma [0] 103 2" xfId="8662"/>
    <cellStyle name="Comma [0] 104" xfId="8663"/>
    <cellStyle name="Comma [0] 104 2" xfId="8664"/>
    <cellStyle name="Comma [0] 105" xfId="8665"/>
    <cellStyle name="Comma [0] 105 2" xfId="8666"/>
    <cellStyle name="Comma [0] 106" xfId="8667"/>
    <cellStyle name="Comma [0] 106 2" xfId="8668"/>
    <cellStyle name="Comma [0] 107" xfId="8669"/>
    <cellStyle name="Comma [0] 107 2" xfId="8670"/>
    <cellStyle name="Comma [0] 108" xfId="8671"/>
    <cellStyle name="Comma [0] 108 2" xfId="8672"/>
    <cellStyle name="Comma [0] 109" xfId="8673"/>
    <cellStyle name="Comma [0] 109 2" xfId="8674"/>
    <cellStyle name="Comma [0] 11" xfId="8675"/>
    <cellStyle name="Comma [0] 11 2" xfId="8676"/>
    <cellStyle name="Comma [0] 110" xfId="8677"/>
    <cellStyle name="Comma [0] 110 2" xfId="8678"/>
    <cellStyle name="Comma [0] 111" xfId="8679"/>
    <cellStyle name="Comma [0] 111 2" xfId="8680"/>
    <cellStyle name="Comma [0] 112" xfId="8681"/>
    <cellStyle name="Comma [0] 112 2" xfId="8682"/>
    <cellStyle name="Comma [0] 113" xfId="8683"/>
    <cellStyle name="Comma [0] 113 2" xfId="8684"/>
    <cellStyle name="Comma [0] 114" xfId="8685"/>
    <cellStyle name="Comma [0] 114 2" xfId="8686"/>
    <cellStyle name="Comma [0] 115" xfId="8687"/>
    <cellStyle name="Comma [0] 115 2" xfId="8688"/>
    <cellStyle name="Comma [0] 116" xfId="8689"/>
    <cellStyle name="Comma [0] 116 2" xfId="8690"/>
    <cellStyle name="Comma [0] 117" xfId="8691"/>
    <cellStyle name="Comma [0] 117 2" xfId="8692"/>
    <cellStyle name="Comma [0] 118" xfId="8693"/>
    <cellStyle name="Comma [0] 118 2" xfId="8694"/>
    <cellStyle name="Comma [0] 119" xfId="8695"/>
    <cellStyle name="Comma [0] 119 2" xfId="8696"/>
    <cellStyle name="Comma [0] 12" xfId="8697"/>
    <cellStyle name="Comma [0] 12 2" xfId="8698"/>
    <cellStyle name="Comma [0] 120" xfId="8699"/>
    <cellStyle name="Comma [0] 120 2" xfId="8700"/>
    <cellStyle name="Comma [0] 121" xfId="8701"/>
    <cellStyle name="Comma [0] 121 2" xfId="8702"/>
    <cellStyle name="Comma [0] 122" xfId="8703"/>
    <cellStyle name="Comma [0] 122 2" xfId="8704"/>
    <cellStyle name="Comma [0] 123" xfId="8705"/>
    <cellStyle name="Comma [0] 123 2" xfId="8706"/>
    <cellStyle name="Comma [0] 124" xfId="8707"/>
    <cellStyle name="Comma [0] 124 2" xfId="8708"/>
    <cellStyle name="Comma [0] 125" xfId="8709"/>
    <cellStyle name="Comma [0] 125 2" xfId="8710"/>
    <cellStyle name="Comma [0] 126" xfId="8711"/>
    <cellStyle name="Comma [0] 126 2" xfId="8712"/>
    <cellStyle name="Comma [0] 127" xfId="8713"/>
    <cellStyle name="Comma [0] 127 2" xfId="8714"/>
    <cellStyle name="Comma [0] 128" xfId="8715"/>
    <cellStyle name="Comma [0] 128 2" xfId="8716"/>
    <cellStyle name="Comma [0] 129" xfId="8717"/>
    <cellStyle name="Comma [0] 129 2" xfId="8718"/>
    <cellStyle name="Comma [0] 13" xfId="8719"/>
    <cellStyle name="Comma [0] 13 2" xfId="8720"/>
    <cellStyle name="Comma [0] 130" xfId="8721"/>
    <cellStyle name="Comma [0] 130 2" xfId="8722"/>
    <cellStyle name="Comma [0] 131" xfId="8723"/>
    <cellStyle name="Comma [0] 131 2" xfId="8724"/>
    <cellStyle name="Comma [0] 132" xfId="8725"/>
    <cellStyle name="Comma [0] 132 2" xfId="8726"/>
    <cellStyle name="Comma [0] 133" xfId="8727"/>
    <cellStyle name="Comma [0] 133 2" xfId="8728"/>
    <cellStyle name="Comma [0] 134" xfId="8729"/>
    <cellStyle name="Comma [0] 134 2" xfId="8730"/>
    <cellStyle name="Comma [0] 135" xfId="8731"/>
    <cellStyle name="Comma [0] 135 2" xfId="8732"/>
    <cellStyle name="Comma [0] 136" xfId="8733"/>
    <cellStyle name="Comma [0] 136 2" xfId="8734"/>
    <cellStyle name="Comma [0] 137" xfId="8735"/>
    <cellStyle name="Comma [0] 137 2" xfId="8736"/>
    <cellStyle name="Comma [0] 138" xfId="8737"/>
    <cellStyle name="Comma [0] 138 2" xfId="8738"/>
    <cellStyle name="Comma [0] 139" xfId="8739"/>
    <cellStyle name="Comma [0] 139 2" xfId="8740"/>
    <cellStyle name="Comma [0] 14" xfId="8741"/>
    <cellStyle name="Comma [0] 14 2" xfId="8742"/>
    <cellStyle name="Comma [0] 140" xfId="8743"/>
    <cellStyle name="Comma [0] 140 2" xfId="8744"/>
    <cellStyle name="Comma [0] 141" xfId="8745"/>
    <cellStyle name="Comma [0] 141 2" xfId="8746"/>
    <cellStyle name="Comma [0] 142" xfId="8747"/>
    <cellStyle name="Comma [0] 142 2" xfId="8748"/>
    <cellStyle name="Comma [0] 143" xfId="8749"/>
    <cellStyle name="Comma [0] 143 2" xfId="8750"/>
    <cellStyle name="Comma [0] 144" xfId="8751"/>
    <cellStyle name="Comma [0] 144 2" xfId="8752"/>
    <cellStyle name="Comma [0] 145" xfId="8753"/>
    <cellStyle name="Comma [0] 145 2" xfId="8754"/>
    <cellStyle name="Comma [0] 146" xfId="8755"/>
    <cellStyle name="Comma [0] 146 2" xfId="8756"/>
    <cellStyle name="Comma [0] 147" xfId="8757"/>
    <cellStyle name="Comma [0] 147 2" xfId="8758"/>
    <cellStyle name="Comma [0] 148" xfId="8759"/>
    <cellStyle name="Comma [0] 148 2" xfId="8760"/>
    <cellStyle name="Comma [0] 149" xfId="8761"/>
    <cellStyle name="Comma [0] 149 2" xfId="8762"/>
    <cellStyle name="Comma [0] 15" xfId="8763"/>
    <cellStyle name="Comma [0] 15 2" xfId="8764"/>
    <cellStyle name="Comma [0] 150" xfId="8765"/>
    <cellStyle name="Comma [0] 150 2" xfId="8766"/>
    <cellStyle name="Comma [0] 151" xfId="8767"/>
    <cellStyle name="Comma [0] 151 2" xfId="8768"/>
    <cellStyle name="Comma [0] 152" xfId="8769"/>
    <cellStyle name="Comma [0] 152 2" xfId="8770"/>
    <cellStyle name="Comma [0] 153" xfId="8771"/>
    <cellStyle name="Comma [0] 153 2" xfId="8772"/>
    <cellStyle name="Comma [0] 154" xfId="8773"/>
    <cellStyle name="Comma [0] 154 2" xfId="8774"/>
    <cellStyle name="Comma [0] 155" xfId="8775"/>
    <cellStyle name="Comma [0] 155 2" xfId="8776"/>
    <cellStyle name="Comma [0] 156" xfId="8777"/>
    <cellStyle name="Comma [0] 156 2" xfId="8778"/>
    <cellStyle name="Comma [0] 157" xfId="8779"/>
    <cellStyle name="Comma [0] 157 2" xfId="8780"/>
    <cellStyle name="Comma [0] 158" xfId="8781"/>
    <cellStyle name="Comma [0] 158 2" xfId="8782"/>
    <cellStyle name="Comma [0] 159" xfId="8783"/>
    <cellStyle name="Comma [0] 159 2" xfId="8784"/>
    <cellStyle name="Comma [0] 16" xfId="8785"/>
    <cellStyle name="Comma [0] 16 2" xfId="8786"/>
    <cellStyle name="Comma [0] 160" xfId="8787"/>
    <cellStyle name="Comma [0] 160 2" xfId="8788"/>
    <cellStyle name="Comma [0] 161" xfId="8789"/>
    <cellStyle name="Comma [0] 161 2" xfId="8790"/>
    <cellStyle name="Comma [0] 162" xfId="8791"/>
    <cellStyle name="Comma [0] 162 2" xfId="8792"/>
    <cellStyle name="Comma [0] 163" xfId="8793"/>
    <cellStyle name="Comma [0] 163 2" xfId="8794"/>
    <cellStyle name="Comma [0] 164" xfId="8795"/>
    <cellStyle name="Comma [0] 164 2" xfId="8796"/>
    <cellStyle name="Comma [0] 165" xfId="8797"/>
    <cellStyle name="Comma [0] 165 2" xfId="8798"/>
    <cellStyle name="Comma [0] 166" xfId="8799"/>
    <cellStyle name="Comma [0] 166 2" xfId="8800"/>
    <cellStyle name="Comma [0] 167" xfId="8801"/>
    <cellStyle name="Comma [0] 167 2" xfId="8802"/>
    <cellStyle name="Comma [0] 168" xfId="8803"/>
    <cellStyle name="Comma [0] 168 2" xfId="8804"/>
    <cellStyle name="Comma [0] 169" xfId="8805"/>
    <cellStyle name="Comma [0] 169 2" xfId="8806"/>
    <cellStyle name="Comma [0] 17" xfId="8807"/>
    <cellStyle name="Comma [0] 17 2" xfId="8808"/>
    <cellStyle name="Comma [0] 170" xfId="8809"/>
    <cellStyle name="Comma [0] 170 2" xfId="8810"/>
    <cellStyle name="Comma [0] 171" xfId="8811"/>
    <cellStyle name="Comma [0] 171 2" xfId="8812"/>
    <cellStyle name="Comma [0] 172" xfId="8813"/>
    <cellStyle name="Comma [0] 172 2" xfId="8814"/>
    <cellStyle name="Comma [0] 173" xfId="8815"/>
    <cellStyle name="Comma [0] 173 2" xfId="8816"/>
    <cellStyle name="Comma [0] 174" xfId="8817"/>
    <cellStyle name="Comma [0] 174 2" xfId="8818"/>
    <cellStyle name="Comma [0] 175" xfId="8819"/>
    <cellStyle name="Comma [0] 175 2" xfId="8820"/>
    <cellStyle name="Comma [0] 176" xfId="8821"/>
    <cellStyle name="Comma [0] 176 2" xfId="8822"/>
    <cellStyle name="Comma [0] 177" xfId="8823"/>
    <cellStyle name="Comma [0] 177 2" xfId="8824"/>
    <cellStyle name="Comma [0] 178" xfId="8825"/>
    <cellStyle name="Comma [0] 178 2" xfId="8826"/>
    <cellStyle name="Comma [0] 179" xfId="8827"/>
    <cellStyle name="Comma [0] 179 2" xfId="8828"/>
    <cellStyle name="Comma [0] 18" xfId="8829"/>
    <cellStyle name="Comma [0] 18 2" xfId="8830"/>
    <cellStyle name="Comma [0] 180" xfId="8831"/>
    <cellStyle name="Comma [0] 180 2" xfId="8832"/>
    <cellStyle name="Comma [0] 181" xfId="8833"/>
    <cellStyle name="Comma [0] 181 2" xfId="8834"/>
    <cellStyle name="Comma [0] 182" xfId="8835"/>
    <cellStyle name="Comma [0] 182 2" xfId="8836"/>
    <cellStyle name="Comma [0] 183" xfId="8837"/>
    <cellStyle name="Comma [0] 183 2" xfId="8838"/>
    <cellStyle name="Comma [0] 184" xfId="8839"/>
    <cellStyle name="Comma [0] 184 2" xfId="8840"/>
    <cellStyle name="Comma [0] 185" xfId="8841"/>
    <cellStyle name="Comma [0] 185 2" xfId="8842"/>
    <cellStyle name="Comma [0] 186" xfId="8843"/>
    <cellStyle name="Comma [0] 186 2" xfId="8844"/>
    <cellStyle name="Comma [0] 187" xfId="8845"/>
    <cellStyle name="Comma [0] 187 2" xfId="8846"/>
    <cellStyle name="Comma [0] 188" xfId="8847"/>
    <cellStyle name="Comma [0] 188 2" xfId="8848"/>
    <cellStyle name="Comma [0] 189" xfId="8849"/>
    <cellStyle name="Comma [0] 19" xfId="8850"/>
    <cellStyle name="Comma [0] 19 2" xfId="8851"/>
    <cellStyle name="Comma [0] 190" xfId="8852"/>
    <cellStyle name="Comma [0] 191" xfId="8853"/>
    <cellStyle name="Comma [0] 192" xfId="8854"/>
    <cellStyle name="Comma [0] 193" xfId="8855"/>
    <cellStyle name="Comma [0] 194" xfId="8856"/>
    <cellStyle name="Comma [0] 195" xfId="8857"/>
    <cellStyle name="Comma [0] 196" xfId="8858"/>
    <cellStyle name="Comma [0] 197" xfId="8859"/>
    <cellStyle name="Comma [0] 198" xfId="8860"/>
    <cellStyle name="Comma [0] 199" xfId="8861"/>
    <cellStyle name="Comma [0] 2" xfId="8862"/>
    <cellStyle name="Comma [0] 2 10" xfId="8863"/>
    <cellStyle name="Comma [0] 2 10 2" xfId="8864"/>
    <cellStyle name="Comma [0] 2 10 3" xfId="8865"/>
    <cellStyle name="Comma [0] 2 11" xfId="8866"/>
    <cellStyle name="Comma [0] 2 11 2" xfId="8867"/>
    <cellStyle name="Comma [0] 2 11 3" xfId="8868"/>
    <cellStyle name="Comma [0] 2 12" xfId="8869"/>
    <cellStyle name="Comma [0] 2 12 2" xfId="8870"/>
    <cellStyle name="Comma [0] 2 12 3" xfId="8871"/>
    <cellStyle name="Comma [0] 2 13" xfId="8872"/>
    <cellStyle name="Comma [0] 2 13 2" xfId="8873"/>
    <cellStyle name="Comma [0] 2 13 3" xfId="8874"/>
    <cellStyle name="Comma [0] 2 14" xfId="8875"/>
    <cellStyle name="Comma [0] 2 14 2" xfId="8876"/>
    <cellStyle name="Comma [0] 2 14 3" xfId="8877"/>
    <cellStyle name="Comma [0] 2 15" xfId="8878"/>
    <cellStyle name="Comma [0] 2 15 2" xfId="8879"/>
    <cellStyle name="Comma [0] 2 15 3" xfId="8880"/>
    <cellStyle name="Comma [0] 2 16" xfId="8881"/>
    <cellStyle name="Comma [0] 2 16 2" xfId="8882"/>
    <cellStyle name="Comma [0] 2 16 3" xfId="8883"/>
    <cellStyle name="Comma [0] 2 17" xfId="8884"/>
    <cellStyle name="Comma [0] 2 17 2" xfId="8885"/>
    <cellStyle name="Comma [0] 2 17 3" xfId="8886"/>
    <cellStyle name="Comma [0] 2 18" xfId="8887"/>
    <cellStyle name="Comma [0] 2 18 2" xfId="8888"/>
    <cellStyle name="Comma [0] 2 18 3" xfId="8889"/>
    <cellStyle name="Comma [0] 2 19" xfId="8890"/>
    <cellStyle name="Comma [0] 2 19 2" xfId="8891"/>
    <cellStyle name="Comma [0] 2 19 3" xfId="8892"/>
    <cellStyle name="Comma [0] 2 2" xfId="8893"/>
    <cellStyle name="Comma [0] 2 2 2" xfId="8894"/>
    <cellStyle name="Comma [0] 2 2 3" xfId="8895"/>
    <cellStyle name="Comma [0] 2 2 3 2" xfId="8896"/>
    <cellStyle name="Comma [0] 2 2 3 2 2" xfId="8897"/>
    <cellStyle name="Comma [0] 2 2 3 3" xfId="8898"/>
    <cellStyle name="Comma [0] 2 2 4" xfId="8899"/>
    <cellStyle name="Comma [0] 2 2 4 2" xfId="8900"/>
    <cellStyle name="Comma [0] 2 20" xfId="8901"/>
    <cellStyle name="Comma [0] 2 20 2" xfId="8902"/>
    <cellStyle name="Comma [0] 2 20 3" xfId="8903"/>
    <cellStyle name="Comma [0] 2 21" xfId="8904"/>
    <cellStyle name="Comma [0] 2 21 2" xfId="8905"/>
    <cellStyle name="Comma [0] 2 21 3" xfId="8906"/>
    <cellStyle name="Comma [0] 2 22" xfId="8907"/>
    <cellStyle name="Comma [0] 2 22 2" xfId="8908"/>
    <cellStyle name="Comma [0] 2 22 3" xfId="8909"/>
    <cellStyle name="Comma [0] 2 23" xfId="8910"/>
    <cellStyle name="Comma [0] 2 23 2" xfId="8911"/>
    <cellStyle name="Comma [0] 2 23 3" xfId="8912"/>
    <cellStyle name="Comma [0] 2 24" xfId="8913"/>
    <cellStyle name="Comma [0] 2 25" xfId="8914"/>
    <cellStyle name="Comma [0] 2 26" xfId="8915"/>
    <cellStyle name="Comma [0] 2 3" xfId="8916"/>
    <cellStyle name="Comma [0] 2 3 2" xfId="8917"/>
    <cellStyle name="Comma [0] 2 3 3" xfId="8918"/>
    <cellStyle name="Comma [0] 2 3 4" xfId="8919"/>
    <cellStyle name="Comma [0] 2 4" xfId="8920"/>
    <cellStyle name="Comma [0] 2 4 2" xfId="8921"/>
    <cellStyle name="Comma [0] 2 4 3" xfId="8922"/>
    <cellStyle name="Comma [0] 2 5" xfId="8923"/>
    <cellStyle name="Comma [0] 2 5 2" xfId="8924"/>
    <cellStyle name="Comma [0] 2 5 3" xfId="8925"/>
    <cellStyle name="Comma [0] 2 6" xfId="8926"/>
    <cellStyle name="Comma [0] 2 6 2" xfId="8927"/>
    <cellStyle name="Comma [0] 2 6 3" xfId="8928"/>
    <cellStyle name="Comma [0] 2 7" xfId="8929"/>
    <cellStyle name="Comma [0] 2 7 2" xfId="8930"/>
    <cellStyle name="Comma [0] 2 7 3" xfId="8931"/>
    <cellStyle name="Comma [0] 2 8" xfId="8932"/>
    <cellStyle name="Comma [0] 2 8 2" xfId="8933"/>
    <cellStyle name="Comma [0] 2 8 3" xfId="8934"/>
    <cellStyle name="Comma [0] 2 9" xfId="8935"/>
    <cellStyle name="Comma [0] 2 9 2" xfId="8936"/>
    <cellStyle name="Comma [0] 2 9 3" xfId="8937"/>
    <cellStyle name="Comma [0] 2_05-12  KH trung han 2016-2020 - Liem Thinh edited" xfId="8938"/>
    <cellStyle name="Comma [0] 20" xfId="8939"/>
    <cellStyle name="Comma [0] 20 2" xfId="8940"/>
    <cellStyle name="Comma [0] 200" xfId="8941"/>
    <cellStyle name="Comma [0] 201" xfId="8942"/>
    <cellStyle name="Comma [0] 202" xfId="8943"/>
    <cellStyle name="Comma [0] 203" xfId="8944"/>
    <cellStyle name="Comma [0] 204" xfId="8945"/>
    <cellStyle name="Comma [0] 205" xfId="8946"/>
    <cellStyle name="Comma [0] 206" xfId="8947"/>
    <cellStyle name="Comma [0] 207" xfId="8948"/>
    <cellStyle name="Comma [0] 208" xfId="8949"/>
    <cellStyle name="Comma [0] 209" xfId="8950"/>
    <cellStyle name="Comma [0] 21" xfId="8951"/>
    <cellStyle name="Comma [0] 21 2" xfId="8952"/>
    <cellStyle name="Comma [0] 210" xfId="8953"/>
    <cellStyle name="Comma [0] 211" xfId="8954"/>
    <cellStyle name="Comma [0] 212" xfId="8955"/>
    <cellStyle name="Comma [0] 213" xfId="8956"/>
    <cellStyle name="Comma [0] 214" xfId="8957"/>
    <cellStyle name="Comma [0] 215" xfId="8958"/>
    <cellStyle name="Comma [0] 216" xfId="8959"/>
    <cellStyle name="Comma [0] 217" xfId="8960"/>
    <cellStyle name="Comma [0] 218" xfId="8961"/>
    <cellStyle name="Comma [0] 219" xfId="8962"/>
    <cellStyle name="Comma [0] 22" xfId="8963"/>
    <cellStyle name="Comma [0] 22 2" xfId="8964"/>
    <cellStyle name="Comma [0] 220" xfId="8965"/>
    <cellStyle name="Comma [0] 221" xfId="8966"/>
    <cellStyle name="Comma [0] 222" xfId="8967"/>
    <cellStyle name="Comma [0] 223" xfId="8968"/>
    <cellStyle name="Comma [0] 224" xfId="8969"/>
    <cellStyle name="Comma [0] 225" xfId="8970"/>
    <cellStyle name="Comma [0] 226" xfId="8971"/>
    <cellStyle name="Comma [0] 227" xfId="8972"/>
    <cellStyle name="Comma [0] 228" xfId="8973"/>
    <cellStyle name="Comma [0] 229" xfId="8974"/>
    <cellStyle name="Comma [0] 23" xfId="8975"/>
    <cellStyle name="Comma [0] 23 2" xfId="8976"/>
    <cellStyle name="Comma [0] 230" xfId="8977"/>
    <cellStyle name="Comma [0] 231" xfId="8978"/>
    <cellStyle name="Comma [0] 232" xfId="8979"/>
    <cellStyle name="Comma [0] 233" xfId="8980"/>
    <cellStyle name="Comma [0] 234" xfId="8981"/>
    <cellStyle name="Comma [0] 235" xfId="8982"/>
    <cellStyle name="Comma [0] 236" xfId="8983"/>
    <cellStyle name="Comma [0] 237" xfId="8984"/>
    <cellStyle name="Comma [0] 237 2" xfId="8985"/>
    <cellStyle name="Comma [0] 238" xfId="8986"/>
    <cellStyle name="Comma [0] 238 2" xfId="8987"/>
    <cellStyle name="Comma [0] 239" xfId="8988"/>
    <cellStyle name="Comma [0] 239 2" xfId="8989"/>
    <cellStyle name="Comma [0] 24" xfId="8990"/>
    <cellStyle name="Comma [0] 24 2" xfId="8991"/>
    <cellStyle name="Comma [0] 240" xfId="8992"/>
    <cellStyle name="Comma [0] 240 2" xfId="8993"/>
    <cellStyle name="Comma [0] 241" xfId="8994"/>
    <cellStyle name="Comma [0] 241 2" xfId="8995"/>
    <cellStyle name="Comma [0] 242" xfId="8996"/>
    <cellStyle name="Comma [0] 242 2" xfId="8997"/>
    <cellStyle name="Comma [0] 243" xfId="8998"/>
    <cellStyle name="Comma [0] 244" xfId="8999"/>
    <cellStyle name="Comma [0] 245" xfId="9000"/>
    <cellStyle name="Comma [0] 246" xfId="9001"/>
    <cellStyle name="Comma [0] 247" xfId="9002"/>
    <cellStyle name="Comma [0] 248" xfId="9003"/>
    <cellStyle name="Comma [0] 249" xfId="9004"/>
    <cellStyle name="Comma [0] 249 2" xfId="9005"/>
    <cellStyle name="Comma [0] 25" xfId="9006"/>
    <cellStyle name="Comma [0] 25 2" xfId="9007"/>
    <cellStyle name="Comma [0] 26" xfId="9008"/>
    <cellStyle name="Comma [0] 26 2" xfId="9009"/>
    <cellStyle name="Comma [0] 27" xfId="9010"/>
    <cellStyle name="Comma [0] 27 2" xfId="9011"/>
    <cellStyle name="Comma [0] 28" xfId="9012"/>
    <cellStyle name="Comma [0] 28 2" xfId="9013"/>
    <cellStyle name="Comma [0] 29" xfId="9014"/>
    <cellStyle name="Comma [0] 29 2" xfId="9015"/>
    <cellStyle name="Comma [0] 3" xfId="9016"/>
    <cellStyle name="Comma [0] 3 2" xfId="9017"/>
    <cellStyle name="Comma [0] 3 2 2" xfId="9018"/>
    <cellStyle name="Comma [0] 3 3" xfId="9019"/>
    <cellStyle name="Comma [0] 30" xfId="9020"/>
    <cellStyle name="Comma [0] 30 2" xfId="9021"/>
    <cellStyle name="Comma [0] 31" xfId="9022"/>
    <cellStyle name="Comma [0] 31 2" xfId="9023"/>
    <cellStyle name="Comma [0] 32" xfId="9024"/>
    <cellStyle name="Comma [0] 32 2" xfId="9025"/>
    <cellStyle name="Comma [0] 33" xfId="9026"/>
    <cellStyle name="Comma [0] 33 2" xfId="9027"/>
    <cellStyle name="Comma [0] 34" xfId="9028"/>
    <cellStyle name="Comma [0] 34 2" xfId="9029"/>
    <cellStyle name="Comma [0] 35" xfId="9030"/>
    <cellStyle name="Comma [0] 35 2" xfId="9031"/>
    <cellStyle name="Comma [0] 36" xfId="9032"/>
    <cellStyle name="Comma [0] 36 2" xfId="9033"/>
    <cellStyle name="Comma [0] 37" xfId="9034"/>
    <cellStyle name="Comma [0] 37 2" xfId="9035"/>
    <cellStyle name="Comma [0] 38" xfId="9036"/>
    <cellStyle name="Comma [0] 38 2" xfId="9037"/>
    <cellStyle name="Comma [0] 39" xfId="9038"/>
    <cellStyle name="Comma [0] 39 2" xfId="9039"/>
    <cellStyle name="Comma [0] 4" xfId="9040"/>
    <cellStyle name="Comma [0] 4 2" xfId="9041"/>
    <cellStyle name="Comma [0] 4 2 2" xfId="9042"/>
    <cellStyle name="Comma [0] 40" xfId="9043"/>
    <cellStyle name="Comma [0] 40 2" xfId="9044"/>
    <cellStyle name="Comma [0] 41" xfId="9045"/>
    <cellStyle name="Comma [0] 41 2" xfId="9046"/>
    <cellStyle name="Comma [0] 42" xfId="9047"/>
    <cellStyle name="Comma [0] 42 2" xfId="9048"/>
    <cellStyle name="Comma [0] 43" xfId="9049"/>
    <cellStyle name="Comma [0] 43 2" xfId="9050"/>
    <cellStyle name="Comma [0] 44" xfId="9051"/>
    <cellStyle name="Comma [0] 44 2" xfId="9052"/>
    <cellStyle name="Comma [0] 45" xfId="9053"/>
    <cellStyle name="Comma [0] 45 2" xfId="9054"/>
    <cellStyle name="Comma [0] 46" xfId="9055"/>
    <cellStyle name="Comma [0] 46 2" xfId="9056"/>
    <cellStyle name="Comma [0] 47" xfId="9057"/>
    <cellStyle name="Comma [0] 47 2" xfId="9058"/>
    <cellStyle name="Comma [0] 48" xfId="9059"/>
    <cellStyle name="Comma [0] 48 2" xfId="9060"/>
    <cellStyle name="Comma [0] 49" xfId="9061"/>
    <cellStyle name="Comma [0] 49 2" xfId="9062"/>
    <cellStyle name="Comma [0] 5" xfId="9063"/>
    <cellStyle name="Comma [0] 5 2" xfId="9064"/>
    <cellStyle name="Comma [0] 5 2 2" xfId="9065"/>
    <cellStyle name="Comma [0] 50" xfId="9066"/>
    <cellStyle name="Comma [0] 50 2" xfId="9067"/>
    <cellStyle name="Comma [0] 51" xfId="9068"/>
    <cellStyle name="Comma [0] 51 2" xfId="9069"/>
    <cellStyle name="Comma [0] 52" xfId="9070"/>
    <cellStyle name="Comma [0] 52 2" xfId="9071"/>
    <cellStyle name="Comma [0] 53" xfId="9072"/>
    <cellStyle name="Comma [0] 53 2" xfId="9073"/>
    <cellStyle name="Comma [0] 54" xfId="9074"/>
    <cellStyle name="Comma [0] 54 2" xfId="9075"/>
    <cellStyle name="Comma [0] 55" xfId="9076"/>
    <cellStyle name="Comma [0] 55 2" xfId="9077"/>
    <cellStyle name="Comma [0] 56" xfId="9078"/>
    <cellStyle name="Comma [0] 56 2" xfId="9079"/>
    <cellStyle name="Comma [0] 57" xfId="9080"/>
    <cellStyle name="Comma [0] 57 2" xfId="9081"/>
    <cellStyle name="Comma [0] 58" xfId="9082"/>
    <cellStyle name="Comma [0] 58 2" xfId="9083"/>
    <cellStyle name="Comma [0] 59" xfId="9084"/>
    <cellStyle name="Comma [0] 59 2" xfId="9085"/>
    <cellStyle name="Comma [0] 6" xfId="9086"/>
    <cellStyle name="Comma [0] 6 2" xfId="9087"/>
    <cellStyle name="Comma [0] 60" xfId="9088"/>
    <cellStyle name="Comma [0] 60 2" xfId="9089"/>
    <cellStyle name="Comma [0] 61" xfId="9090"/>
    <cellStyle name="Comma [0] 61 2" xfId="9091"/>
    <cellStyle name="Comma [0] 62" xfId="9092"/>
    <cellStyle name="Comma [0] 62 2" xfId="9093"/>
    <cellStyle name="Comma [0] 63" xfId="9094"/>
    <cellStyle name="Comma [0] 63 2" xfId="9095"/>
    <cellStyle name="Comma [0] 64" xfId="9096"/>
    <cellStyle name="Comma [0] 64 2" xfId="9097"/>
    <cellStyle name="Comma [0] 65" xfId="9098"/>
    <cellStyle name="Comma [0] 65 2" xfId="9099"/>
    <cellStyle name="Comma [0] 66" xfId="9100"/>
    <cellStyle name="Comma [0] 66 2" xfId="9101"/>
    <cellStyle name="Comma [0] 67" xfId="9102"/>
    <cellStyle name="Comma [0] 67 2" xfId="9103"/>
    <cellStyle name="Comma [0] 68" xfId="9104"/>
    <cellStyle name="Comma [0] 68 2" xfId="9105"/>
    <cellStyle name="Comma [0] 69" xfId="9106"/>
    <cellStyle name="Comma [0] 69 2" xfId="9107"/>
    <cellStyle name="Comma [0] 7" xfId="9108"/>
    <cellStyle name="Comma [0] 7 2" xfId="9109"/>
    <cellStyle name="Comma [0] 70" xfId="9110"/>
    <cellStyle name="Comma [0] 70 2" xfId="9111"/>
    <cellStyle name="Comma [0] 71" xfId="9112"/>
    <cellStyle name="Comma [0] 71 2" xfId="9113"/>
    <cellStyle name="Comma [0] 72" xfId="9114"/>
    <cellStyle name="Comma [0] 72 2" xfId="9115"/>
    <cellStyle name="Comma [0] 73" xfId="9116"/>
    <cellStyle name="Comma [0] 73 2" xfId="9117"/>
    <cellStyle name="Comma [0] 74" xfId="9118"/>
    <cellStyle name="Comma [0] 74 2" xfId="9119"/>
    <cellStyle name="Comma [0] 75" xfId="9120"/>
    <cellStyle name="Comma [0] 75 2" xfId="9121"/>
    <cellStyle name="Comma [0] 76" xfId="9122"/>
    <cellStyle name="Comma [0] 76 2" xfId="9123"/>
    <cellStyle name="Comma [0] 77" xfId="9124"/>
    <cellStyle name="Comma [0] 77 2" xfId="9125"/>
    <cellStyle name="Comma [0] 78" xfId="9126"/>
    <cellStyle name="Comma [0] 78 2" xfId="9127"/>
    <cellStyle name="Comma [0] 79" xfId="9128"/>
    <cellStyle name="Comma [0] 79 2" xfId="9129"/>
    <cellStyle name="Comma [0] 8" xfId="9130"/>
    <cellStyle name="Comma [0] 8 2" xfId="9131"/>
    <cellStyle name="Comma [0] 80" xfId="9132"/>
    <cellStyle name="Comma [0] 80 2" xfId="9133"/>
    <cellStyle name="Comma [0] 81" xfId="9134"/>
    <cellStyle name="Comma [0] 81 2" xfId="9135"/>
    <cellStyle name="Comma [0] 82" xfId="9136"/>
    <cellStyle name="Comma [0] 82 2" xfId="9137"/>
    <cellStyle name="Comma [0] 83" xfId="9138"/>
    <cellStyle name="Comma [0] 83 2" xfId="9139"/>
    <cellStyle name="Comma [0] 84" xfId="9140"/>
    <cellStyle name="Comma [0] 84 2" xfId="9141"/>
    <cellStyle name="Comma [0] 85" xfId="9142"/>
    <cellStyle name="Comma [0] 85 2" xfId="9143"/>
    <cellStyle name="Comma [0] 86" xfId="9144"/>
    <cellStyle name="Comma [0] 86 2" xfId="9145"/>
    <cellStyle name="Comma [0] 87" xfId="9146"/>
    <cellStyle name="Comma [0] 87 2" xfId="9147"/>
    <cellStyle name="Comma [0] 88" xfId="9148"/>
    <cellStyle name="Comma [0] 88 2" xfId="9149"/>
    <cellStyle name="Comma [0] 89" xfId="9150"/>
    <cellStyle name="Comma [0] 89 2" xfId="9151"/>
    <cellStyle name="Comma [0] 9" xfId="9152"/>
    <cellStyle name="Comma [0] 9 2" xfId="9153"/>
    <cellStyle name="Comma [0] 90" xfId="9154"/>
    <cellStyle name="Comma [0] 90 2" xfId="9155"/>
    <cellStyle name="Comma [0] 91" xfId="9156"/>
    <cellStyle name="Comma [0] 91 2" xfId="9157"/>
    <cellStyle name="Comma [0] 92" xfId="9158"/>
    <cellStyle name="Comma [0] 92 2" xfId="9159"/>
    <cellStyle name="Comma [0] 93" xfId="9160"/>
    <cellStyle name="Comma [0] 93 2" xfId="9161"/>
    <cellStyle name="Comma [0] 94" xfId="9162"/>
    <cellStyle name="Comma [0] 94 2" xfId="9163"/>
    <cellStyle name="Comma [0] 95" xfId="9164"/>
    <cellStyle name="Comma [0] 95 2" xfId="9165"/>
    <cellStyle name="Comma [0] 96" xfId="9166"/>
    <cellStyle name="Comma [0] 96 2" xfId="9167"/>
    <cellStyle name="Comma [0] 97" xfId="9168"/>
    <cellStyle name="Comma [0] 97 2" xfId="9169"/>
    <cellStyle name="Comma [0] 98" xfId="9170"/>
    <cellStyle name="Comma [0] 98 2" xfId="9171"/>
    <cellStyle name="Comma [0] 99" xfId="9172"/>
    <cellStyle name="Comma [0] 99 2" xfId="9173"/>
    <cellStyle name="Comma [00]" xfId="9174"/>
    <cellStyle name="Comma [00] 10" xfId="9175"/>
    <cellStyle name="Comma [00] 11" xfId="9176"/>
    <cellStyle name="Comma [00] 12" xfId="9177"/>
    <cellStyle name="Comma [00] 13" xfId="9178"/>
    <cellStyle name="Comma [00] 14" xfId="9179"/>
    <cellStyle name="Comma [00] 15" xfId="9180"/>
    <cellStyle name="Comma [00] 16" xfId="9181"/>
    <cellStyle name="Comma [00] 2" xfId="9182"/>
    <cellStyle name="Comma [00] 3" xfId="9183"/>
    <cellStyle name="Comma [00] 4" xfId="9184"/>
    <cellStyle name="Comma [00] 5" xfId="9185"/>
    <cellStyle name="Comma [00] 6" xfId="9186"/>
    <cellStyle name="Comma [00] 7" xfId="9187"/>
    <cellStyle name="Comma [00] 8" xfId="9188"/>
    <cellStyle name="Comma [00] 9" xfId="9189"/>
    <cellStyle name="Comma [1]" xfId="9190"/>
    <cellStyle name="Comma [3]" xfId="9191"/>
    <cellStyle name="Comma [4]" xfId="9192"/>
    <cellStyle name="Comma 0.0" xfId="9193"/>
    <cellStyle name="Comma 0.0%" xfId="9194"/>
    <cellStyle name="Comma 0.00" xfId="9195"/>
    <cellStyle name="Comma 0.00%" xfId="9196"/>
    <cellStyle name="Comma 0.000" xfId="9197"/>
    <cellStyle name="Comma 0.000%" xfId="9198"/>
    <cellStyle name="Comma 10" xfId="9199"/>
    <cellStyle name="Comma 10 10" xfId="9200"/>
    <cellStyle name="Comma 10 10 17" xfId="9201"/>
    <cellStyle name="Comma 10 10 2" xfId="9202"/>
    <cellStyle name="Comma 10 10 2 2" xfId="9203"/>
    <cellStyle name="Comma 10 10 2 3" xfId="9204"/>
    <cellStyle name="Comma 10 10 3" xfId="9205"/>
    <cellStyle name="Comma 10 10 4" xfId="9206"/>
    <cellStyle name="Comma 10 10 5" xfId="9207"/>
    <cellStyle name="Comma 10 11" xfId="9208"/>
    <cellStyle name="Comma 10 12" xfId="9209"/>
    <cellStyle name="Comma 10 13" xfId="9210"/>
    <cellStyle name="Comma 10 14" xfId="9211"/>
    <cellStyle name="Comma 10 15" xfId="9212"/>
    <cellStyle name="Comma 10 16" xfId="9213"/>
    <cellStyle name="Comma 10 17" xfId="9214"/>
    <cellStyle name="Comma 10 18" xfId="9215"/>
    <cellStyle name="Comma 10 19" xfId="9216"/>
    <cellStyle name="Comma 10 2" xfId="9217"/>
    <cellStyle name="Comma 10 2 10" xfId="9218"/>
    <cellStyle name="Comma 10 2 10 2" xfId="9219"/>
    <cellStyle name="Comma 10 2 11" xfId="9220"/>
    <cellStyle name="Comma 10 2 11 2" xfId="9221"/>
    <cellStyle name="Comma 10 2 12" xfId="9222"/>
    <cellStyle name="Comma 10 2 12 2" xfId="9223"/>
    <cellStyle name="Comma 10 2 13" xfId="9224"/>
    <cellStyle name="Comma 10 2 13 2" xfId="9225"/>
    <cellStyle name="Comma 10 2 14" xfId="9226"/>
    <cellStyle name="Comma 10 2 14 2" xfId="9227"/>
    <cellStyle name="Comma 10 2 15" xfId="9228"/>
    <cellStyle name="Comma 10 2 15 2" xfId="9229"/>
    <cellStyle name="Comma 10 2 16" xfId="9230"/>
    <cellStyle name="Comma 10 2 16 2" xfId="9231"/>
    <cellStyle name="Comma 10 2 17" xfId="9232"/>
    <cellStyle name="Comma 10 2 17 2" xfId="9233"/>
    <cellStyle name="Comma 10 2 18" xfId="9234"/>
    <cellStyle name="Comma 10 2 18 2" xfId="9235"/>
    <cellStyle name="Comma 10 2 19" xfId="9236"/>
    <cellStyle name="Comma 10 2 19 2" xfId="9237"/>
    <cellStyle name="Comma 10 2 2" xfId="9238"/>
    <cellStyle name="Comma 10 2 2 2" xfId="9239"/>
    <cellStyle name="Comma 10 2 20" xfId="9240"/>
    <cellStyle name="Comma 10 2 20 2" xfId="9241"/>
    <cellStyle name="Comma 10 2 21" xfId="9242"/>
    <cellStyle name="Comma 10 2 21 2" xfId="9243"/>
    <cellStyle name="Comma 10 2 22" xfId="9244"/>
    <cellStyle name="Comma 10 2 22 2" xfId="9245"/>
    <cellStyle name="Comma 10 2 23" xfId="9246"/>
    <cellStyle name="Comma 10 2 23 2" xfId="9247"/>
    <cellStyle name="Comma 10 2 24" xfId="9248"/>
    <cellStyle name="Comma 10 2 24 2" xfId="9249"/>
    <cellStyle name="Comma 10 2 25" xfId="9250"/>
    <cellStyle name="Comma 10 2 25 2" xfId="9251"/>
    <cellStyle name="Comma 10 2 26" xfId="9252"/>
    <cellStyle name="Comma 10 2 26 2" xfId="9253"/>
    <cellStyle name="Comma 10 2 27" xfId="9254"/>
    <cellStyle name="Comma 10 2 27 2" xfId="9255"/>
    <cellStyle name="Comma 10 2 28" xfId="9256"/>
    <cellStyle name="Comma 10 2 28 2" xfId="9257"/>
    <cellStyle name="Comma 10 2 29" xfId="9258"/>
    <cellStyle name="Comma 10 2 29 2" xfId="9259"/>
    <cellStyle name="Comma 10 2 3" xfId="9260"/>
    <cellStyle name="Comma 10 2 3 2" xfId="9261"/>
    <cellStyle name="Comma 10 2 30" xfId="9262"/>
    <cellStyle name="Comma 10 2 30 2" xfId="9263"/>
    <cellStyle name="Comma 10 2 31" xfId="9264"/>
    <cellStyle name="Comma 10 2 31 2" xfId="9265"/>
    <cellStyle name="Comma 10 2 32" xfId="9266"/>
    <cellStyle name="Comma 10 2 32 2" xfId="9267"/>
    <cellStyle name="Comma 10 2 33" xfId="9268"/>
    <cellStyle name="Comma 10 2 33 2" xfId="9269"/>
    <cellStyle name="Comma 10 2 34" xfId="9270"/>
    <cellStyle name="Comma 10 2 34 2" xfId="9271"/>
    <cellStyle name="Comma 10 2 35" xfId="9272"/>
    <cellStyle name="Comma 10 2 35 2" xfId="9273"/>
    <cellStyle name="Comma 10 2 36" xfId="9274"/>
    <cellStyle name="Comma 10 2 36 2" xfId="9275"/>
    <cellStyle name="Comma 10 2 37" xfId="9276"/>
    <cellStyle name="Comma 10 2 37 2" xfId="9277"/>
    <cellStyle name="Comma 10 2 38" xfId="9278"/>
    <cellStyle name="Comma 10 2 38 2" xfId="9279"/>
    <cellStyle name="Comma 10 2 39" xfId="9280"/>
    <cellStyle name="Comma 10 2 39 2" xfId="9281"/>
    <cellStyle name="Comma 10 2 4" xfId="9282"/>
    <cellStyle name="Comma 10 2 4 2" xfId="9283"/>
    <cellStyle name="Comma 10 2 40" xfId="9284"/>
    <cellStyle name="Comma 10 2 40 2" xfId="9285"/>
    <cellStyle name="Comma 10 2 41" xfId="9286"/>
    <cellStyle name="Comma 10 2 41 2" xfId="9287"/>
    <cellStyle name="Comma 10 2 42" xfId="9288"/>
    <cellStyle name="Comma 10 2 42 2" xfId="9289"/>
    <cellStyle name="Comma 10 2 43" xfId="9290"/>
    <cellStyle name="Comma 10 2 43 2" xfId="9291"/>
    <cellStyle name="Comma 10 2 44" xfId="9292"/>
    <cellStyle name="Comma 10 2 44 2" xfId="9293"/>
    <cellStyle name="Comma 10 2 45" xfId="9294"/>
    <cellStyle name="Comma 10 2 45 2" xfId="9295"/>
    <cellStyle name="Comma 10 2 46" xfId="9296"/>
    <cellStyle name="Comma 10 2 46 2" xfId="9297"/>
    <cellStyle name="Comma 10 2 47" xfId="9298"/>
    <cellStyle name="Comma 10 2 47 2" xfId="9299"/>
    <cellStyle name="Comma 10 2 48" xfId="9300"/>
    <cellStyle name="Comma 10 2 48 2" xfId="9301"/>
    <cellStyle name="Comma 10 2 49" xfId="9302"/>
    <cellStyle name="Comma 10 2 49 2" xfId="9303"/>
    <cellStyle name="Comma 10 2 5" xfId="9304"/>
    <cellStyle name="Comma 10 2 5 2" xfId="9305"/>
    <cellStyle name="Comma 10 2 50" xfId="9306"/>
    <cellStyle name="Comma 10 2 50 2" xfId="9307"/>
    <cellStyle name="Comma 10 2 51" xfId="9308"/>
    <cellStyle name="Comma 10 2 51 2" xfId="9309"/>
    <cellStyle name="Comma 10 2 52" xfId="9310"/>
    <cellStyle name="Comma 10 2 52 2" xfId="9311"/>
    <cellStyle name="Comma 10 2 53" xfId="9312"/>
    <cellStyle name="Comma 10 2 53 2" xfId="9313"/>
    <cellStyle name="Comma 10 2 54" xfId="9314"/>
    <cellStyle name="Comma 10 2 54 2" xfId="9315"/>
    <cellStyle name="Comma 10 2 55" xfId="9316"/>
    <cellStyle name="Comma 10 2 55 2" xfId="9317"/>
    <cellStyle name="Comma 10 2 56" xfId="9318"/>
    <cellStyle name="Comma 10 2 56 2" xfId="9319"/>
    <cellStyle name="Comma 10 2 57" xfId="9320"/>
    <cellStyle name="Comma 10 2 57 2" xfId="9321"/>
    <cellStyle name="Comma 10 2 58" xfId="9322"/>
    <cellStyle name="Comma 10 2 58 2" xfId="9323"/>
    <cellStyle name="Comma 10 2 59" xfId="9324"/>
    <cellStyle name="Comma 10 2 59 2" xfId="9325"/>
    <cellStyle name="Comma 10 2 6" xfId="9326"/>
    <cellStyle name="Comma 10 2 6 2" xfId="9327"/>
    <cellStyle name="Comma 10 2 60" xfId="9328"/>
    <cellStyle name="Comma 10 2 60 2" xfId="9329"/>
    <cellStyle name="Comma 10 2 61" xfId="9330"/>
    <cellStyle name="Comma 10 2 61 2" xfId="9331"/>
    <cellStyle name="Comma 10 2 62" xfId="9332"/>
    <cellStyle name="Comma 10 2 62 2" xfId="9333"/>
    <cellStyle name="Comma 10 2 63" xfId="9334"/>
    <cellStyle name="Comma 10 2 63 2" xfId="9335"/>
    <cellStyle name="Comma 10 2 64" xfId="9336"/>
    <cellStyle name="Comma 10 2 64 2" xfId="9337"/>
    <cellStyle name="Comma 10 2 65" xfId="9338"/>
    <cellStyle name="Comma 10 2 65 2" xfId="9339"/>
    <cellStyle name="Comma 10 2 66" xfId="9340"/>
    <cellStyle name="Comma 10 2 66 2" xfId="9341"/>
    <cellStyle name="Comma 10 2 67" xfId="9342"/>
    <cellStyle name="Comma 10 2 67 2" xfId="9343"/>
    <cellStyle name="Comma 10 2 68" xfId="9344"/>
    <cellStyle name="Comma 10 2 68 2" xfId="9345"/>
    <cellStyle name="Comma 10 2 69" xfId="9346"/>
    <cellStyle name="Comma 10 2 69 2" xfId="9347"/>
    <cellStyle name="Comma 10 2 7" xfId="9348"/>
    <cellStyle name="Comma 10 2 7 2" xfId="9349"/>
    <cellStyle name="Comma 10 2 70" xfId="9350"/>
    <cellStyle name="Comma 10 2 70 2" xfId="9351"/>
    <cellStyle name="Comma 10 2 71" xfId="9352"/>
    <cellStyle name="Comma 10 2 71 2" xfId="9353"/>
    <cellStyle name="Comma 10 2 72" xfId="9354"/>
    <cellStyle name="Comma 10 2 72 2" xfId="9355"/>
    <cellStyle name="Comma 10 2 73" xfId="9356"/>
    <cellStyle name="Comma 10 2 73 2" xfId="9357"/>
    <cellStyle name="Comma 10 2 74" xfId="9358"/>
    <cellStyle name="Comma 10 2 74 2" xfId="9359"/>
    <cellStyle name="Comma 10 2 75" xfId="9360"/>
    <cellStyle name="Comma 10 2 75 2" xfId="9361"/>
    <cellStyle name="Comma 10 2 76" xfId="9362"/>
    <cellStyle name="Comma 10 2 76 2" xfId="9363"/>
    <cellStyle name="Comma 10 2 77" xfId="9364"/>
    <cellStyle name="Comma 10 2 77 2" xfId="9365"/>
    <cellStyle name="Comma 10 2 78" xfId="9366"/>
    <cellStyle name="Comma 10 2 78 2" xfId="9367"/>
    <cellStyle name="Comma 10 2 79" xfId="9368"/>
    <cellStyle name="Comma 10 2 79 2" xfId="9369"/>
    <cellStyle name="Comma 10 2 8" xfId="9370"/>
    <cellStyle name="Comma 10 2 8 2" xfId="9371"/>
    <cellStyle name="Comma 10 2 80" xfId="9372"/>
    <cellStyle name="Comma 10 2 80 2" xfId="9373"/>
    <cellStyle name="Comma 10 2 81" xfId="9374"/>
    <cellStyle name="Comma 10 2 81 2" xfId="9375"/>
    <cellStyle name="Comma 10 2 82" xfId="9376"/>
    <cellStyle name="Comma 10 2 82 2" xfId="9377"/>
    <cellStyle name="Comma 10 2 83" xfId="9378"/>
    <cellStyle name="Comma 10 2 83 2" xfId="9379"/>
    <cellStyle name="Comma 10 2 84" xfId="9380"/>
    <cellStyle name="Comma 10 2 85" xfId="9381"/>
    <cellStyle name="Comma 10 2 9" xfId="9382"/>
    <cellStyle name="Comma 10 2 9 2" xfId="9383"/>
    <cellStyle name="Comma 10 20" xfId="9384"/>
    <cellStyle name="Comma 10 21" xfId="9385"/>
    <cellStyle name="Comma 10 22" xfId="9386"/>
    <cellStyle name="Comma 10 23" xfId="9387"/>
    <cellStyle name="Comma 10 24" xfId="9388"/>
    <cellStyle name="Comma 10 25" xfId="9389"/>
    <cellStyle name="Comma 10 26" xfId="9390"/>
    <cellStyle name="Comma 10 27" xfId="9391"/>
    <cellStyle name="Comma 10 28" xfId="9392"/>
    <cellStyle name="Comma 10 29" xfId="9393"/>
    <cellStyle name="Comma 10 3" xfId="9394"/>
    <cellStyle name="Comma 10 3 10" xfId="9395"/>
    <cellStyle name="Comma 10 3 2" xfId="9396"/>
    <cellStyle name="Comma 10 3 2 2" xfId="9397"/>
    <cellStyle name="Comma 10 3 3" xfId="9398"/>
    <cellStyle name="Comma 10 3 3 2" xfId="9399"/>
    <cellStyle name="Comma 10 3 3 2 2" xfId="9400"/>
    <cellStyle name="Comma 10 3 4" xfId="9401"/>
    <cellStyle name="Comma 10 30" xfId="9402"/>
    <cellStyle name="Comma 10 31" xfId="9403"/>
    <cellStyle name="Comma 10 32" xfId="9404"/>
    <cellStyle name="Comma 10 33" xfId="9405"/>
    <cellStyle name="Comma 10 34" xfId="9406"/>
    <cellStyle name="Comma 10 35" xfId="9407"/>
    <cellStyle name="Comma 10 36" xfId="9408"/>
    <cellStyle name="Comma 10 37" xfId="9409"/>
    <cellStyle name="Comma 10 38" xfId="9410"/>
    <cellStyle name="Comma 10 39" xfId="9411"/>
    <cellStyle name="Comma 10 4" xfId="9412"/>
    <cellStyle name="Comma 10 4 2" xfId="9413"/>
    <cellStyle name="Comma 10 40" xfId="9414"/>
    <cellStyle name="Comma 10 41" xfId="9415"/>
    <cellStyle name="Comma 10 42" xfId="9416"/>
    <cellStyle name="Comma 10 43" xfId="9417"/>
    <cellStyle name="Comma 10 44" xfId="9418"/>
    <cellStyle name="Comma 10 45" xfId="9419"/>
    <cellStyle name="Comma 10 46" xfId="9420"/>
    <cellStyle name="Comma 10 47" xfId="9421"/>
    <cellStyle name="Comma 10 48" xfId="9422"/>
    <cellStyle name="Comma 10 49" xfId="9423"/>
    <cellStyle name="Comma 10 5" xfId="9424"/>
    <cellStyle name="Comma 10 5 2" xfId="9425"/>
    <cellStyle name="Comma 10 50" xfId="9426"/>
    <cellStyle name="Comma 10 51" xfId="9427"/>
    <cellStyle name="Comma 10 52" xfId="9428"/>
    <cellStyle name="Comma 10 53" xfId="9429"/>
    <cellStyle name="Comma 10 54" xfId="9430"/>
    <cellStyle name="Comma 10 55" xfId="9431"/>
    <cellStyle name="Comma 10 56" xfId="9432"/>
    <cellStyle name="Comma 10 57" xfId="9433"/>
    <cellStyle name="Comma 10 58" xfId="9434"/>
    <cellStyle name="Comma 10 59" xfId="9435"/>
    <cellStyle name="Comma 10 6" xfId="9436"/>
    <cellStyle name="Comma 10 60" xfId="9437"/>
    <cellStyle name="Comma 10 61" xfId="9438"/>
    <cellStyle name="Comma 10 62" xfId="9439"/>
    <cellStyle name="Comma 10 63" xfId="9440"/>
    <cellStyle name="Comma 10 64" xfId="9441"/>
    <cellStyle name="Comma 10 65" xfId="9442"/>
    <cellStyle name="Comma 10 66" xfId="9443"/>
    <cellStyle name="Comma 10 67" xfId="9444"/>
    <cellStyle name="Comma 10 68" xfId="9445"/>
    <cellStyle name="Comma 10 69" xfId="9446"/>
    <cellStyle name="Comma 10 7" xfId="9447"/>
    <cellStyle name="Comma 10 70" xfId="9448"/>
    <cellStyle name="Comma 10 71" xfId="9449"/>
    <cellStyle name="Comma 10 72" xfId="9450"/>
    <cellStyle name="Comma 10 73" xfId="9451"/>
    <cellStyle name="Comma 10 74" xfId="9452"/>
    <cellStyle name="Comma 10 75" xfId="9453"/>
    <cellStyle name="Comma 10 76" xfId="9454"/>
    <cellStyle name="Comma 10 77" xfId="9455"/>
    <cellStyle name="Comma 10 78" xfId="9456"/>
    <cellStyle name="Comma 10 79" xfId="9457"/>
    <cellStyle name="Comma 10 8" xfId="9458"/>
    <cellStyle name="Comma 10 80" xfId="9459"/>
    <cellStyle name="Comma 10 81" xfId="9460"/>
    <cellStyle name="Comma 10 82" xfId="9461"/>
    <cellStyle name="Comma 10 83" xfId="9462"/>
    <cellStyle name="Comma 10 84" xfId="9463"/>
    <cellStyle name="Comma 10 85" xfId="9464"/>
    <cellStyle name="Comma 10 86" xfId="9465"/>
    <cellStyle name="Comma 10 9" xfId="9466"/>
    <cellStyle name="Comma 10_Phan bo kh trung han theo tb 916_gui HĐND (2)" xfId="9467"/>
    <cellStyle name="Comma 100" xfId="9468"/>
    <cellStyle name="Comma 100 2" xfId="9469"/>
    <cellStyle name="Comma 100 2 2" xfId="9470"/>
    <cellStyle name="Comma 1000" xfId="9471"/>
    <cellStyle name="Comma 1000 2" xfId="9472"/>
    <cellStyle name="Comma 1000 3" xfId="9473"/>
    <cellStyle name="Comma 1000 4" xfId="9474"/>
    <cellStyle name="Comma 1000 5" xfId="9475"/>
    <cellStyle name="Comma 1000 6" xfId="9476"/>
    <cellStyle name="Comma 1000 7" xfId="9477"/>
    <cellStyle name="Comma 1000 8" xfId="9478"/>
    <cellStyle name="Comma 1001" xfId="9479"/>
    <cellStyle name="Comma 1002" xfId="9480"/>
    <cellStyle name="Comma 1003" xfId="9481"/>
    <cellStyle name="Comma 1004" xfId="9482"/>
    <cellStyle name="Comma 1005" xfId="9483"/>
    <cellStyle name="Comma 1006" xfId="9484"/>
    <cellStyle name="Comma 1007" xfId="9485"/>
    <cellStyle name="Comma 1008" xfId="9486"/>
    <cellStyle name="Comma 1009" xfId="9487"/>
    <cellStyle name="Comma 101" xfId="9488"/>
    <cellStyle name="Comma 101 2" xfId="9489"/>
    <cellStyle name="Comma 101 2 2" xfId="9490"/>
    <cellStyle name="Comma 1010" xfId="9491"/>
    <cellStyle name="Comma 1011" xfId="9492"/>
    <cellStyle name="Comma 1012" xfId="9493"/>
    <cellStyle name="Comma 1013" xfId="9494"/>
    <cellStyle name="Comma 1014" xfId="9495"/>
    <cellStyle name="Comma 1015" xfId="9496"/>
    <cellStyle name="Comma 1016" xfId="9497"/>
    <cellStyle name="Comma 1017" xfId="9498"/>
    <cellStyle name="Comma 1018" xfId="9499"/>
    <cellStyle name="Comma 1019" xfId="9500"/>
    <cellStyle name="Comma 102" xfId="9501"/>
    <cellStyle name="Comma 102 2" xfId="9502"/>
    <cellStyle name="Comma 102 2 2" xfId="9503"/>
    <cellStyle name="Comma 1020" xfId="9504"/>
    <cellStyle name="Comma 1021" xfId="9505"/>
    <cellStyle name="Comma 1022" xfId="9506"/>
    <cellStyle name="Comma 1023" xfId="9507"/>
    <cellStyle name="Comma 1024" xfId="9508"/>
    <cellStyle name="Comma 1025" xfId="9509"/>
    <cellStyle name="Comma 1026" xfId="9510"/>
    <cellStyle name="Comma 1027" xfId="9511"/>
    <cellStyle name="Comma 1028" xfId="9512"/>
    <cellStyle name="Comma 1029" xfId="9513"/>
    <cellStyle name="Comma 103" xfId="9514"/>
    <cellStyle name="Comma 103 2" xfId="9515"/>
    <cellStyle name="Comma 103 2 2" xfId="9516"/>
    <cellStyle name="Comma 1030" xfId="9517"/>
    <cellStyle name="Comma 1031" xfId="9518"/>
    <cellStyle name="Comma 1032" xfId="9519"/>
    <cellStyle name="Comma 1033" xfId="9520"/>
    <cellStyle name="Comma 1034" xfId="9521"/>
    <cellStyle name="Comma 1035" xfId="9522"/>
    <cellStyle name="Comma 1036" xfId="9523"/>
    <cellStyle name="Comma 1037" xfId="9524"/>
    <cellStyle name="Comma 1038" xfId="9525"/>
    <cellStyle name="Comma 1039" xfId="9526"/>
    <cellStyle name="Comma 104" xfId="9527"/>
    <cellStyle name="Comma 104 2" xfId="9528"/>
    <cellStyle name="Comma 104 2 2" xfId="9529"/>
    <cellStyle name="Comma 1040" xfId="9530"/>
    <cellStyle name="Comma 1041" xfId="9531"/>
    <cellStyle name="Comma 1042" xfId="9532"/>
    <cellStyle name="Comma 1043" xfId="9533"/>
    <cellStyle name="Comma 1044" xfId="9534"/>
    <cellStyle name="Comma 1045" xfId="9535"/>
    <cellStyle name="Comma 1046" xfId="9536"/>
    <cellStyle name="Comma 1047" xfId="9537"/>
    <cellStyle name="Comma 1048" xfId="9538"/>
    <cellStyle name="Comma 1049" xfId="9539"/>
    <cellStyle name="Comma 105" xfId="9540"/>
    <cellStyle name="Comma 105 2" xfId="9541"/>
    <cellStyle name="Comma 105 2 2" xfId="9542"/>
    <cellStyle name="Comma 1050" xfId="9543"/>
    <cellStyle name="Comma 1051" xfId="9544"/>
    <cellStyle name="Comma 1052" xfId="9545"/>
    <cellStyle name="Comma 1053" xfId="9546"/>
    <cellStyle name="Comma 1054" xfId="9547"/>
    <cellStyle name="Comma 1055" xfId="9548"/>
    <cellStyle name="Comma 1056" xfId="9549"/>
    <cellStyle name="Comma 1057" xfId="9550"/>
    <cellStyle name="Comma 1058" xfId="9551"/>
    <cellStyle name="Comma 1059" xfId="9552"/>
    <cellStyle name="Comma 106" xfId="9553"/>
    <cellStyle name="Comma 106 2" xfId="9554"/>
    <cellStyle name="Comma 106 2 2" xfId="9555"/>
    <cellStyle name="Comma 1060" xfId="9556"/>
    <cellStyle name="Comma 1061" xfId="9557"/>
    <cellStyle name="Comma 1062" xfId="9558"/>
    <cellStyle name="Comma 1063" xfId="9559"/>
    <cellStyle name="Comma 1064" xfId="9560"/>
    <cellStyle name="Comma 1065" xfId="9561"/>
    <cellStyle name="Comma 1066" xfId="9562"/>
    <cellStyle name="Comma 1067" xfId="9563"/>
    <cellStyle name="Comma 1068" xfId="9564"/>
    <cellStyle name="Comma 1069" xfId="9565"/>
    <cellStyle name="Comma 107" xfId="9566"/>
    <cellStyle name="Comma 107 2" xfId="9567"/>
    <cellStyle name="Comma 107 2 2" xfId="9568"/>
    <cellStyle name="Comma 1070" xfId="9569"/>
    <cellStyle name="Comma 1071" xfId="9570"/>
    <cellStyle name="Comma 1072" xfId="9571"/>
    <cellStyle name="Comma 1073" xfId="9572"/>
    <cellStyle name="Comma 1074" xfId="9573"/>
    <cellStyle name="Comma 1075" xfId="9574"/>
    <cellStyle name="Comma 1076" xfId="9575"/>
    <cellStyle name="Comma 1077" xfId="9576"/>
    <cellStyle name="Comma 1078" xfId="9577"/>
    <cellStyle name="Comma 1079" xfId="9578"/>
    <cellStyle name="Comma 108" xfId="9579"/>
    <cellStyle name="Comma 108 2" xfId="9580"/>
    <cellStyle name="Comma 108 2 2" xfId="9581"/>
    <cellStyle name="Comma 1080" xfId="9582"/>
    <cellStyle name="Comma 1081" xfId="9583"/>
    <cellStyle name="Comma 1082" xfId="9584"/>
    <cellStyle name="Comma 1083" xfId="9585"/>
    <cellStyle name="Comma 1084" xfId="9586"/>
    <cellStyle name="Comma 1085" xfId="9587"/>
    <cellStyle name="Comma 1086" xfId="9588"/>
    <cellStyle name="Comma 1087" xfId="9589"/>
    <cellStyle name="Comma 1088" xfId="9590"/>
    <cellStyle name="Comma 1089" xfId="9591"/>
    <cellStyle name="Comma 109" xfId="9592"/>
    <cellStyle name="Comma 109 2" xfId="9593"/>
    <cellStyle name="Comma 109 2 2" xfId="9594"/>
    <cellStyle name="Comma 1090" xfId="9595"/>
    <cellStyle name="Comma 1091" xfId="9596"/>
    <cellStyle name="Comma 1092" xfId="9597"/>
    <cellStyle name="Comma 1093" xfId="9598"/>
    <cellStyle name="Comma 1094" xfId="9599"/>
    <cellStyle name="Comma 1095" xfId="9600"/>
    <cellStyle name="Comma 1096" xfId="9601"/>
    <cellStyle name="Comma 1097" xfId="9602"/>
    <cellStyle name="Comma 1098" xfId="9603"/>
    <cellStyle name="Comma 1099" xfId="9604"/>
    <cellStyle name="Comma 11" xfId="9605"/>
    <cellStyle name="Comma 11 10" xfId="9606"/>
    <cellStyle name="Comma 11 11" xfId="9607"/>
    <cellStyle name="Comma 11 12" xfId="9608"/>
    <cellStyle name="Comma 11 13" xfId="9609"/>
    <cellStyle name="Comma 11 14" xfId="9610"/>
    <cellStyle name="Comma 11 15" xfId="9611"/>
    <cellStyle name="Comma 11 16" xfId="9612"/>
    <cellStyle name="Comma 11 17" xfId="9613"/>
    <cellStyle name="Comma 11 18" xfId="9614"/>
    <cellStyle name="Comma 11 19" xfId="9615"/>
    <cellStyle name="Comma 11 2" xfId="9616"/>
    <cellStyle name="Comma 11 2 2" xfId="9617"/>
    <cellStyle name="Comma 11 20" xfId="9618"/>
    <cellStyle name="Comma 11 21" xfId="9619"/>
    <cellStyle name="Comma 11 22" xfId="9620"/>
    <cellStyle name="Comma 11 23" xfId="9621"/>
    <cellStyle name="Comma 11 24" xfId="9622"/>
    <cellStyle name="Comma 11 25" xfId="9623"/>
    <cellStyle name="Comma 11 26" xfId="9624"/>
    <cellStyle name="Comma 11 27" xfId="9625"/>
    <cellStyle name="Comma 11 28" xfId="9626"/>
    <cellStyle name="Comma 11 29" xfId="9627"/>
    <cellStyle name="Comma 11 3" xfId="9628"/>
    <cellStyle name="Comma 11 3 2" xfId="9629"/>
    <cellStyle name="Comma 11 3 3" xfId="9630"/>
    <cellStyle name="Comma 11 30" xfId="9631"/>
    <cellStyle name="Comma 11 31" xfId="9632"/>
    <cellStyle name="Comma 11 32" xfId="9633"/>
    <cellStyle name="Comma 11 33" xfId="9634"/>
    <cellStyle name="Comma 11 34" xfId="9635"/>
    <cellStyle name="Comma 11 35" xfId="9636"/>
    <cellStyle name="Comma 11 36" xfId="9637"/>
    <cellStyle name="Comma 11 37" xfId="9638"/>
    <cellStyle name="Comma 11 38" xfId="9639"/>
    <cellStyle name="Comma 11 39" xfId="9640"/>
    <cellStyle name="Comma 11 4" xfId="9641"/>
    <cellStyle name="Comma 11 40" xfId="9642"/>
    <cellStyle name="Comma 11 41" xfId="9643"/>
    <cellStyle name="Comma 11 42" xfId="9644"/>
    <cellStyle name="Comma 11 43" xfId="9645"/>
    <cellStyle name="Comma 11 44" xfId="9646"/>
    <cellStyle name="Comma 11 45" xfId="9647"/>
    <cellStyle name="Comma 11 46" xfId="9648"/>
    <cellStyle name="Comma 11 47" xfId="9649"/>
    <cellStyle name="Comma 11 48" xfId="9650"/>
    <cellStyle name="Comma 11 49" xfId="9651"/>
    <cellStyle name="Comma 11 5" xfId="9652"/>
    <cellStyle name="Comma 11 50" xfId="9653"/>
    <cellStyle name="Comma 11 51" xfId="9654"/>
    <cellStyle name="Comma 11 52" xfId="9655"/>
    <cellStyle name="Comma 11 53" xfId="9656"/>
    <cellStyle name="Comma 11 54" xfId="9657"/>
    <cellStyle name="Comma 11 55" xfId="9658"/>
    <cellStyle name="Comma 11 56" xfId="9659"/>
    <cellStyle name="Comma 11 57" xfId="9660"/>
    <cellStyle name="Comma 11 58" xfId="9661"/>
    <cellStyle name="Comma 11 59" xfId="9662"/>
    <cellStyle name="Comma 11 6" xfId="9663"/>
    <cellStyle name="Comma 11 60" xfId="9664"/>
    <cellStyle name="Comma 11 61" xfId="9665"/>
    <cellStyle name="Comma 11 62" xfId="9666"/>
    <cellStyle name="Comma 11 63" xfId="9667"/>
    <cellStyle name="Comma 11 64" xfId="9668"/>
    <cellStyle name="Comma 11 65" xfId="9669"/>
    <cellStyle name="Comma 11 66" xfId="9670"/>
    <cellStyle name="Comma 11 67" xfId="9671"/>
    <cellStyle name="Comma 11 68" xfId="9672"/>
    <cellStyle name="Comma 11 69" xfId="9673"/>
    <cellStyle name="Comma 11 7" xfId="9674"/>
    <cellStyle name="Comma 11 70" xfId="9675"/>
    <cellStyle name="Comma 11 71" xfId="9676"/>
    <cellStyle name="Comma 11 72" xfId="9677"/>
    <cellStyle name="Comma 11 73" xfId="9678"/>
    <cellStyle name="Comma 11 74" xfId="9679"/>
    <cellStyle name="Comma 11 75" xfId="9680"/>
    <cellStyle name="Comma 11 76" xfId="9681"/>
    <cellStyle name="Comma 11 77" xfId="9682"/>
    <cellStyle name="Comma 11 78" xfId="9683"/>
    <cellStyle name="Comma 11 79" xfId="9684"/>
    <cellStyle name="Comma 11 8" xfId="9685"/>
    <cellStyle name="Comma 11 80" xfId="9686"/>
    <cellStyle name="Comma 11 81" xfId="9687"/>
    <cellStyle name="Comma 11 82" xfId="9688"/>
    <cellStyle name="Comma 11 83" xfId="9689"/>
    <cellStyle name="Comma 11 84" xfId="9690"/>
    <cellStyle name="Comma 11 85" xfId="9691"/>
    <cellStyle name="Comma 11 86" xfId="9692"/>
    <cellStyle name="Comma 11 9" xfId="9693"/>
    <cellStyle name="Comma 11_MB" xfId="9694"/>
    <cellStyle name="Comma 110" xfId="9695"/>
    <cellStyle name="Comma 110 2" xfId="9696"/>
    <cellStyle name="Comma 110 2 2" xfId="9697"/>
    <cellStyle name="Comma 111" xfId="9698"/>
    <cellStyle name="Comma 111 2" xfId="9699"/>
    <cellStyle name="Comma 111 2 2" xfId="9700"/>
    <cellStyle name="Comma 112" xfId="9701"/>
    <cellStyle name="Comma 112 2" xfId="9702"/>
    <cellStyle name="Comma 112 2 2" xfId="9703"/>
    <cellStyle name="Comma 113" xfId="9704"/>
    <cellStyle name="Comma 113 2" xfId="9705"/>
    <cellStyle name="Comma 113 2 2" xfId="9706"/>
    <cellStyle name="Comma 114" xfId="9707"/>
    <cellStyle name="Comma 114 2" xfId="9708"/>
    <cellStyle name="Comma 114 2 2" xfId="9709"/>
    <cellStyle name="Comma 115" xfId="9710"/>
    <cellStyle name="Comma 115 2" xfId="9711"/>
    <cellStyle name="Comma 115 2 2" xfId="9712"/>
    <cellStyle name="Comma 116" xfId="9713"/>
    <cellStyle name="Comma 116 2" xfId="9714"/>
    <cellStyle name="Comma 116 2 2" xfId="9715"/>
    <cellStyle name="Comma 117" xfId="9716"/>
    <cellStyle name="Comma 117 2" xfId="9717"/>
    <cellStyle name="Comma 117 2 2" xfId="9718"/>
    <cellStyle name="Comma 118" xfId="9719"/>
    <cellStyle name="Comma 118 2" xfId="9720"/>
    <cellStyle name="Comma 118 2 2" xfId="9721"/>
    <cellStyle name="Comma 119" xfId="9722"/>
    <cellStyle name="Comma 119 2" xfId="9723"/>
    <cellStyle name="Comma 119 2 2" xfId="9724"/>
    <cellStyle name="Comma 12" xfId="9725"/>
    <cellStyle name="Comma 12 2" xfId="9726"/>
    <cellStyle name="Comma 12 2 2" xfId="9727"/>
    <cellStyle name="Comma 12 2 3" xfId="9728"/>
    <cellStyle name="Comma 12 3" xfId="9729"/>
    <cellStyle name="Comma 12 4" xfId="9730"/>
    <cellStyle name="Comma 12 4 2" xfId="9731"/>
    <cellStyle name="Comma 120" xfId="9732"/>
    <cellStyle name="Comma 120 2" xfId="9733"/>
    <cellStyle name="Comma 120 2 2" xfId="9734"/>
    <cellStyle name="Comma 121" xfId="9735"/>
    <cellStyle name="Comma 121 2" xfId="9736"/>
    <cellStyle name="Comma 121 2 2" xfId="9737"/>
    <cellStyle name="Comma 122" xfId="9738"/>
    <cellStyle name="Comma 122 2" xfId="9739"/>
    <cellStyle name="Comma 122 2 2" xfId="9740"/>
    <cellStyle name="Comma 123" xfId="9741"/>
    <cellStyle name="Comma 123 2" xfId="9742"/>
    <cellStyle name="Comma 123 2 2" xfId="9743"/>
    <cellStyle name="Comma 124" xfId="9744"/>
    <cellStyle name="Comma 124 2" xfId="9745"/>
    <cellStyle name="Comma 124 2 2" xfId="9746"/>
    <cellStyle name="Comma 125" xfId="9747"/>
    <cellStyle name="Comma 125 2" xfId="9748"/>
    <cellStyle name="Comma 125 2 2" xfId="9749"/>
    <cellStyle name="Comma 126" xfId="9750"/>
    <cellStyle name="Comma 126 2" xfId="9751"/>
    <cellStyle name="Comma 126 2 2" xfId="9752"/>
    <cellStyle name="Comma 127" xfId="9753"/>
    <cellStyle name="Comma 127 2" xfId="9754"/>
    <cellStyle name="Comma 127 2 2" xfId="9755"/>
    <cellStyle name="Comma 128" xfId="9756"/>
    <cellStyle name="Comma 128 2" xfId="9757"/>
    <cellStyle name="Comma 128 2 2" xfId="9758"/>
    <cellStyle name="Comma 129" xfId="9759"/>
    <cellStyle name="Comma 129 2" xfId="9760"/>
    <cellStyle name="Comma 129 2 2" xfId="9761"/>
    <cellStyle name="Comma 13" xfId="9762"/>
    <cellStyle name="Comma 13 10" xfId="9763"/>
    <cellStyle name="Comma 13 11" xfId="9764"/>
    <cellStyle name="Comma 13 12" xfId="9765"/>
    <cellStyle name="Comma 13 13" xfId="9766"/>
    <cellStyle name="Comma 13 14" xfId="9767"/>
    <cellStyle name="Comma 13 15" xfId="9768"/>
    <cellStyle name="Comma 13 16" xfId="9769"/>
    <cellStyle name="Comma 13 17" xfId="9770"/>
    <cellStyle name="Comma 13 18" xfId="9771"/>
    <cellStyle name="Comma 13 19" xfId="9772"/>
    <cellStyle name="Comma 13 2" xfId="9773"/>
    <cellStyle name="Comma 13 2 2" xfId="9774"/>
    <cellStyle name="Comma 13 2 2 2" xfId="9775"/>
    <cellStyle name="Comma 13 2 2 2 2" xfId="9776"/>
    <cellStyle name="Comma 13 2 2 2 2 2 4" xfId="9777"/>
    <cellStyle name="Comma 13 2 2 2 2 2 4 2" xfId="9778"/>
    <cellStyle name="Comma 13 2 2 2 3" xfId="9779"/>
    <cellStyle name="Comma 13 2 2 3" xfId="9780"/>
    <cellStyle name="Comma 13 2 2 3 2" xfId="9781"/>
    <cellStyle name="Comma 13 2 2 3 3" xfId="9782"/>
    <cellStyle name="Comma 13 2 2 4" xfId="9783"/>
    <cellStyle name="Comma 13 2 2 4 2" xfId="9784"/>
    <cellStyle name="Comma 13 2 2 5" xfId="9785"/>
    <cellStyle name="Comma 13 2 2 6" xfId="9786"/>
    <cellStyle name="Comma 13 2 3" xfId="9787"/>
    <cellStyle name="Comma 13 2 3 2" xfId="9788"/>
    <cellStyle name="Comma 13 2 3 2 2" xfId="9789"/>
    <cellStyle name="Comma 13 2 3 2 3" xfId="9790"/>
    <cellStyle name="Comma 13 2 3 3" xfId="9791"/>
    <cellStyle name="Comma 13 2 3 4" xfId="9792"/>
    <cellStyle name="Comma 13 2 4" xfId="9793"/>
    <cellStyle name="Comma 13 2 4 2" xfId="9794"/>
    <cellStyle name="Comma 13 2 4 3" xfId="9795"/>
    <cellStyle name="Comma 13 2 5" xfId="9796"/>
    <cellStyle name="Comma 13 2 5 3" xfId="9797"/>
    <cellStyle name="Comma 13 2 6" xfId="9798"/>
    <cellStyle name="Comma 13 2 6 2" xfId="9799"/>
    <cellStyle name="Comma 13 2 7" xfId="9800"/>
    <cellStyle name="Comma 13 2 8" xfId="9801"/>
    <cellStyle name="Comma 13 20" xfId="9802"/>
    <cellStyle name="Comma 13 21" xfId="9803"/>
    <cellStyle name="Comma 13 22" xfId="9804"/>
    <cellStyle name="Comma 13 23" xfId="9805"/>
    <cellStyle name="Comma 13 24" xfId="9806"/>
    <cellStyle name="Comma 13 25" xfId="9807"/>
    <cellStyle name="Comma 13 26" xfId="9808"/>
    <cellStyle name="Comma 13 27" xfId="9809"/>
    <cellStyle name="Comma 13 28" xfId="9810"/>
    <cellStyle name="Comma 13 29" xfId="9811"/>
    <cellStyle name="Comma 13 3" xfId="9812"/>
    <cellStyle name="Comma 13 3 2" xfId="9813"/>
    <cellStyle name="Comma 13 30" xfId="9814"/>
    <cellStyle name="Comma 13 31" xfId="9815"/>
    <cellStyle name="Comma 13 32" xfId="9816"/>
    <cellStyle name="Comma 13 33" xfId="9817"/>
    <cellStyle name="Comma 13 34" xfId="9818"/>
    <cellStyle name="Comma 13 35" xfId="9819"/>
    <cellStyle name="Comma 13 36" xfId="9820"/>
    <cellStyle name="Comma 13 37" xfId="9821"/>
    <cellStyle name="Comma 13 38" xfId="9822"/>
    <cellStyle name="Comma 13 39" xfId="9823"/>
    <cellStyle name="Comma 13 4" xfId="9824"/>
    <cellStyle name="Comma 13 40" xfId="9825"/>
    <cellStyle name="Comma 13 41" xfId="9826"/>
    <cellStyle name="Comma 13 42" xfId="9827"/>
    <cellStyle name="Comma 13 43" xfId="9828"/>
    <cellStyle name="Comma 13 44" xfId="9829"/>
    <cellStyle name="Comma 13 45" xfId="9830"/>
    <cellStyle name="Comma 13 46" xfId="9831"/>
    <cellStyle name="Comma 13 47" xfId="9832"/>
    <cellStyle name="Comma 13 48" xfId="9833"/>
    <cellStyle name="Comma 13 49" xfId="9834"/>
    <cellStyle name="Comma 13 5" xfId="9835"/>
    <cellStyle name="Comma 13 50" xfId="9836"/>
    <cellStyle name="Comma 13 51" xfId="9837"/>
    <cellStyle name="Comma 13 52" xfId="9838"/>
    <cellStyle name="Comma 13 53" xfId="9839"/>
    <cellStyle name="Comma 13 53 2" xfId="9840"/>
    <cellStyle name="Comma 13 54" xfId="9841"/>
    <cellStyle name="Comma 13 54 2" xfId="9842"/>
    <cellStyle name="Comma 13 55" xfId="9843"/>
    <cellStyle name="Comma 13 55 2" xfId="9844"/>
    <cellStyle name="Comma 13 56" xfId="9845"/>
    <cellStyle name="Comma 13 56 2" xfId="9846"/>
    <cellStyle name="Comma 13 57" xfId="9847"/>
    <cellStyle name="Comma 13 57 2" xfId="9848"/>
    <cellStyle name="Comma 13 58" xfId="9849"/>
    <cellStyle name="Comma 13 58 2" xfId="9850"/>
    <cellStyle name="Comma 13 59" xfId="9851"/>
    <cellStyle name="Comma 13 59 2" xfId="9852"/>
    <cellStyle name="Comma 13 6" xfId="9853"/>
    <cellStyle name="Comma 13 6 2" xfId="9854"/>
    <cellStyle name="Comma 13 60" xfId="9855"/>
    <cellStyle name="Comma 13 60 2" xfId="9856"/>
    <cellStyle name="Comma 13 61" xfId="9857"/>
    <cellStyle name="Comma 13 61 2" xfId="9858"/>
    <cellStyle name="Comma 13 62" xfId="9859"/>
    <cellStyle name="Comma 13 62 2" xfId="9860"/>
    <cellStyle name="Comma 13 63" xfId="9861"/>
    <cellStyle name="Comma 13 63 2" xfId="9862"/>
    <cellStyle name="Comma 13 64" xfId="9863"/>
    <cellStyle name="Comma 13 64 2" xfId="9864"/>
    <cellStyle name="Comma 13 65" xfId="9865"/>
    <cellStyle name="Comma 13 65 2" xfId="9866"/>
    <cellStyle name="Comma 13 66" xfId="9867"/>
    <cellStyle name="Comma 13 66 2" xfId="9868"/>
    <cellStyle name="Comma 13 67" xfId="9869"/>
    <cellStyle name="Comma 13 67 2" xfId="9870"/>
    <cellStyle name="Comma 13 68" xfId="9871"/>
    <cellStyle name="Comma 13 68 2" xfId="9872"/>
    <cellStyle name="Comma 13 69" xfId="9873"/>
    <cellStyle name="Comma 13 69 2" xfId="9874"/>
    <cellStyle name="Comma 13 7" xfId="9875"/>
    <cellStyle name="Comma 13 7 2" xfId="9876"/>
    <cellStyle name="Comma 13 70" xfId="9877"/>
    <cellStyle name="Comma 13 70 2" xfId="9878"/>
    <cellStyle name="Comma 13 71" xfId="9879"/>
    <cellStyle name="Comma 13 71 2" xfId="9880"/>
    <cellStyle name="Comma 13 72" xfId="9881"/>
    <cellStyle name="Comma 13 72 2" xfId="9882"/>
    <cellStyle name="Comma 13 73" xfId="9883"/>
    <cellStyle name="Comma 13 73 2" xfId="9884"/>
    <cellStyle name="Comma 13 74" xfId="9885"/>
    <cellStyle name="Comma 13 74 2" xfId="9886"/>
    <cellStyle name="Comma 13 75" xfId="9887"/>
    <cellStyle name="Comma 13 75 2" xfId="9888"/>
    <cellStyle name="Comma 13 76" xfId="9889"/>
    <cellStyle name="Comma 13 76 2" xfId="9890"/>
    <cellStyle name="Comma 13 77" xfId="9891"/>
    <cellStyle name="Comma 13 77 2" xfId="9892"/>
    <cellStyle name="Comma 13 78" xfId="9893"/>
    <cellStyle name="Comma 13 78 2" xfId="9894"/>
    <cellStyle name="Comma 13 79" xfId="9895"/>
    <cellStyle name="Comma 13 79 2" xfId="9896"/>
    <cellStyle name="Comma 13 8" xfId="9897"/>
    <cellStyle name="Comma 13 8 2" xfId="9898"/>
    <cellStyle name="Comma 13 80" xfId="9899"/>
    <cellStyle name="Comma 13 80 2" xfId="9900"/>
    <cellStyle name="Comma 13 81" xfId="9901"/>
    <cellStyle name="Comma 13 81 2" xfId="9902"/>
    <cellStyle name="Comma 13 82" xfId="9903"/>
    <cellStyle name="Comma 13 82 2" xfId="9904"/>
    <cellStyle name="Comma 13 83" xfId="9905"/>
    <cellStyle name="Comma 13 83 2" xfId="9906"/>
    <cellStyle name="Comma 13 84" xfId="9907"/>
    <cellStyle name="Comma 13 85" xfId="9908"/>
    <cellStyle name="Comma 13 9" xfId="9909"/>
    <cellStyle name="Comma 13 9 2" xfId="9910"/>
    <cellStyle name="Comma 130" xfId="9911"/>
    <cellStyle name="Comma 130 2" xfId="9912"/>
    <cellStyle name="Comma 130 2 2" xfId="9913"/>
    <cellStyle name="Comma 130 3" xfId="9914"/>
    <cellStyle name="Comma 131" xfId="9915"/>
    <cellStyle name="Comma 131 2" xfId="9916"/>
    <cellStyle name="Comma 131 2 2" xfId="9917"/>
    <cellStyle name="Comma 131 3" xfId="9918"/>
    <cellStyle name="Comma 132" xfId="9919"/>
    <cellStyle name="Comma 132 2" xfId="9920"/>
    <cellStyle name="Comma 132 2 2" xfId="9921"/>
    <cellStyle name="Comma 132 3" xfId="9922"/>
    <cellStyle name="Comma 133" xfId="9923"/>
    <cellStyle name="Comma 133 2" xfId="9924"/>
    <cellStyle name="Comma 133 2 2" xfId="9925"/>
    <cellStyle name="Comma 133 3" xfId="9926"/>
    <cellStyle name="Comma 134" xfId="9927"/>
    <cellStyle name="Comma 134 2" xfId="9928"/>
    <cellStyle name="Comma 134 2 2" xfId="9929"/>
    <cellStyle name="Comma 134 3" xfId="9930"/>
    <cellStyle name="Comma 135" xfId="9931"/>
    <cellStyle name="Comma 135 2" xfId="9932"/>
    <cellStyle name="Comma 135 2 2" xfId="9933"/>
    <cellStyle name="Comma 135 3" xfId="9934"/>
    <cellStyle name="Comma 136" xfId="9935"/>
    <cellStyle name="Comma 136 2" xfId="9936"/>
    <cellStyle name="Comma 136 2 2" xfId="9937"/>
    <cellStyle name="Comma 136 3" xfId="9938"/>
    <cellStyle name="Comma 137" xfId="9939"/>
    <cellStyle name="Comma 137 2" xfId="9940"/>
    <cellStyle name="Comma 137 2 2" xfId="9941"/>
    <cellStyle name="Comma 137 3" xfId="9942"/>
    <cellStyle name="Comma 138" xfId="9943"/>
    <cellStyle name="Comma 138 2" xfId="9944"/>
    <cellStyle name="Comma 138 2 2" xfId="9945"/>
    <cellStyle name="Comma 138 3" xfId="9946"/>
    <cellStyle name="Comma 139" xfId="9947"/>
    <cellStyle name="Comma 139 2" xfId="9948"/>
    <cellStyle name="Comma 139 2 2" xfId="9949"/>
    <cellStyle name="Comma 139 3" xfId="9950"/>
    <cellStyle name="Comma 14" xfId="9951"/>
    <cellStyle name="Comma 14 2" xfId="9952"/>
    <cellStyle name="Comma 14 2 2" xfId="2"/>
    <cellStyle name="Comma 14 2 2 3 2" xfId="9953"/>
    <cellStyle name="Comma 14 2 3" xfId="9954"/>
    <cellStyle name="Comma 14 3" xfId="9955"/>
    <cellStyle name="Comma 14 4" xfId="9956"/>
    <cellStyle name="Comma 14 5" xfId="9957"/>
    <cellStyle name="Comma 140" xfId="9958"/>
    <cellStyle name="Comma 140 2" xfId="9959"/>
    <cellStyle name="Comma 141" xfId="9960"/>
    <cellStyle name="Comma 141 2" xfId="9961"/>
    <cellStyle name="Comma 142" xfId="9962"/>
    <cellStyle name="Comma 142 2" xfId="9963"/>
    <cellStyle name="Comma 143" xfId="9964"/>
    <cellStyle name="Comma 143 2" xfId="9965"/>
    <cellStyle name="Comma 144" xfId="9966"/>
    <cellStyle name="Comma 144 2" xfId="9967"/>
    <cellStyle name="Comma 145" xfId="9968"/>
    <cellStyle name="Comma 145 2" xfId="9969"/>
    <cellStyle name="Comma 146" xfId="9970"/>
    <cellStyle name="Comma 146 2" xfId="9971"/>
    <cellStyle name="Comma 147" xfId="9972"/>
    <cellStyle name="Comma 147 2" xfId="9973"/>
    <cellStyle name="Comma 148" xfId="9974"/>
    <cellStyle name="Comma 148 2" xfId="9975"/>
    <cellStyle name="Comma 149" xfId="9976"/>
    <cellStyle name="Comma 149 2" xfId="9977"/>
    <cellStyle name="Comma 15" xfId="9978"/>
    <cellStyle name="Comma 15 2" xfId="9979"/>
    <cellStyle name="Comma 15 2 2" xfId="9980"/>
    <cellStyle name="Comma 15 3" xfId="9981"/>
    <cellStyle name="Comma 15 4" xfId="9982"/>
    <cellStyle name="Comma 150" xfId="9983"/>
    <cellStyle name="Comma 150 2" xfId="9984"/>
    <cellStyle name="Comma 151" xfId="9985"/>
    <cellStyle name="Comma 151 2" xfId="9986"/>
    <cellStyle name="Comma 152" xfId="9987"/>
    <cellStyle name="Comma 152 2" xfId="9988"/>
    <cellStyle name="Comma 153" xfId="9989"/>
    <cellStyle name="Comma 153 2" xfId="9990"/>
    <cellStyle name="Comma 154" xfId="9991"/>
    <cellStyle name="Comma 154 2" xfId="9992"/>
    <cellStyle name="Comma 155" xfId="9993"/>
    <cellStyle name="Comma 155 2" xfId="9994"/>
    <cellStyle name="Comma 156" xfId="9995"/>
    <cellStyle name="Comma 156 2" xfId="9996"/>
    <cellStyle name="Comma 156 2 2" xfId="9997"/>
    <cellStyle name="Comma 156 3" xfId="9998"/>
    <cellStyle name="Comma 157" xfId="9999"/>
    <cellStyle name="Comma 157 2" xfId="10000"/>
    <cellStyle name="Comma 157 2 2" xfId="10001"/>
    <cellStyle name="Comma 157 3" xfId="10002"/>
    <cellStyle name="Comma 158" xfId="10003"/>
    <cellStyle name="Comma 158 2" xfId="10004"/>
    <cellStyle name="Comma 158 2 2" xfId="10005"/>
    <cellStyle name="Comma 158 3" xfId="10006"/>
    <cellStyle name="Comma 159" xfId="10007"/>
    <cellStyle name="Comma 159 2" xfId="10008"/>
    <cellStyle name="Comma 159 2 2" xfId="10009"/>
    <cellStyle name="Comma 159 3" xfId="10010"/>
    <cellStyle name="Comma 16" xfId="10011"/>
    <cellStyle name="Comma 16 10" xfId="10012"/>
    <cellStyle name="Comma 16 10 2" xfId="10013"/>
    <cellStyle name="Comma 16 10 3" xfId="10014"/>
    <cellStyle name="Comma 16 100" xfId="10015"/>
    <cellStyle name="Comma 16 100 2" xfId="10016"/>
    <cellStyle name="Comma 16 100 3" xfId="10017"/>
    <cellStyle name="Comma 16 101" xfId="10018"/>
    <cellStyle name="Comma 16 101 2" xfId="10019"/>
    <cellStyle name="Comma 16 101 3" xfId="10020"/>
    <cellStyle name="Comma 16 102" xfId="10021"/>
    <cellStyle name="Comma 16 102 2" xfId="10022"/>
    <cellStyle name="Comma 16 102 3" xfId="10023"/>
    <cellStyle name="Comma 16 103" xfId="10024"/>
    <cellStyle name="Comma 16 103 2" xfId="10025"/>
    <cellStyle name="Comma 16 103 3" xfId="10026"/>
    <cellStyle name="Comma 16 104" xfId="10027"/>
    <cellStyle name="Comma 16 104 2" xfId="10028"/>
    <cellStyle name="Comma 16 104 3" xfId="10029"/>
    <cellStyle name="Comma 16 105" xfId="10030"/>
    <cellStyle name="Comma 16 105 2" xfId="10031"/>
    <cellStyle name="Comma 16 105 3" xfId="10032"/>
    <cellStyle name="Comma 16 106" xfId="10033"/>
    <cellStyle name="Comma 16 106 2" xfId="10034"/>
    <cellStyle name="Comma 16 106 3" xfId="10035"/>
    <cellStyle name="Comma 16 107" xfId="10036"/>
    <cellStyle name="Comma 16 107 2" xfId="10037"/>
    <cellStyle name="Comma 16 107 3" xfId="10038"/>
    <cellStyle name="Comma 16 108" xfId="10039"/>
    <cellStyle name="Comma 16 108 2" xfId="10040"/>
    <cellStyle name="Comma 16 108 3" xfId="10041"/>
    <cellStyle name="Comma 16 109" xfId="10042"/>
    <cellStyle name="Comma 16 109 2" xfId="10043"/>
    <cellStyle name="Comma 16 109 3" xfId="10044"/>
    <cellStyle name="Comma 16 11" xfId="10045"/>
    <cellStyle name="Comma 16 11 2" xfId="10046"/>
    <cellStyle name="Comma 16 11 3" xfId="10047"/>
    <cellStyle name="Comma 16 110" xfId="10048"/>
    <cellStyle name="Comma 16 110 2" xfId="10049"/>
    <cellStyle name="Comma 16 110 3" xfId="10050"/>
    <cellStyle name="Comma 16 111" xfId="10051"/>
    <cellStyle name="Comma 16 111 2" xfId="10052"/>
    <cellStyle name="Comma 16 111 3" xfId="10053"/>
    <cellStyle name="Comma 16 112" xfId="10054"/>
    <cellStyle name="Comma 16 112 2" xfId="10055"/>
    <cellStyle name="Comma 16 112 3" xfId="10056"/>
    <cellStyle name="Comma 16 113" xfId="10057"/>
    <cellStyle name="Comma 16 113 2" xfId="10058"/>
    <cellStyle name="Comma 16 113 3" xfId="10059"/>
    <cellStyle name="Comma 16 114" xfId="10060"/>
    <cellStyle name="Comma 16 114 2" xfId="10061"/>
    <cellStyle name="Comma 16 114 3" xfId="10062"/>
    <cellStyle name="Comma 16 115" xfId="10063"/>
    <cellStyle name="Comma 16 115 2" xfId="10064"/>
    <cellStyle name="Comma 16 115 3" xfId="10065"/>
    <cellStyle name="Comma 16 116" xfId="10066"/>
    <cellStyle name="Comma 16 116 2" xfId="10067"/>
    <cellStyle name="Comma 16 116 3" xfId="10068"/>
    <cellStyle name="Comma 16 117" xfId="10069"/>
    <cellStyle name="Comma 16 117 2" xfId="10070"/>
    <cellStyle name="Comma 16 117 3" xfId="10071"/>
    <cellStyle name="Comma 16 118" xfId="10072"/>
    <cellStyle name="Comma 16 118 2" xfId="10073"/>
    <cellStyle name="Comma 16 118 3" xfId="10074"/>
    <cellStyle name="Comma 16 119" xfId="10075"/>
    <cellStyle name="Comma 16 119 2" xfId="10076"/>
    <cellStyle name="Comma 16 119 3" xfId="10077"/>
    <cellStyle name="Comma 16 12" xfId="10078"/>
    <cellStyle name="Comma 16 12 2" xfId="10079"/>
    <cellStyle name="Comma 16 12 3" xfId="10080"/>
    <cellStyle name="Comma 16 120" xfId="10081"/>
    <cellStyle name="Comma 16 120 2" xfId="10082"/>
    <cellStyle name="Comma 16 120 3" xfId="10083"/>
    <cellStyle name="Comma 16 121" xfId="10084"/>
    <cellStyle name="Comma 16 121 2" xfId="10085"/>
    <cellStyle name="Comma 16 121 3" xfId="10086"/>
    <cellStyle name="Comma 16 122" xfId="10087"/>
    <cellStyle name="Comma 16 122 2" xfId="10088"/>
    <cellStyle name="Comma 16 122 3" xfId="10089"/>
    <cellStyle name="Comma 16 123" xfId="10090"/>
    <cellStyle name="Comma 16 123 2" xfId="10091"/>
    <cellStyle name="Comma 16 123 3" xfId="10092"/>
    <cellStyle name="Comma 16 124" xfId="10093"/>
    <cellStyle name="Comma 16 124 2" xfId="10094"/>
    <cellStyle name="Comma 16 124 3" xfId="10095"/>
    <cellStyle name="Comma 16 125" xfId="10096"/>
    <cellStyle name="Comma 16 125 2" xfId="10097"/>
    <cellStyle name="Comma 16 125 3" xfId="10098"/>
    <cellStyle name="Comma 16 126" xfId="10099"/>
    <cellStyle name="Comma 16 126 2" xfId="10100"/>
    <cellStyle name="Comma 16 126 3" xfId="10101"/>
    <cellStyle name="Comma 16 127" xfId="10102"/>
    <cellStyle name="Comma 16 127 2" xfId="10103"/>
    <cellStyle name="Comma 16 127 3" xfId="10104"/>
    <cellStyle name="Comma 16 128" xfId="10105"/>
    <cellStyle name="Comma 16 128 2" xfId="10106"/>
    <cellStyle name="Comma 16 128 3" xfId="10107"/>
    <cellStyle name="Comma 16 129" xfId="10108"/>
    <cellStyle name="Comma 16 129 2" xfId="10109"/>
    <cellStyle name="Comma 16 129 3" xfId="10110"/>
    <cellStyle name="Comma 16 13" xfId="10111"/>
    <cellStyle name="Comma 16 13 2" xfId="10112"/>
    <cellStyle name="Comma 16 13 3" xfId="10113"/>
    <cellStyle name="Comma 16 130" xfId="10114"/>
    <cellStyle name="Comma 16 130 2" xfId="10115"/>
    <cellStyle name="Comma 16 130 3" xfId="10116"/>
    <cellStyle name="Comma 16 131" xfId="10117"/>
    <cellStyle name="Comma 16 131 2" xfId="10118"/>
    <cellStyle name="Comma 16 131 3" xfId="10119"/>
    <cellStyle name="Comma 16 132" xfId="10120"/>
    <cellStyle name="Comma 16 132 2" xfId="10121"/>
    <cellStyle name="Comma 16 132 3" xfId="10122"/>
    <cellStyle name="Comma 16 133" xfId="10123"/>
    <cellStyle name="Comma 16 133 2" xfId="10124"/>
    <cellStyle name="Comma 16 133 3" xfId="10125"/>
    <cellStyle name="Comma 16 134" xfId="10126"/>
    <cellStyle name="Comma 16 134 2" xfId="10127"/>
    <cellStyle name="Comma 16 134 3" xfId="10128"/>
    <cellStyle name="Comma 16 135" xfId="10129"/>
    <cellStyle name="Comma 16 135 2" xfId="10130"/>
    <cellStyle name="Comma 16 135 3" xfId="10131"/>
    <cellStyle name="Comma 16 136" xfId="10132"/>
    <cellStyle name="Comma 16 136 2" xfId="10133"/>
    <cellStyle name="Comma 16 136 3" xfId="10134"/>
    <cellStyle name="Comma 16 137" xfId="10135"/>
    <cellStyle name="Comma 16 137 2" xfId="10136"/>
    <cellStyle name="Comma 16 137 3" xfId="10137"/>
    <cellStyle name="Comma 16 138" xfId="10138"/>
    <cellStyle name="Comma 16 138 2" xfId="10139"/>
    <cellStyle name="Comma 16 138 3" xfId="10140"/>
    <cellStyle name="Comma 16 139" xfId="10141"/>
    <cellStyle name="Comma 16 139 2" xfId="10142"/>
    <cellStyle name="Comma 16 139 3" xfId="10143"/>
    <cellStyle name="Comma 16 14" xfId="10144"/>
    <cellStyle name="Comma 16 14 2" xfId="10145"/>
    <cellStyle name="Comma 16 14 3" xfId="10146"/>
    <cellStyle name="Comma 16 140" xfId="10147"/>
    <cellStyle name="Comma 16 140 2" xfId="10148"/>
    <cellStyle name="Comma 16 140 3" xfId="10149"/>
    <cellStyle name="Comma 16 141" xfId="10150"/>
    <cellStyle name="Comma 16 141 2" xfId="10151"/>
    <cellStyle name="Comma 16 141 3" xfId="10152"/>
    <cellStyle name="Comma 16 142" xfId="10153"/>
    <cellStyle name="Comma 16 142 2" xfId="10154"/>
    <cellStyle name="Comma 16 142 3" xfId="10155"/>
    <cellStyle name="Comma 16 143" xfId="10156"/>
    <cellStyle name="Comma 16 143 2" xfId="10157"/>
    <cellStyle name="Comma 16 143 3" xfId="10158"/>
    <cellStyle name="Comma 16 144" xfId="10159"/>
    <cellStyle name="Comma 16 144 2" xfId="10160"/>
    <cellStyle name="Comma 16 144 3" xfId="10161"/>
    <cellStyle name="Comma 16 145" xfId="10162"/>
    <cellStyle name="Comma 16 145 2" xfId="10163"/>
    <cellStyle name="Comma 16 145 3" xfId="10164"/>
    <cellStyle name="Comma 16 146" xfId="10165"/>
    <cellStyle name="Comma 16 146 2" xfId="10166"/>
    <cellStyle name="Comma 16 146 3" xfId="10167"/>
    <cellStyle name="Comma 16 147" xfId="10168"/>
    <cellStyle name="Comma 16 147 2" xfId="10169"/>
    <cellStyle name="Comma 16 147 3" xfId="10170"/>
    <cellStyle name="Comma 16 148" xfId="10171"/>
    <cellStyle name="Comma 16 148 2" xfId="10172"/>
    <cellStyle name="Comma 16 148 3" xfId="10173"/>
    <cellStyle name="Comma 16 149" xfId="10174"/>
    <cellStyle name="Comma 16 149 2" xfId="10175"/>
    <cellStyle name="Comma 16 149 3" xfId="10176"/>
    <cellStyle name="Comma 16 15" xfId="10177"/>
    <cellStyle name="Comma 16 15 2" xfId="10178"/>
    <cellStyle name="Comma 16 15 3" xfId="10179"/>
    <cellStyle name="Comma 16 150" xfId="10180"/>
    <cellStyle name="Comma 16 150 2" xfId="10181"/>
    <cellStyle name="Comma 16 150 3" xfId="10182"/>
    <cellStyle name="Comma 16 151" xfId="10183"/>
    <cellStyle name="Comma 16 151 2" xfId="10184"/>
    <cellStyle name="Comma 16 151 3" xfId="10185"/>
    <cellStyle name="Comma 16 152" xfId="10186"/>
    <cellStyle name="Comma 16 152 2" xfId="10187"/>
    <cellStyle name="Comma 16 152 3" xfId="10188"/>
    <cellStyle name="Comma 16 153" xfId="10189"/>
    <cellStyle name="Comma 16 153 2" xfId="10190"/>
    <cellStyle name="Comma 16 153 3" xfId="10191"/>
    <cellStyle name="Comma 16 154" xfId="10192"/>
    <cellStyle name="Comma 16 154 2" xfId="10193"/>
    <cellStyle name="Comma 16 154 3" xfId="10194"/>
    <cellStyle name="Comma 16 155" xfId="10195"/>
    <cellStyle name="Comma 16 155 2" xfId="10196"/>
    <cellStyle name="Comma 16 155 3" xfId="10197"/>
    <cellStyle name="Comma 16 156" xfId="10198"/>
    <cellStyle name="Comma 16 156 2" xfId="10199"/>
    <cellStyle name="Comma 16 156 3" xfId="10200"/>
    <cellStyle name="Comma 16 157" xfId="10201"/>
    <cellStyle name="Comma 16 157 2" xfId="10202"/>
    <cellStyle name="Comma 16 158" xfId="10203"/>
    <cellStyle name="Comma 16 158 2" xfId="10204"/>
    <cellStyle name="Comma 16 159" xfId="10205"/>
    <cellStyle name="Comma 16 159 2" xfId="10206"/>
    <cellStyle name="Comma 16 16" xfId="10207"/>
    <cellStyle name="Comma 16 16 2" xfId="10208"/>
    <cellStyle name="Comma 16 16 3" xfId="10209"/>
    <cellStyle name="Comma 16 160" xfId="10210"/>
    <cellStyle name="Comma 16 160 2" xfId="10211"/>
    <cellStyle name="Comma 16 161" xfId="10212"/>
    <cellStyle name="Comma 16 161 2" xfId="10213"/>
    <cellStyle name="Comma 16 162" xfId="10214"/>
    <cellStyle name="Comma 16 162 2" xfId="10215"/>
    <cellStyle name="Comma 16 163" xfId="10216"/>
    <cellStyle name="Comma 16 163 2" xfId="10217"/>
    <cellStyle name="Comma 16 164" xfId="10218"/>
    <cellStyle name="Comma 16 164 2" xfId="10219"/>
    <cellStyle name="Comma 16 165" xfId="10220"/>
    <cellStyle name="Comma 16 165 2" xfId="10221"/>
    <cellStyle name="Comma 16 166" xfId="10222"/>
    <cellStyle name="Comma 16 166 2" xfId="10223"/>
    <cellStyle name="Comma 16 167" xfId="10224"/>
    <cellStyle name="Comma 16 167 2" xfId="10225"/>
    <cellStyle name="Comma 16 168" xfId="10226"/>
    <cellStyle name="Comma 16 168 2" xfId="10227"/>
    <cellStyle name="Comma 16 169" xfId="10228"/>
    <cellStyle name="Comma 16 169 2" xfId="10229"/>
    <cellStyle name="Comma 16 17" xfId="10230"/>
    <cellStyle name="Comma 16 17 2" xfId="10231"/>
    <cellStyle name="Comma 16 17 3" xfId="10232"/>
    <cellStyle name="Comma 16 170" xfId="10233"/>
    <cellStyle name="Comma 16 170 2" xfId="10234"/>
    <cellStyle name="Comma 16 171" xfId="10235"/>
    <cellStyle name="Comma 16 171 2" xfId="10236"/>
    <cellStyle name="Comma 16 172" xfId="10237"/>
    <cellStyle name="Comma 16 172 2" xfId="10238"/>
    <cellStyle name="Comma 16 173" xfId="10239"/>
    <cellStyle name="Comma 16 173 2" xfId="10240"/>
    <cellStyle name="Comma 16 174" xfId="10241"/>
    <cellStyle name="Comma 16 174 2" xfId="10242"/>
    <cellStyle name="Comma 16 175" xfId="10243"/>
    <cellStyle name="Comma 16 175 2" xfId="10244"/>
    <cellStyle name="Comma 16 176" xfId="10245"/>
    <cellStyle name="Comma 16 176 2" xfId="10246"/>
    <cellStyle name="Comma 16 177" xfId="10247"/>
    <cellStyle name="Comma 16 177 2" xfId="10248"/>
    <cellStyle name="Comma 16 178" xfId="10249"/>
    <cellStyle name="Comma 16 178 2" xfId="10250"/>
    <cellStyle name="Comma 16 179" xfId="10251"/>
    <cellStyle name="Comma 16 179 2" xfId="10252"/>
    <cellStyle name="Comma 16 18" xfId="10253"/>
    <cellStyle name="Comma 16 18 2" xfId="10254"/>
    <cellStyle name="Comma 16 18 3" xfId="10255"/>
    <cellStyle name="Comma 16 180" xfId="10256"/>
    <cellStyle name="Comma 16 180 2" xfId="10257"/>
    <cellStyle name="Comma 16 181" xfId="10258"/>
    <cellStyle name="Comma 16 181 2" xfId="10259"/>
    <cellStyle name="Comma 16 182" xfId="10260"/>
    <cellStyle name="Comma 16 182 2" xfId="10261"/>
    <cellStyle name="Comma 16 183" xfId="10262"/>
    <cellStyle name="Comma 16 183 2" xfId="10263"/>
    <cellStyle name="Comma 16 184" xfId="10264"/>
    <cellStyle name="Comma 16 184 2" xfId="10265"/>
    <cellStyle name="Comma 16 185" xfId="10266"/>
    <cellStyle name="Comma 16 185 2" xfId="10267"/>
    <cellStyle name="Comma 16 186" xfId="10268"/>
    <cellStyle name="Comma 16 186 2" xfId="10269"/>
    <cellStyle name="Comma 16 187" xfId="10270"/>
    <cellStyle name="Comma 16 187 2" xfId="10271"/>
    <cellStyle name="Comma 16 188" xfId="10272"/>
    <cellStyle name="Comma 16 188 2" xfId="10273"/>
    <cellStyle name="Comma 16 189" xfId="10274"/>
    <cellStyle name="Comma 16 189 2" xfId="10275"/>
    <cellStyle name="Comma 16 19" xfId="10276"/>
    <cellStyle name="Comma 16 19 2" xfId="10277"/>
    <cellStyle name="Comma 16 19 3" xfId="10278"/>
    <cellStyle name="Comma 16 190" xfId="10279"/>
    <cellStyle name="Comma 16 190 2" xfId="10280"/>
    <cellStyle name="Comma 16 191" xfId="10281"/>
    <cellStyle name="Comma 16 191 2" xfId="10282"/>
    <cellStyle name="Comma 16 192" xfId="10283"/>
    <cellStyle name="Comma 16 192 2" xfId="10284"/>
    <cellStyle name="Comma 16 193" xfId="10285"/>
    <cellStyle name="Comma 16 193 2" xfId="10286"/>
    <cellStyle name="Comma 16 194" xfId="10287"/>
    <cellStyle name="Comma 16 194 2" xfId="10288"/>
    <cellStyle name="Comma 16 195" xfId="10289"/>
    <cellStyle name="Comma 16 195 2" xfId="10290"/>
    <cellStyle name="Comma 16 196" xfId="10291"/>
    <cellStyle name="Comma 16 196 2" xfId="10292"/>
    <cellStyle name="Comma 16 197" xfId="10293"/>
    <cellStyle name="Comma 16 197 2" xfId="10294"/>
    <cellStyle name="Comma 16 198" xfId="10295"/>
    <cellStyle name="Comma 16 198 2" xfId="10296"/>
    <cellStyle name="Comma 16 199" xfId="10297"/>
    <cellStyle name="Comma 16 199 2" xfId="10298"/>
    <cellStyle name="Comma 16 2" xfId="10299"/>
    <cellStyle name="Comma 16 2 10" xfId="10300"/>
    <cellStyle name="Comma 16 2 10 2" xfId="10301"/>
    <cellStyle name="Comma 16 2 11" xfId="10302"/>
    <cellStyle name="Comma 16 2 11 2" xfId="10303"/>
    <cellStyle name="Comma 16 2 12" xfId="10304"/>
    <cellStyle name="Comma 16 2 12 2" xfId="10305"/>
    <cellStyle name="Comma 16 2 13" xfId="10306"/>
    <cellStyle name="Comma 16 2 13 2" xfId="10307"/>
    <cellStyle name="Comma 16 2 14" xfId="10308"/>
    <cellStyle name="Comma 16 2 14 2" xfId="10309"/>
    <cellStyle name="Comma 16 2 15" xfId="10310"/>
    <cellStyle name="Comma 16 2 15 2" xfId="10311"/>
    <cellStyle name="Comma 16 2 16" xfId="10312"/>
    <cellStyle name="Comma 16 2 16 2" xfId="10313"/>
    <cellStyle name="Comma 16 2 17" xfId="10314"/>
    <cellStyle name="Comma 16 2 17 2" xfId="10315"/>
    <cellStyle name="Comma 16 2 18" xfId="10316"/>
    <cellStyle name="Comma 16 2 18 2" xfId="10317"/>
    <cellStyle name="Comma 16 2 19" xfId="10318"/>
    <cellStyle name="Comma 16 2 19 2" xfId="10319"/>
    <cellStyle name="Comma 16 2 2" xfId="10320"/>
    <cellStyle name="Comma 16 2 2 2" xfId="10321"/>
    <cellStyle name="Comma 16 2 2 3" xfId="10322"/>
    <cellStyle name="Comma 16 2 2 4" xfId="10323"/>
    <cellStyle name="Comma 16 2 20" xfId="10324"/>
    <cellStyle name="Comma 16 2 20 2" xfId="10325"/>
    <cellStyle name="Comma 16 2 21" xfId="10326"/>
    <cellStyle name="Comma 16 2 21 2" xfId="10327"/>
    <cellStyle name="Comma 16 2 22" xfId="10328"/>
    <cellStyle name="Comma 16 2 22 2" xfId="10329"/>
    <cellStyle name="Comma 16 2 23" xfId="10330"/>
    <cellStyle name="Comma 16 2 23 2" xfId="10331"/>
    <cellStyle name="Comma 16 2 24" xfId="10332"/>
    <cellStyle name="Comma 16 2 24 2" xfId="10333"/>
    <cellStyle name="Comma 16 2 25" xfId="10334"/>
    <cellStyle name="Comma 16 2 25 2" xfId="10335"/>
    <cellStyle name="Comma 16 2 26" xfId="10336"/>
    <cellStyle name="Comma 16 2 26 2" xfId="10337"/>
    <cellStyle name="Comma 16 2 27" xfId="10338"/>
    <cellStyle name="Comma 16 2 27 2" xfId="10339"/>
    <cellStyle name="Comma 16 2 28" xfId="10340"/>
    <cellStyle name="Comma 16 2 28 2" xfId="10341"/>
    <cellStyle name="Comma 16 2 29" xfId="10342"/>
    <cellStyle name="Comma 16 2 29 2" xfId="10343"/>
    <cellStyle name="Comma 16 2 3" xfId="10344"/>
    <cellStyle name="Comma 16 2 3 2" xfId="10345"/>
    <cellStyle name="Comma 16 2 3 3" xfId="10346"/>
    <cellStyle name="Comma 16 2 30" xfId="10347"/>
    <cellStyle name="Comma 16 2 30 2" xfId="10348"/>
    <cellStyle name="Comma 16 2 31" xfId="10349"/>
    <cellStyle name="Comma 16 2 31 2" xfId="10350"/>
    <cellStyle name="Comma 16 2 32" xfId="10351"/>
    <cellStyle name="Comma 16 2 32 2" xfId="10352"/>
    <cellStyle name="Comma 16 2 33" xfId="10353"/>
    <cellStyle name="Comma 16 2 33 2" xfId="10354"/>
    <cellStyle name="Comma 16 2 34" xfId="10355"/>
    <cellStyle name="Comma 16 2 34 2" xfId="10356"/>
    <cellStyle name="Comma 16 2 35" xfId="10357"/>
    <cellStyle name="Comma 16 2 35 2" xfId="10358"/>
    <cellStyle name="Comma 16 2 36" xfId="10359"/>
    <cellStyle name="Comma 16 2 36 2" xfId="10360"/>
    <cellStyle name="Comma 16 2 37" xfId="10361"/>
    <cellStyle name="Comma 16 2 37 2" xfId="10362"/>
    <cellStyle name="Comma 16 2 38" xfId="10363"/>
    <cellStyle name="Comma 16 2 38 2" xfId="10364"/>
    <cellStyle name="Comma 16 2 39" xfId="10365"/>
    <cellStyle name="Comma 16 2 39 2" xfId="10366"/>
    <cellStyle name="Comma 16 2 4" xfId="10367"/>
    <cellStyle name="Comma 16 2 4 2" xfId="10368"/>
    <cellStyle name="Comma 16 2 40" xfId="10369"/>
    <cellStyle name="Comma 16 2 40 2" xfId="10370"/>
    <cellStyle name="Comma 16 2 41" xfId="10371"/>
    <cellStyle name="Comma 16 2 41 2" xfId="10372"/>
    <cellStyle name="Comma 16 2 42" xfId="10373"/>
    <cellStyle name="Comma 16 2 42 2" xfId="10374"/>
    <cellStyle name="Comma 16 2 43" xfId="10375"/>
    <cellStyle name="Comma 16 2 43 2" xfId="10376"/>
    <cellStyle name="Comma 16 2 44" xfId="10377"/>
    <cellStyle name="Comma 16 2 44 2" xfId="10378"/>
    <cellStyle name="Comma 16 2 45" xfId="10379"/>
    <cellStyle name="Comma 16 2 45 2" xfId="10380"/>
    <cellStyle name="Comma 16 2 46" xfId="10381"/>
    <cellStyle name="Comma 16 2 46 2" xfId="10382"/>
    <cellStyle name="Comma 16 2 47" xfId="10383"/>
    <cellStyle name="Comma 16 2 47 2" xfId="10384"/>
    <cellStyle name="Comma 16 2 48" xfId="10385"/>
    <cellStyle name="Comma 16 2 48 2" xfId="10386"/>
    <cellStyle name="Comma 16 2 49" xfId="10387"/>
    <cellStyle name="Comma 16 2 49 2" xfId="10388"/>
    <cellStyle name="Comma 16 2 5" xfId="10389"/>
    <cellStyle name="Comma 16 2 5 2" xfId="10390"/>
    <cellStyle name="Comma 16 2 50" xfId="10391"/>
    <cellStyle name="Comma 16 2 50 2" xfId="10392"/>
    <cellStyle name="Comma 16 2 51" xfId="10393"/>
    <cellStyle name="Comma 16 2 51 2" xfId="10394"/>
    <cellStyle name="Comma 16 2 52" xfId="10395"/>
    <cellStyle name="Comma 16 2 52 2" xfId="10396"/>
    <cellStyle name="Comma 16 2 53" xfId="10397"/>
    <cellStyle name="Comma 16 2 53 2" xfId="10398"/>
    <cellStyle name="Comma 16 2 54" xfId="10399"/>
    <cellStyle name="Comma 16 2 54 2" xfId="10400"/>
    <cellStyle name="Comma 16 2 55" xfId="10401"/>
    <cellStyle name="Comma 16 2 55 2" xfId="10402"/>
    <cellStyle name="Comma 16 2 56" xfId="10403"/>
    <cellStyle name="Comma 16 2 56 2" xfId="10404"/>
    <cellStyle name="Comma 16 2 57" xfId="10405"/>
    <cellStyle name="Comma 16 2 57 2" xfId="10406"/>
    <cellStyle name="Comma 16 2 58" xfId="10407"/>
    <cellStyle name="Comma 16 2 58 2" xfId="10408"/>
    <cellStyle name="Comma 16 2 59" xfId="10409"/>
    <cellStyle name="Comma 16 2 59 2" xfId="10410"/>
    <cellStyle name="Comma 16 2 6" xfId="10411"/>
    <cellStyle name="Comma 16 2 6 2" xfId="10412"/>
    <cellStyle name="Comma 16 2 60" xfId="10413"/>
    <cellStyle name="Comma 16 2 60 2" xfId="10414"/>
    <cellStyle name="Comma 16 2 61" xfId="10415"/>
    <cellStyle name="Comma 16 2 61 2" xfId="10416"/>
    <cellStyle name="Comma 16 2 62" xfId="10417"/>
    <cellStyle name="Comma 16 2 62 2" xfId="10418"/>
    <cellStyle name="Comma 16 2 63" xfId="10419"/>
    <cellStyle name="Comma 16 2 63 2" xfId="10420"/>
    <cellStyle name="Comma 16 2 64" xfId="10421"/>
    <cellStyle name="Comma 16 2 64 2" xfId="10422"/>
    <cellStyle name="Comma 16 2 65" xfId="10423"/>
    <cellStyle name="Comma 16 2 65 2" xfId="10424"/>
    <cellStyle name="Comma 16 2 66" xfId="10425"/>
    <cellStyle name="Comma 16 2 66 2" xfId="10426"/>
    <cellStyle name="Comma 16 2 67" xfId="10427"/>
    <cellStyle name="Comma 16 2 67 2" xfId="10428"/>
    <cellStyle name="Comma 16 2 68" xfId="10429"/>
    <cellStyle name="Comma 16 2 68 2" xfId="10430"/>
    <cellStyle name="Comma 16 2 69" xfId="10431"/>
    <cellStyle name="Comma 16 2 69 2" xfId="10432"/>
    <cellStyle name="Comma 16 2 7" xfId="10433"/>
    <cellStyle name="Comma 16 2 7 2" xfId="10434"/>
    <cellStyle name="Comma 16 2 70" xfId="10435"/>
    <cellStyle name="Comma 16 2 70 2" xfId="10436"/>
    <cellStyle name="Comma 16 2 71" xfId="10437"/>
    <cellStyle name="Comma 16 2 71 2" xfId="10438"/>
    <cellStyle name="Comma 16 2 72" xfId="10439"/>
    <cellStyle name="Comma 16 2 72 2" xfId="10440"/>
    <cellStyle name="Comma 16 2 73" xfId="10441"/>
    <cellStyle name="Comma 16 2 73 2" xfId="10442"/>
    <cellStyle name="Comma 16 2 74" xfId="10443"/>
    <cellStyle name="Comma 16 2 74 2" xfId="10444"/>
    <cellStyle name="Comma 16 2 75" xfId="10445"/>
    <cellStyle name="Comma 16 2 75 2" xfId="10446"/>
    <cellStyle name="Comma 16 2 76" xfId="10447"/>
    <cellStyle name="Comma 16 2 76 2" xfId="10448"/>
    <cellStyle name="Comma 16 2 77" xfId="10449"/>
    <cellStyle name="Comma 16 2 77 2" xfId="10450"/>
    <cellStyle name="Comma 16 2 78" xfId="10451"/>
    <cellStyle name="Comma 16 2 78 2" xfId="10452"/>
    <cellStyle name="Comma 16 2 79" xfId="10453"/>
    <cellStyle name="Comma 16 2 79 2" xfId="10454"/>
    <cellStyle name="Comma 16 2 8" xfId="10455"/>
    <cellStyle name="Comma 16 2 8 2" xfId="10456"/>
    <cellStyle name="Comma 16 2 80" xfId="10457"/>
    <cellStyle name="Comma 16 2 80 2" xfId="10458"/>
    <cellStyle name="Comma 16 2 81" xfId="10459"/>
    <cellStyle name="Comma 16 2 81 2" xfId="10460"/>
    <cellStyle name="Comma 16 2 82" xfId="10461"/>
    <cellStyle name="Comma 16 2 82 2" xfId="10462"/>
    <cellStyle name="Comma 16 2 83" xfId="10463"/>
    <cellStyle name="Comma 16 2 83 2" xfId="10464"/>
    <cellStyle name="Comma 16 2 84" xfId="10465"/>
    <cellStyle name="Comma 16 2 85" xfId="10466"/>
    <cellStyle name="Comma 16 2 86" xfId="15"/>
    <cellStyle name="Comma 16 2 9" xfId="10467"/>
    <cellStyle name="Comma 16 2 9 2" xfId="10468"/>
    <cellStyle name="Comma 16 20" xfId="10469"/>
    <cellStyle name="Comma 16 20 2" xfId="10470"/>
    <cellStyle name="Comma 16 20 3" xfId="10471"/>
    <cellStyle name="Comma 16 200" xfId="10472"/>
    <cellStyle name="Comma 16 200 2" xfId="10473"/>
    <cellStyle name="Comma 16 201" xfId="10474"/>
    <cellStyle name="Comma 16 201 2" xfId="10475"/>
    <cellStyle name="Comma 16 202" xfId="10476"/>
    <cellStyle name="Comma 16 202 2" xfId="10477"/>
    <cellStyle name="Comma 16 203" xfId="10478"/>
    <cellStyle name="Comma 16 203 2" xfId="10479"/>
    <cellStyle name="Comma 16 204" xfId="10480"/>
    <cellStyle name="Comma 16 204 2" xfId="10481"/>
    <cellStyle name="Comma 16 205" xfId="10482"/>
    <cellStyle name="Comma 16 205 2" xfId="10483"/>
    <cellStyle name="Comma 16 206" xfId="10484"/>
    <cellStyle name="Comma 16 206 2" xfId="10485"/>
    <cellStyle name="Comma 16 207" xfId="10486"/>
    <cellStyle name="Comma 16 207 2" xfId="10487"/>
    <cellStyle name="Comma 16 208" xfId="10488"/>
    <cellStyle name="Comma 16 208 2" xfId="10489"/>
    <cellStyle name="Comma 16 209" xfId="10490"/>
    <cellStyle name="Comma 16 209 2" xfId="10491"/>
    <cellStyle name="Comma 16 21" xfId="10492"/>
    <cellStyle name="Comma 16 21 2" xfId="10493"/>
    <cellStyle name="Comma 16 21 3" xfId="10494"/>
    <cellStyle name="Comma 16 210" xfId="10495"/>
    <cellStyle name="Comma 16 210 2" xfId="10496"/>
    <cellStyle name="Comma 16 211" xfId="10497"/>
    <cellStyle name="Comma 16 211 2" xfId="10498"/>
    <cellStyle name="Comma 16 212" xfId="10499"/>
    <cellStyle name="Comma 16 212 2" xfId="10500"/>
    <cellStyle name="Comma 16 213" xfId="10501"/>
    <cellStyle name="Comma 16 213 2" xfId="10502"/>
    <cellStyle name="Comma 16 214" xfId="10503"/>
    <cellStyle name="Comma 16 214 2" xfId="10504"/>
    <cellStyle name="Comma 16 215" xfId="10505"/>
    <cellStyle name="Comma 16 215 2" xfId="10506"/>
    <cellStyle name="Comma 16 216" xfId="10507"/>
    <cellStyle name="Comma 16 216 2" xfId="10508"/>
    <cellStyle name="Comma 16 217" xfId="10509"/>
    <cellStyle name="Comma 16 217 2" xfId="10510"/>
    <cellStyle name="Comma 16 218" xfId="10511"/>
    <cellStyle name="Comma 16 218 2" xfId="10512"/>
    <cellStyle name="Comma 16 219" xfId="10513"/>
    <cellStyle name="Comma 16 219 2" xfId="10514"/>
    <cellStyle name="Comma 16 22" xfId="10515"/>
    <cellStyle name="Comma 16 22 2" xfId="10516"/>
    <cellStyle name="Comma 16 22 3" xfId="10517"/>
    <cellStyle name="Comma 16 220" xfId="10518"/>
    <cellStyle name="Comma 16 220 2" xfId="10519"/>
    <cellStyle name="Comma 16 221" xfId="10520"/>
    <cellStyle name="Comma 16 221 2" xfId="10521"/>
    <cellStyle name="Comma 16 222" xfId="10522"/>
    <cellStyle name="Comma 16 222 2" xfId="10523"/>
    <cellStyle name="Comma 16 223" xfId="10524"/>
    <cellStyle name="Comma 16 223 2" xfId="10525"/>
    <cellStyle name="Comma 16 224" xfId="10526"/>
    <cellStyle name="Comma 16 224 2" xfId="10527"/>
    <cellStyle name="Comma 16 225" xfId="10528"/>
    <cellStyle name="Comma 16 225 2" xfId="10529"/>
    <cellStyle name="Comma 16 226" xfId="10530"/>
    <cellStyle name="Comma 16 226 2" xfId="10531"/>
    <cellStyle name="Comma 16 227" xfId="10532"/>
    <cellStyle name="Comma 16 227 2" xfId="10533"/>
    <cellStyle name="Comma 16 228" xfId="10534"/>
    <cellStyle name="Comma 16 228 2" xfId="10535"/>
    <cellStyle name="Comma 16 229" xfId="10536"/>
    <cellStyle name="Comma 16 229 2" xfId="10537"/>
    <cellStyle name="Comma 16 23" xfId="10538"/>
    <cellStyle name="Comma 16 23 2" xfId="10539"/>
    <cellStyle name="Comma 16 23 3" xfId="10540"/>
    <cellStyle name="Comma 16 230" xfId="10541"/>
    <cellStyle name="Comma 16 230 2" xfId="10542"/>
    <cellStyle name="Comma 16 231" xfId="10543"/>
    <cellStyle name="Comma 16 231 2" xfId="10544"/>
    <cellStyle name="Comma 16 232" xfId="10545"/>
    <cellStyle name="Comma 16 232 2" xfId="10546"/>
    <cellStyle name="Comma 16 233" xfId="10547"/>
    <cellStyle name="Comma 16 233 2" xfId="10548"/>
    <cellStyle name="Comma 16 234" xfId="10549"/>
    <cellStyle name="Comma 16 234 2" xfId="10550"/>
    <cellStyle name="Comma 16 235" xfId="10551"/>
    <cellStyle name="Comma 16 235 2" xfId="10552"/>
    <cellStyle name="Comma 16 236" xfId="10553"/>
    <cellStyle name="Comma 16 236 2" xfId="10554"/>
    <cellStyle name="Comma 16 237" xfId="10555"/>
    <cellStyle name="Comma 16 237 2" xfId="10556"/>
    <cellStyle name="Comma 16 238" xfId="10557"/>
    <cellStyle name="Comma 16 238 2" xfId="10558"/>
    <cellStyle name="Comma 16 239" xfId="10559"/>
    <cellStyle name="Comma 16 239 2" xfId="10560"/>
    <cellStyle name="Comma 16 24" xfId="10561"/>
    <cellStyle name="Comma 16 24 2" xfId="10562"/>
    <cellStyle name="Comma 16 24 3" xfId="10563"/>
    <cellStyle name="Comma 16 240" xfId="10564"/>
    <cellStyle name="Comma 16 240 2" xfId="10565"/>
    <cellStyle name="Comma 16 241" xfId="10566"/>
    <cellStyle name="Comma 16 241 2" xfId="10567"/>
    <cellStyle name="Comma 16 242" xfId="10568"/>
    <cellStyle name="Comma 16 242 2" xfId="10569"/>
    <cellStyle name="Comma 16 243" xfId="10570"/>
    <cellStyle name="Comma 16 243 2" xfId="10571"/>
    <cellStyle name="Comma 16 244" xfId="10572"/>
    <cellStyle name="Comma 16 244 2" xfId="10573"/>
    <cellStyle name="Comma 16 245" xfId="10574"/>
    <cellStyle name="Comma 16 245 2" xfId="10575"/>
    <cellStyle name="Comma 16 246" xfId="10576"/>
    <cellStyle name="Comma 16 246 2" xfId="10577"/>
    <cellStyle name="Comma 16 247" xfId="10578"/>
    <cellStyle name="Comma 16 247 2" xfId="10579"/>
    <cellStyle name="Comma 16 248" xfId="10580"/>
    <cellStyle name="Comma 16 248 2" xfId="10581"/>
    <cellStyle name="Comma 16 249" xfId="10582"/>
    <cellStyle name="Comma 16 249 2" xfId="10583"/>
    <cellStyle name="Comma 16 25" xfId="10584"/>
    <cellStyle name="Comma 16 25 2" xfId="10585"/>
    <cellStyle name="Comma 16 25 3" xfId="10586"/>
    <cellStyle name="Comma 16 250" xfId="10587"/>
    <cellStyle name="Comma 16 26" xfId="10588"/>
    <cellStyle name="Comma 16 26 2" xfId="10589"/>
    <cellStyle name="Comma 16 26 3" xfId="10590"/>
    <cellStyle name="Comma 16 27" xfId="10591"/>
    <cellStyle name="Comma 16 27 2" xfId="10592"/>
    <cellStyle name="Comma 16 27 3" xfId="10593"/>
    <cellStyle name="Comma 16 28" xfId="10594"/>
    <cellStyle name="Comma 16 28 2" xfId="10595"/>
    <cellStyle name="Comma 16 28 3" xfId="10596"/>
    <cellStyle name="Comma 16 29" xfId="10597"/>
    <cellStyle name="Comma 16 29 2" xfId="10598"/>
    <cellStyle name="Comma 16 29 2 2" xfId="10599"/>
    <cellStyle name="Comma 16 29 3" xfId="10600"/>
    <cellStyle name="Comma 16 3" xfId="10601"/>
    <cellStyle name="Comma 16 3 2" xfId="10602"/>
    <cellStyle name="Comma 16 3 2 2" xfId="10603"/>
    <cellStyle name="Comma 16 3 2 2 2" xfId="10604"/>
    <cellStyle name="Comma 16 3 2 3" xfId="10605"/>
    <cellStyle name="Comma 16 3 2 4" xfId="10606"/>
    <cellStyle name="Comma 16 3 3" xfId="10607"/>
    <cellStyle name="Comma 16 3 3 2" xfId="10608"/>
    <cellStyle name="Comma 16 3 3 2 2" xfId="10609"/>
    <cellStyle name="Comma 16 3 3 3" xfId="10610"/>
    <cellStyle name="Comma 16 3 4" xfId="10611"/>
    <cellStyle name="Comma 16 3 4 2" xfId="10612"/>
    <cellStyle name="Comma 16 3 4 2 4 3" xfId="10613"/>
    <cellStyle name="Comma 16 3 5" xfId="10614"/>
    <cellStyle name="Comma 16 30" xfId="10615"/>
    <cellStyle name="Comma 16 30 2" xfId="10616"/>
    <cellStyle name="Comma 16 30 3" xfId="10617"/>
    <cellStyle name="Comma 16 31" xfId="10618"/>
    <cellStyle name="Comma 16 31 2" xfId="10619"/>
    <cellStyle name="Comma 16 31 3" xfId="10620"/>
    <cellStyle name="Comma 16 32" xfId="10621"/>
    <cellStyle name="Comma 16 32 2" xfId="10622"/>
    <cellStyle name="Comma 16 32 3" xfId="10623"/>
    <cellStyle name="Comma 16 33" xfId="10624"/>
    <cellStyle name="Comma 16 33 2" xfId="10625"/>
    <cellStyle name="Comma 16 33 3" xfId="10626"/>
    <cellStyle name="Comma 16 34" xfId="10627"/>
    <cellStyle name="Comma 16 34 2" xfId="10628"/>
    <cellStyle name="Comma 16 34 3" xfId="10629"/>
    <cellStyle name="Comma 16 35" xfId="10630"/>
    <cellStyle name="Comma 16 35 2" xfId="10631"/>
    <cellStyle name="Comma 16 35 3" xfId="10632"/>
    <cellStyle name="Comma 16 36" xfId="10633"/>
    <cellStyle name="Comma 16 36 2" xfId="10634"/>
    <cellStyle name="Comma 16 36 3" xfId="10635"/>
    <cellStyle name="Comma 16 37" xfId="10636"/>
    <cellStyle name="Comma 16 37 2" xfId="10637"/>
    <cellStyle name="Comma 16 37 3" xfId="10638"/>
    <cellStyle name="Comma 16 38" xfId="10639"/>
    <cellStyle name="Comma 16 38 2" xfId="10640"/>
    <cellStyle name="Comma 16 38 3" xfId="10641"/>
    <cellStyle name="Comma 16 39" xfId="10642"/>
    <cellStyle name="Comma 16 39 2" xfId="10643"/>
    <cellStyle name="Comma 16 39 3" xfId="10644"/>
    <cellStyle name="Comma 16 4" xfId="10645"/>
    <cellStyle name="Comma 16 4 2" xfId="10646"/>
    <cellStyle name="Comma 16 4 3" xfId="10647"/>
    <cellStyle name="Comma 16 40" xfId="10648"/>
    <cellStyle name="Comma 16 40 2" xfId="10649"/>
    <cellStyle name="Comma 16 40 3" xfId="10650"/>
    <cellStyle name="Comma 16 41" xfId="10651"/>
    <cellStyle name="Comma 16 41 2" xfId="10652"/>
    <cellStyle name="Comma 16 41 3" xfId="10653"/>
    <cellStyle name="Comma 16 42" xfId="10654"/>
    <cellStyle name="Comma 16 42 2" xfId="10655"/>
    <cellStyle name="Comma 16 42 3" xfId="10656"/>
    <cellStyle name="Comma 16 43" xfId="10657"/>
    <cellStyle name="Comma 16 43 2" xfId="10658"/>
    <cellStyle name="Comma 16 43 3" xfId="10659"/>
    <cellStyle name="Comma 16 44" xfId="10660"/>
    <cellStyle name="Comma 16 44 2" xfId="10661"/>
    <cellStyle name="Comma 16 44 3" xfId="10662"/>
    <cellStyle name="Comma 16 45" xfId="10663"/>
    <cellStyle name="Comma 16 45 2" xfId="10664"/>
    <cellStyle name="Comma 16 45 3" xfId="10665"/>
    <cellStyle name="Comma 16 46" xfId="10666"/>
    <cellStyle name="Comma 16 46 2" xfId="10667"/>
    <cellStyle name="Comma 16 46 3" xfId="10668"/>
    <cellStyle name="Comma 16 47" xfId="10669"/>
    <cellStyle name="Comma 16 47 2" xfId="10670"/>
    <cellStyle name="Comma 16 47 3" xfId="10671"/>
    <cellStyle name="Comma 16 48" xfId="10672"/>
    <cellStyle name="Comma 16 48 2" xfId="10673"/>
    <cellStyle name="Comma 16 48 3" xfId="10674"/>
    <cellStyle name="Comma 16 49" xfId="10675"/>
    <cellStyle name="Comma 16 49 2" xfId="10676"/>
    <cellStyle name="Comma 16 49 3" xfId="10677"/>
    <cellStyle name="Comma 16 5" xfId="10678"/>
    <cellStyle name="Comma 16 5 2" xfId="10679"/>
    <cellStyle name="Comma 16 5 3" xfId="10680"/>
    <cellStyle name="Comma 16 50" xfId="10681"/>
    <cellStyle name="Comma 16 50 2" xfId="10682"/>
    <cellStyle name="Comma 16 50 3" xfId="10683"/>
    <cellStyle name="Comma 16 51" xfId="10684"/>
    <cellStyle name="Comma 16 51 2" xfId="10685"/>
    <cellStyle name="Comma 16 51 3" xfId="10686"/>
    <cellStyle name="Comma 16 52" xfId="10687"/>
    <cellStyle name="Comma 16 52 2" xfId="10688"/>
    <cellStyle name="Comma 16 52 3" xfId="10689"/>
    <cellStyle name="Comma 16 53" xfId="10690"/>
    <cellStyle name="Comma 16 53 2" xfId="10691"/>
    <cellStyle name="Comma 16 53 3" xfId="10692"/>
    <cellStyle name="Comma 16 54" xfId="10693"/>
    <cellStyle name="Comma 16 54 2" xfId="10694"/>
    <cellStyle name="Comma 16 54 3" xfId="10695"/>
    <cellStyle name="Comma 16 55" xfId="10696"/>
    <cellStyle name="Comma 16 55 2" xfId="10697"/>
    <cellStyle name="Comma 16 55 3" xfId="10698"/>
    <cellStyle name="Comma 16 56" xfId="10699"/>
    <cellStyle name="Comma 16 56 2" xfId="10700"/>
    <cellStyle name="Comma 16 56 3" xfId="10701"/>
    <cellStyle name="Comma 16 57" xfId="10702"/>
    <cellStyle name="Comma 16 57 2" xfId="10703"/>
    <cellStyle name="Comma 16 57 3" xfId="10704"/>
    <cellStyle name="Comma 16 58" xfId="10705"/>
    <cellStyle name="Comma 16 58 2" xfId="10706"/>
    <cellStyle name="Comma 16 58 3" xfId="10707"/>
    <cellStyle name="Comma 16 59" xfId="10708"/>
    <cellStyle name="Comma 16 59 2" xfId="10709"/>
    <cellStyle name="Comma 16 59 3" xfId="10710"/>
    <cellStyle name="Comma 16 6" xfId="10711"/>
    <cellStyle name="Comma 16 6 2" xfId="10712"/>
    <cellStyle name="Comma 16 6 3" xfId="10713"/>
    <cellStyle name="Comma 16 60" xfId="10714"/>
    <cellStyle name="Comma 16 60 2" xfId="10715"/>
    <cellStyle name="Comma 16 60 3" xfId="10716"/>
    <cellStyle name="Comma 16 61" xfId="10717"/>
    <cellStyle name="Comma 16 61 2" xfId="10718"/>
    <cellStyle name="Comma 16 61 3" xfId="10719"/>
    <cellStyle name="Comma 16 62" xfId="10720"/>
    <cellStyle name="Comma 16 62 2" xfId="10721"/>
    <cellStyle name="Comma 16 62 3" xfId="10722"/>
    <cellStyle name="Comma 16 63" xfId="10723"/>
    <cellStyle name="Comma 16 63 2" xfId="10724"/>
    <cellStyle name="Comma 16 63 3" xfId="10725"/>
    <cellStyle name="Comma 16 64" xfId="10726"/>
    <cellStyle name="Comma 16 64 2" xfId="10727"/>
    <cellStyle name="Comma 16 64 3" xfId="10728"/>
    <cellStyle name="Comma 16 65" xfId="10729"/>
    <cellStyle name="Comma 16 65 2" xfId="10730"/>
    <cellStyle name="Comma 16 65 3" xfId="10731"/>
    <cellStyle name="Comma 16 66" xfId="10732"/>
    <cellStyle name="Comma 16 66 2" xfId="10733"/>
    <cellStyle name="Comma 16 66 3" xfId="10734"/>
    <cellStyle name="Comma 16 67" xfId="10735"/>
    <cellStyle name="Comma 16 67 2" xfId="10736"/>
    <cellStyle name="Comma 16 67 3" xfId="10737"/>
    <cellStyle name="Comma 16 68" xfId="10738"/>
    <cellStyle name="Comma 16 68 2" xfId="10739"/>
    <cellStyle name="Comma 16 68 3" xfId="10740"/>
    <cellStyle name="Comma 16 69" xfId="10741"/>
    <cellStyle name="Comma 16 69 2" xfId="10742"/>
    <cellStyle name="Comma 16 69 3" xfId="10743"/>
    <cellStyle name="Comma 16 7" xfId="10744"/>
    <cellStyle name="Comma 16 7 2" xfId="10745"/>
    <cellStyle name="Comma 16 7 3" xfId="10746"/>
    <cellStyle name="Comma 16 70" xfId="10747"/>
    <cellStyle name="Comma 16 70 2" xfId="10748"/>
    <cellStyle name="Comma 16 70 3" xfId="10749"/>
    <cellStyle name="Comma 16 71" xfId="10750"/>
    <cellStyle name="Comma 16 71 2" xfId="10751"/>
    <cellStyle name="Comma 16 71 3" xfId="10752"/>
    <cellStyle name="Comma 16 72" xfId="10753"/>
    <cellStyle name="Comma 16 72 2" xfId="10754"/>
    <cellStyle name="Comma 16 72 3" xfId="10755"/>
    <cellStyle name="Comma 16 73" xfId="10756"/>
    <cellStyle name="Comma 16 73 2" xfId="10757"/>
    <cellStyle name="Comma 16 73 3" xfId="10758"/>
    <cellStyle name="Comma 16 74" xfId="10759"/>
    <cellStyle name="Comma 16 74 2" xfId="10760"/>
    <cellStyle name="Comma 16 74 3" xfId="10761"/>
    <cellStyle name="Comma 16 75" xfId="10762"/>
    <cellStyle name="Comma 16 75 2" xfId="10763"/>
    <cellStyle name="Comma 16 75 3" xfId="10764"/>
    <cellStyle name="Comma 16 76" xfId="10765"/>
    <cellStyle name="Comma 16 76 2" xfId="10766"/>
    <cellStyle name="Comma 16 76 3" xfId="10767"/>
    <cellStyle name="Comma 16 77" xfId="10768"/>
    <cellStyle name="Comma 16 77 2" xfId="10769"/>
    <cellStyle name="Comma 16 77 3" xfId="10770"/>
    <cellStyle name="Comma 16 78" xfId="10771"/>
    <cellStyle name="Comma 16 78 2" xfId="10772"/>
    <cellStyle name="Comma 16 78 3" xfId="10773"/>
    <cellStyle name="Comma 16 79" xfId="10774"/>
    <cellStyle name="Comma 16 79 2" xfId="10775"/>
    <cellStyle name="Comma 16 79 3" xfId="10776"/>
    <cellStyle name="Comma 16 8" xfId="10777"/>
    <cellStyle name="Comma 16 8 2" xfId="10778"/>
    <cellStyle name="Comma 16 8 3" xfId="10779"/>
    <cellStyle name="Comma 16 80" xfId="10780"/>
    <cellStyle name="Comma 16 80 2" xfId="10781"/>
    <cellStyle name="Comma 16 80 3" xfId="10782"/>
    <cellStyle name="Comma 16 81" xfId="10783"/>
    <cellStyle name="Comma 16 81 2" xfId="10784"/>
    <cellStyle name="Comma 16 81 3" xfId="10785"/>
    <cellStyle name="Comma 16 82" xfId="10786"/>
    <cellStyle name="Comma 16 82 2" xfId="10787"/>
    <cellStyle name="Comma 16 82 3" xfId="10788"/>
    <cellStyle name="Comma 16 83" xfId="10789"/>
    <cellStyle name="Comma 16 83 2" xfId="10790"/>
    <cellStyle name="Comma 16 83 3" xfId="10791"/>
    <cellStyle name="Comma 16 84" xfId="10792"/>
    <cellStyle name="Comma 16 84 2" xfId="10793"/>
    <cellStyle name="Comma 16 84 3" xfId="10794"/>
    <cellStyle name="Comma 16 85" xfId="10795"/>
    <cellStyle name="Comma 16 85 2" xfId="10796"/>
    <cellStyle name="Comma 16 85 3" xfId="10797"/>
    <cellStyle name="Comma 16 86" xfId="10798"/>
    <cellStyle name="Comma 16 86 2" xfId="10799"/>
    <cellStyle name="Comma 16 86 3" xfId="10800"/>
    <cellStyle name="Comma 16 87" xfId="10801"/>
    <cellStyle name="Comma 16 87 2" xfId="10802"/>
    <cellStyle name="Comma 16 87 3" xfId="10803"/>
    <cellStyle name="Comma 16 88" xfId="10804"/>
    <cellStyle name="Comma 16 88 2" xfId="10805"/>
    <cellStyle name="Comma 16 88 3" xfId="10806"/>
    <cellStyle name="Comma 16 89" xfId="10807"/>
    <cellStyle name="Comma 16 89 2" xfId="10808"/>
    <cellStyle name="Comma 16 89 3" xfId="10809"/>
    <cellStyle name="Comma 16 9" xfId="10810"/>
    <cellStyle name="Comma 16 9 2" xfId="10811"/>
    <cellStyle name="Comma 16 9 3" xfId="10812"/>
    <cellStyle name="Comma 16 90" xfId="10813"/>
    <cellStyle name="Comma 16 90 2" xfId="10814"/>
    <cellStyle name="Comma 16 90 3" xfId="10815"/>
    <cellStyle name="Comma 16 91" xfId="10816"/>
    <cellStyle name="Comma 16 91 2" xfId="10817"/>
    <cellStyle name="Comma 16 91 3" xfId="10818"/>
    <cellStyle name="Comma 16 92" xfId="10819"/>
    <cellStyle name="Comma 16 92 2" xfId="10820"/>
    <cellStyle name="Comma 16 92 3" xfId="10821"/>
    <cellStyle name="Comma 16 93" xfId="10822"/>
    <cellStyle name="Comma 16 93 2" xfId="10823"/>
    <cellStyle name="Comma 16 93 3" xfId="10824"/>
    <cellStyle name="Comma 16 94" xfId="10825"/>
    <cellStyle name="Comma 16 94 2" xfId="10826"/>
    <cellStyle name="Comma 16 94 3" xfId="10827"/>
    <cellStyle name="Comma 16 95" xfId="10828"/>
    <cellStyle name="Comma 16 95 2" xfId="10829"/>
    <cellStyle name="Comma 16 95 3" xfId="10830"/>
    <cellStyle name="Comma 16 96" xfId="10831"/>
    <cellStyle name="Comma 16 96 2" xfId="10832"/>
    <cellStyle name="Comma 16 96 3" xfId="10833"/>
    <cellStyle name="Comma 16 97" xfId="10834"/>
    <cellStyle name="Comma 16 97 2" xfId="10835"/>
    <cellStyle name="Comma 16 97 3" xfId="10836"/>
    <cellStyle name="Comma 16 98" xfId="10837"/>
    <cellStyle name="Comma 16 98 2" xfId="10838"/>
    <cellStyle name="Comma 16 98 3" xfId="10839"/>
    <cellStyle name="Comma 16 99" xfId="10840"/>
    <cellStyle name="Comma 16 99 2" xfId="10841"/>
    <cellStyle name="Comma 16 99 3" xfId="10842"/>
    <cellStyle name="Comma 160" xfId="10843"/>
    <cellStyle name="Comma 160 2" xfId="10844"/>
    <cellStyle name="Comma 161" xfId="10845"/>
    <cellStyle name="Comma 161 2" xfId="10846"/>
    <cellStyle name="Comma 162" xfId="10847"/>
    <cellStyle name="Comma 162 2" xfId="10848"/>
    <cellStyle name="Comma 163" xfId="10849"/>
    <cellStyle name="Comma 163 2" xfId="10850"/>
    <cellStyle name="Comma 164" xfId="10851"/>
    <cellStyle name="Comma 164 2" xfId="10852"/>
    <cellStyle name="Comma 165" xfId="10853"/>
    <cellStyle name="Comma 165 2" xfId="10854"/>
    <cellStyle name="Comma 166" xfId="10855"/>
    <cellStyle name="Comma 166 2" xfId="10856"/>
    <cellStyle name="Comma 167" xfId="10857"/>
    <cellStyle name="Comma 167 2" xfId="10858"/>
    <cellStyle name="Comma 168" xfId="10859"/>
    <cellStyle name="Comma 168 2" xfId="10860"/>
    <cellStyle name="Comma 169" xfId="10861"/>
    <cellStyle name="Comma 169 2" xfId="10862"/>
    <cellStyle name="Comma 17" xfId="10863"/>
    <cellStyle name="Comma 17 2" xfId="10864"/>
    <cellStyle name="Comma 17 2 2" xfId="10865"/>
    <cellStyle name="Comma 17 2 3" xfId="10866"/>
    <cellStyle name="Comma 17 3" xfId="10867"/>
    <cellStyle name="Comma 17 4" xfId="10868"/>
    <cellStyle name="Comma 17 5" xfId="10869"/>
    <cellStyle name="Comma 170" xfId="10870"/>
    <cellStyle name="Comma 170 2" xfId="10871"/>
    <cellStyle name="Comma 171" xfId="10872"/>
    <cellStyle name="Comma 171 2" xfId="10873"/>
    <cellStyle name="Comma 172" xfId="10874"/>
    <cellStyle name="Comma 172 2" xfId="10875"/>
    <cellStyle name="Comma 173" xfId="10876"/>
    <cellStyle name="Comma 173 2" xfId="10877"/>
    <cellStyle name="Comma 174" xfId="10878"/>
    <cellStyle name="Comma 174 2" xfId="10879"/>
    <cellStyle name="Comma 175" xfId="10880"/>
    <cellStyle name="Comma 175 2" xfId="10881"/>
    <cellStyle name="Comma 176" xfId="10882"/>
    <cellStyle name="Comma 176 2" xfId="10883"/>
    <cellStyle name="Comma 177" xfId="10884"/>
    <cellStyle name="Comma 177 2" xfId="10885"/>
    <cellStyle name="Comma 178" xfId="10886"/>
    <cellStyle name="Comma 178 2" xfId="10887"/>
    <cellStyle name="Comma 179" xfId="10888"/>
    <cellStyle name="Comma 179 2" xfId="10889"/>
    <cellStyle name="Comma 18" xfId="10890"/>
    <cellStyle name="Comma 18 2" xfId="10891"/>
    <cellStyle name="Comma 18 2 2" xfId="10892"/>
    <cellStyle name="Comma 18 3" xfId="10893"/>
    <cellStyle name="Comma 18 4" xfId="10894"/>
    <cellStyle name="Comma 180" xfId="10895"/>
    <cellStyle name="Comma 180 2" xfId="10896"/>
    <cellStyle name="Comma 181" xfId="10897"/>
    <cellStyle name="Comma 181 2" xfId="10898"/>
    <cellStyle name="Comma 182" xfId="10899"/>
    <cellStyle name="Comma 182 2" xfId="10900"/>
    <cellStyle name="Comma 183" xfId="10901"/>
    <cellStyle name="Comma 183 2" xfId="10902"/>
    <cellStyle name="Comma 184" xfId="10903"/>
    <cellStyle name="Comma 184 2" xfId="10904"/>
    <cellStyle name="Comma 185" xfId="10905"/>
    <cellStyle name="Comma 185 2" xfId="10906"/>
    <cellStyle name="Comma 186" xfId="10907"/>
    <cellStyle name="Comma 186 2" xfId="10908"/>
    <cellStyle name="Comma 187" xfId="10909"/>
    <cellStyle name="Comma 187 2" xfId="10910"/>
    <cellStyle name="Comma 188" xfId="10911"/>
    <cellStyle name="Comma 188 2" xfId="10912"/>
    <cellStyle name="Comma 189" xfId="10913"/>
    <cellStyle name="Comma 189 2" xfId="10914"/>
    <cellStyle name="Comma 19" xfId="10915"/>
    <cellStyle name="Comma 19 2" xfId="10916"/>
    <cellStyle name="Comma 19 2 2" xfId="10917"/>
    <cellStyle name="Comma 19 3" xfId="10918"/>
    <cellStyle name="Comma 190" xfId="10919"/>
    <cellStyle name="Comma 190 2" xfId="10920"/>
    <cellStyle name="Comma 191" xfId="10921"/>
    <cellStyle name="Comma 191 2" xfId="10922"/>
    <cellStyle name="Comma 192" xfId="10923"/>
    <cellStyle name="Comma 192 2" xfId="10924"/>
    <cellStyle name="Comma 193" xfId="10925"/>
    <cellStyle name="Comma 193 2" xfId="10926"/>
    <cellStyle name="Comma 194" xfId="10927"/>
    <cellStyle name="Comma 194 2" xfId="10928"/>
    <cellStyle name="Comma 195" xfId="10929"/>
    <cellStyle name="Comma 195 2" xfId="10930"/>
    <cellStyle name="Comma 196" xfId="10931"/>
    <cellStyle name="Comma 196 2" xfId="10932"/>
    <cellStyle name="Comma 197" xfId="10933"/>
    <cellStyle name="Comma 197 2" xfId="10934"/>
    <cellStyle name="Comma 198" xfId="10935"/>
    <cellStyle name="Comma 198 2" xfId="10936"/>
    <cellStyle name="Comma 199" xfId="10937"/>
    <cellStyle name="Comma 199 2" xfId="10938"/>
    <cellStyle name="Comma 2" xfId="10939"/>
    <cellStyle name="Comma 2 10" xfId="10940"/>
    <cellStyle name="Comma 2 10 2" xfId="10941"/>
    <cellStyle name="Comma 2 10 2 2" xfId="10942"/>
    <cellStyle name="Comma 2 10 3" xfId="10943"/>
    <cellStyle name="Comma 2 10 4" xfId="10944"/>
    <cellStyle name="Comma 2 10 5" xfId="10945"/>
    <cellStyle name="Comma 2 100" xfId="10946"/>
    <cellStyle name="Comma 2 100 2" xfId="10947"/>
    <cellStyle name="Comma 2 100 3" xfId="10948"/>
    <cellStyle name="Comma 2 101" xfId="10949"/>
    <cellStyle name="Comma 2 101 2" xfId="10950"/>
    <cellStyle name="Comma 2 101 3" xfId="10951"/>
    <cellStyle name="Comma 2 102" xfId="10952"/>
    <cellStyle name="Comma 2 102 2" xfId="10953"/>
    <cellStyle name="Comma 2 102 3" xfId="10954"/>
    <cellStyle name="Comma 2 103" xfId="10955"/>
    <cellStyle name="Comma 2 103 2" xfId="10956"/>
    <cellStyle name="Comma 2 103 3" xfId="10957"/>
    <cellStyle name="Comma 2 104" xfId="10958"/>
    <cellStyle name="Comma 2 104 2" xfId="10959"/>
    <cellStyle name="Comma 2 104 3" xfId="10960"/>
    <cellStyle name="Comma 2 105" xfId="10961"/>
    <cellStyle name="Comma 2 105 2" xfId="10962"/>
    <cellStyle name="Comma 2 105 3" xfId="10963"/>
    <cellStyle name="Comma 2 106" xfId="10964"/>
    <cellStyle name="Comma 2 106 2" xfId="10965"/>
    <cellStyle name="Comma 2 106 3" xfId="10966"/>
    <cellStyle name="Comma 2 107" xfId="10967"/>
    <cellStyle name="Comma 2 107 2" xfId="10968"/>
    <cellStyle name="Comma 2 107 3" xfId="10969"/>
    <cellStyle name="Comma 2 108" xfId="10970"/>
    <cellStyle name="Comma 2 108 2" xfId="10971"/>
    <cellStyle name="Comma 2 108 3" xfId="10972"/>
    <cellStyle name="Comma 2 109" xfId="10973"/>
    <cellStyle name="Comma 2 109 2" xfId="10974"/>
    <cellStyle name="Comma 2 109 3" xfId="10975"/>
    <cellStyle name="Comma 2 11" xfId="10976"/>
    <cellStyle name="Comma 2 11 2" xfId="10977"/>
    <cellStyle name="Comma 2 11 2 2" xfId="10978"/>
    <cellStyle name="Comma 2 11 3" xfId="10979"/>
    <cellStyle name="Comma 2 11 4" xfId="10980"/>
    <cellStyle name="Comma 2 11 5" xfId="10981"/>
    <cellStyle name="Comma 2 110" xfId="10982"/>
    <cellStyle name="Comma 2 110 2" xfId="10983"/>
    <cellStyle name="Comma 2 110 3" xfId="10984"/>
    <cellStyle name="Comma 2 111" xfId="10985"/>
    <cellStyle name="Comma 2 111 2" xfId="10986"/>
    <cellStyle name="Comma 2 111 3" xfId="10987"/>
    <cellStyle name="Comma 2 112" xfId="10988"/>
    <cellStyle name="Comma 2 112 2" xfId="10989"/>
    <cellStyle name="Comma 2 112 3" xfId="10990"/>
    <cellStyle name="Comma 2 113" xfId="10991"/>
    <cellStyle name="Comma 2 113 2" xfId="10992"/>
    <cellStyle name="Comma 2 113 3" xfId="10993"/>
    <cellStyle name="Comma 2 114" xfId="10994"/>
    <cellStyle name="Comma 2 114 2" xfId="10995"/>
    <cellStyle name="Comma 2 114 3" xfId="10996"/>
    <cellStyle name="Comma 2 115" xfId="10997"/>
    <cellStyle name="Comma 2 115 2" xfId="10998"/>
    <cellStyle name="Comma 2 115 3" xfId="10999"/>
    <cellStyle name="Comma 2 116" xfId="11000"/>
    <cellStyle name="Comma 2 116 2" xfId="11001"/>
    <cellStyle name="Comma 2 116 3" xfId="11002"/>
    <cellStyle name="Comma 2 117" xfId="11003"/>
    <cellStyle name="Comma 2 117 2" xfId="11004"/>
    <cellStyle name="Comma 2 117 3" xfId="11005"/>
    <cellStyle name="Comma 2 118" xfId="11006"/>
    <cellStyle name="Comma 2 118 2" xfId="11007"/>
    <cellStyle name="Comma 2 118 3" xfId="11008"/>
    <cellStyle name="Comma 2 119" xfId="11009"/>
    <cellStyle name="Comma 2 119 2" xfId="11010"/>
    <cellStyle name="Comma 2 119 3" xfId="11011"/>
    <cellStyle name="Comma 2 12" xfId="11012"/>
    <cellStyle name="Comma 2 12 2" xfId="11013"/>
    <cellStyle name="Comma 2 12 2 2" xfId="11014"/>
    <cellStyle name="Comma 2 12 3" xfId="11015"/>
    <cellStyle name="Comma 2 12 4" xfId="11016"/>
    <cellStyle name="Comma 2 12 5" xfId="11017"/>
    <cellStyle name="Comma 2 120" xfId="11018"/>
    <cellStyle name="Comma 2 120 2" xfId="11019"/>
    <cellStyle name="Comma 2 120 3" xfId="11020"/>
    <cellStyle name="Comma 2 121" xfId="11021"/>
    <cellStyle name="Comma 2 121 2" xfId="11022"/>
    <cellStyle name="Comma 2 121 3" xfId="11023"/>
    <cellStyle name="Comma 2 122" xfId="11024"/>
    <cellStyle name="Comma 2 122 2" xfId="11025"/>
    <cellStyle name="Comma 2 122 3" xfId="11026"/>
    <cellStyle name="Comma 2 123" xfId="11027"/>
    <cellStyle name="Comma 2 123 2" xfId="11028"/>
    <cellStyle name="Comma 2 123 3" xfId="11029"/>
    <cellStyle name="Comma 2 124" xfId="11030"/>
    <cellStyle name="Comma 2 124 2" xfId="11031"/>
    <cellStyle name="Comma 2 124 3" xfId="11032"/>
    <cellStyle name="Comma 2 125" xfId="11033"/>
    <cellStyle name="Comma 2 125 2" xfId="11034"/>
    <cellStyle name="Comma 2 125 3" xfId="11035"/>
    <cellStyle name="Comma 2 126" xfId="11036"/>
    <cellStyle name="Comma 2 126 2" xfId="11037"/>
    <cellStyle name="Comma 2 126 3" xfId="11038"/>
    <cellStyle name="Comma 2 127" xfId="11039"/>
    <cellStyle name="Comma 2 127 2" xfId="11040"/>
    <cellStyle name="Comma 2 127 3" xfId="11041"/>
    <cellStyle name="Comma 2 128" xfId="11042"/>
    <cellStyle name="Comma 2 128 2" xfId="11043"/>
    <cellStyle name="Comma 2 128 3" xfId="11044"/>
    <cellStyle name="Comma 2 129" xfId="11045"/>
    <cellStyle name="Comma 2 129 2" xfId="11046"/>
    <cellStyle name="Comma 2 129 3" xfId="11047"/>
    <cellStyle name="Comma 2 13" xfId="11048"/>
    <cellStyle name="Comma 2 13 2" xfId="11049"/>
    <cellStyle name="Comma 2 13 2 2" xfId="11050"/>
    <cellStyle name="Comma 2 13 3" xfId="11051"/>
    <cellStyle name="Comma 2 13 4" xfId="11052"/>
    <cellStyle name="Comma 2 13 5" xfId="11053"/>
    <cellStyle name="Comma 2 130" xfId="11054"/>
    <cellStyle name="Comma 2 130 2" xfId="11055"/>
    <cellStyle name="Comma 2 130 3" xfId="11056"/>
    <cellStyle name="Comma 2 131" xfId="11057"/>
    <cellStyle name="Comma 2 131 2" xfId="11058"/>
    <cellStyle name="Comma 2 131 3" xfId="11059"/>
    <cellStyle name="Comma 2 132" xfId="11060"/>
    <cellStyle name="Comma 2 132 2" xfId="11061"/>
    <cellStyle name="Comma 2 132 3" xfId="11062"/>
    <cellStyle name="Comma 2 133" xfId="11063"/>
    <cellStyle name="Comma 2 133 2" xfId="11064"/>
    <cellStyle name="Comma 2 133 3" xfId="11065"/>
    <cellStyle name="Comma 2 134" xfId="11066"/>
    <cellStyle name="Comma 2 134 2" xfId="11067"/>
    <cellStyle name="Comma 2 134 3" xfId="11068"/>
    <cellStyle name="Comma 2 135" xfId="11069"/>
    <cellStyle name="Comma 2 135 2" xfId="11070"/>
    <cellStyle name="Comma 2 135 3" xfId="11071"/>
    <cellStyle name="Comma 2 136" xfId="11072"/>
    <cellStyle name="Comma 2 136 2" xfId="11073"/>
    <cellStyle name="Comma 2 136 3" xfId="11074"/>
    <cellStyle name="Comma 2 137" xfId="11075"/>
    <cellStyle name="Comma 2 137 2" xfId="11076"/>
    <cellStyle name="Comma 2 137 3" xfId="11077"/>
    <cellStyle name="Comma 2 138" xfId="11078"/>
    <cellStyle name="Comma 2 138 2" xfId="11079"/>
    <cellStyle name="Comma 2 138 3" xfId="11080"/>
    <cellStyle name="Comma 2 139" xfId="11081"/>
    <cellStyle name="Comma 2 139 2" xfId="11082"/>
    <cellStyle name="Comma 2 139 3" xfId="11083"/>
    <cellStyle name="Comma 2 14" xfId="11084"/>
    <cellStyle name="Comma 2 14 2" xfId="11085"/>
    <cellStyle name="Comma 2 14 2 2" xfId="11086"/>
    <cellStyle name="Comma 2 14 3" xfId="11087"/>
    <cellStyle name="Comma 2 14 4" xfId="11088"/>
    <cellStyle name="Comma 2 14 5" xfId="11089"/>
    <cellStyle name="Comma 2 140" xfId="11090"/>
    <cellStyle name="Comma 2 140 2" xfId="11091"/>
    <cellStyle name="Comma 2 140 3" xfId="11092"/>
    <cellStyle name="Comma 2 141" xfId="11093"/>
    <cellStyle name="Comma 2 141 2" xfId="11094"/>
    <cellStyle name="Comma 2 141 3" xfId="11095"/>
    <cellStyle name="Comma 2 142" xfId="11096"/>
    <cellStyle name="Comma 2 142 2" xfId="11097"/>
    <cellStyle name="Comma 2 142 3" xfId="11098"/>
    <cellStyle name="Comma 2 143" xfId="11099"/>
    <cellStyle name="Comma 2 143 2" xfId="11100"/>
    <cellStyle name="Comma 2 143 3" xfId="11101"/>
    <cellStyle name="Comma 2 144" xfId="11102"/>
    <cellStyle name="Comma 2 144 2" xfId="11103"/>
    <cellStyle name="Comma 2 144 3" xfId="11104"/>
    <cellStyle name="Comma 2 145" xfId="11105"/>
    <cellStyle name="Comma 2 145 2" xfId="11106"/>
    <cellStyle name="Comma 2 145 3" xfId="11107"/>
    <cellStyle name="Comma 2 146" xfId="11108"/>
    <cellStyle name="Comma 2 146 2" xfId="11109"/>
    <cellStyle name="Comma 2 146 3" xfId="11110"/>
    <cellStyle name="Comma 2 147" xfId="11111"/>
    <cellStyle name="Comma 2 147 2" xfId="11112"/>
    <cellStyle name="Comma 2 147 3" xfId="11113"/>
    <cellStyle name="Comma 2 148" xfId="11114"/>
    <cellStyle name="Comma 2 148 2" xfId="11115"/>
    <cellStyle name="Comma 2 148 3" xfId="11116"/>
    <cellStyle name="Comma 2 149" xfId="11117"/>
    <cellStyle name="Comma 2 149 2" xfId="11118"/>
    <cellStyle name="Comma 2 149 3" xfId="11119"/>
    <cellStyle name="Comma 2 15" xfId="11120"/>
    <cellStyle name="Comma 2 15 2" xfId="11121"/>
    <cellStyle name="Comma 2 15 2 2" xfId="11122"/>
    <cellStyle name="Comma 2 15 3" xfId="11123"/>
    <cellStyle name="Comma 2 15 4" xfId="11124"/>
    <cellStyle name="Comma 2 15 5" xfId="11125"/>
    <cellStyle name="Comma 2 150" xfId="11126"/>
    <cellStyle name="Comma 2 150 2" xfId="11127"/>
    <cellStyle name="Comma 2 150 3" xfId="11128"/>
    <cellStyle name="Comma 2 151" xfId="11129"/>
    <cellStyle name="Comma 2 151 2" xfId="11130"/>
    <cellStyle name="Comma 2 151 3" xfId="11131"/>
    <cellStyle name="Comma 2 152" xfId="11132"/>
    <cellStyle name="Comma 2 152 2" xfId="11133"/>
    <cellStyle name="Comma 2 152 3" xfId="11134"/>
    <cellStyle name="Comma 2 153" xfId="11135"/>
    <cellStyle name="Comma 2 153 2" xfId="11136"/>
    <cellStyle name="Comma 2 153 3" xfId="11137"/>
    <cellStyle name="Comma 2 154" xfId="11138"/>
    <cellStyle name="Comma 2 154 2" xfId="11139"/>
    <cellStyle name="Comma 2 154 3" xfId="11140"/>
    <cellStyle name="Comma 2 155" xfId="11141"/>
    <cellStyle name="Comma 2 155 2" xfId="11142"/>
    <cellStyle name="Comma 2 155 3" xfId="11143"/>
    <cellStyle name="Comma 2 156" xfId="11144"/>
    <cellStyle name="Comma 2 156 2" xfId="11145"/>
    <cellStyle name="Comma 2 156 3" xfId="11146"/>
    <cellStyle name="Comma 2 157" xfId="11147"/>
    <cellStyle name="Comma 2 157 2" xfId="11148"/>
    <cellStyle name="Comma 2 158" xfId="11149"/>
    <cellStyle name="Comma 2 158 2" xfId="11150"/>
    <cellStyle name="Comma 2 159" xfId="11151"/>
    <cellStyle name="Comma 2 159 2" xfId="11152"/>
    <cellStyle name="Comma 2 16" xfId="11153"/>
    <cellStyle name="Comma 2 16 2" xfId="11154"/>
    <cellStyle name="Comma 2 16 2 2" xfId="11155"/>
    <cellStyle name="Comma 2 16 3" xfId="11156"/>
    <cellStyle name="Comma 2 16 4" xfId="11157"/>
    <cellStyle name="Comma 2 16 5" xfId="11158"/>
    <cellStyle name="Comma 2 160" xfId="11159"/>
    <cellStyle name="Comma 2 160 2" xfId="11160"/>
    <cellStyle name="Comma 2 161" xfId="11161"/>
    <cellStyle name="Comma 2 161 2" xfId="11162"/>
    <cellStyle name="Comma 2 162" xfId="11163"/>
    <cellStyle name="Comma 2 162 2" xfId="11164"/>
    <cellStyle name="Comma 2 163" xfId="11165"/>
    <cellStyle name="Comma 2 163 2" xfId="11166"/>
    <cellStyle name="Comma 2 164" xfId="11167"/>
    <cellStyle name="Comma 2 164 2" xfId="11168"/>
    <cellStyle name="Comma 2 165" xfId="11169"/>
    <cellStyle name="Comma 2 165 2" xfId="11170"/>
    <cellStyle name="Comma 2 166" xfId="11171"/>
    <cellStyle name="Comma 2 166 2" xfId="11172"/>
    <cellStyle name="Comma 2 167" xfId="11173"/>
    <cellStyle name="Comma 2 167 2" xfId="11174"/>
    <cellStyle name="Comma 2 168" xfId="11175"/>
    <cellStyle name="Comma 2 168 2" xfId="11176"/>
    <cellStyle name="Comma 2 169" xfId="11177"/>
    <cellStyle name="Comma 2 169 2" xfId="11178"/>
    <cellStyle name="Comma 2 17" xfId="11179"/>
    <cellStyle name="Comma 2 17 2" xfId="11180"/>
    <cellStyle name="Comma 2 17 2 2" xfId="11181"/>
    <cellStyle name="Comma 2 17 3" xfId="11182"/>
    <cellStyle name="Comma 2 17 4" xfId="11183"/>
    <cellStyle name="Comma 2 17 5" xfId="11184"/>
    <cellStyle name="Comma 2 170" xfId="11185"/>
    <cellStyle name="Comma 2 170 2" xfId="11186"/>
    <cellStyle name="Comma 2 171" xfId="11187"/>
    <cellStyle name="Comma 2 171 2" xfId="11188"/>
    <cellStyle name="Comma 2 172" xfId="11189"/>
    <cellStyle name="Comma 2 172 2" xfId="11190"/>
    <cellStyle name="Comma 2 173" xfId="11191"/>
    <cellStyle name="Comma 2 173 2" xfId="11192"/>
    <cellStyle name="Comma 2 174" xfId="11193"/>
    <cellStyle name="Comma 2 174 2" xfId="11194"/>
    <cellStyle name="Comma 2 175" xfId="11195"/>
    <cellStyle name="Comma 2 175 2" xfId="11196"/>
    <cellStyle name="Comma 2 176" xfId="11197"/>
    <cellStyle name="Comma 2 176 2" xfId="11198"/>
    <cellStyle name="Comma 2 177" xfId="11199"/>
    <cellStyle name="Comma 2 177 2" xfId="11200"/>
    <cellStyle name="Comma 2 178" xfId="11201"/>
    <cellStyle name="Comma 2 178 2" xfId="11202"/>
    <cellStyle name="Comma 2 179" xfId="11203"/>
    <cellStyle name="Comma 2 179 2" xfId="11204"/>
    <cellStyle name="Comma 2 18" xfId="11205"/>
    <cellStyle name="Comma 2 18 2" xfId="11206"/>
    <cellStyle name="Comma 2 18 2 2" xfId="11207"/>
    <cellStyle name="Comma 2 18 3" xfId="11208"/>
    <cellStyle name="Comma 2 18 4" xfId="11209"/>
    <cellStyle name="Comma 2 18 5" xfId="11210"/>
    <cellStyle name="Comma 2 180" xfId="11211"/>
    <cellStyle name="Comma 2 180 2" xfId="11212"/>
    <cellStyle name="Comma 2 181" xfId="11213"/>
    <cellStyle name="Comma 2 181 2" xfId="11214"/>
    <cellStyle name="Comma 2 182" xfId="11215"/>
    <cellStyle name="Comma 2 182 2" xfId="11216"/>
    <cellStyle name="Comma 2 183" xfId="11217"/>
    <cellStyle name="Comma 2 183 2" xfId="11218"/>
    <cellStyle name="Comma 2 184" xfId="11219"/>
    <cellStyle name="Comma 2 184 2" xfId="11220"/>
    <cellStyle name="Comma 2 185" xfId="11221"/>
    <cellStyle name="Comma 2 185 2" xfId="11222"/>
    <cellStyle name="Comma 2 186" xfId="11223"/>
    <cellStyle name="Comma 2 186 2" xfId="11224"/>
    <cellStyle name="Comma 2 187" xfId="11225"/>
    <cellStyle name="Comma 2 187 2" xfId="11226"/>
    <cellStyle name="Comma 2 188" xfId="11227"/>
    <cellStyle name="Comma 2 188 2" xfId="11228"/>
    <cellStyle name="Comma 2 189" xfId="11229"/>
    <cellStyle name="Comma 2 189 2" xfId="11230"/>
    <cellStyle name="Comma 2 19" xfId="11231"/>
    <cellStyle name="Comma 2 19 2" xfId="11232"/>
    <cellStyle name="Comma 2 19 2 2" xfId="11233"/>
    <cellStyle name="Comma 2 19 3" xfId="11234"/>
    <cellStyle name="Comma 2 19 4" xfId="11235"/>
    <cellStyle name="Comma 2 19 5" xfId="11236"/>
    <cellStyle name="Comma 2 190" xfId="11237"/>
    <cellStyle name="Comma 2 190 2" xfId="11238"/>
    <cellStyle name="Comma 2 191" xfId="11239"/>
    <cellStyle name="Comma 2 191 2" xfId="11240"/>
    <cellStyle name="Comma 2 192" xfId="11241"/>
    <cellStyle name="Comma 2 192 2" xfId="11242"/>
    <cellStyle name="Comma 2 193" xfId="11243"/>
    <cellStyle name="Comma 2 193 2" xfId="11244"/>
    <cellStyle name="Comma 2 194" xfId="11245"/>
    <cellStyle name="Comma 2 194 2" xfId="11246"/>
    <cellStyle name="Comma 2 195" xfId="11247"/>
    <cellStyle name="Comma 2 195 2" xfId="11248"/>
    <cellStyle name="Comma 2 196" xfId="11249"/>
    <cellStyle name="Comma 2 196 2" xfId="11250"/>
    <cellStyle name="Comma 2 197" xfId="11251"/>
    <cellStyle name="Comma 2 197 2" xfId="11252"/>
    <cellStyle name="Comma 2 198" xfId="11253"/>
    <cellStyle name="Comma 2 198 2" xfId="11254"/>
    <cellStyle name="Comma 2 199" xfId="11255"/>
    <cellStyle name="Comma 2 199 2" xfId="11256"/>
    <cellStyle name="Comma 2 2" xfId="11257"/>
    <cellStyle name="Comma 2 2 10" xfId="11258"/>
    <cellStyle name="Comma 2 2 10 2" xfId="11259"/>
    <cellStyle name="Comma 2 2 10 3" xfId="11260"/>
    <cellStyle name="Comma 2 2 100" xfId="11261"/>
    <cellStyle name="Comma 2 2 100 2" xfId="11262"/>
    <cellStyle name="Comma 2 2 101" xfId="11263"/>
    <cellStyle name="Comma 2 2 101 2" xfId="11264"/>
    <cellStyle name="Comma 2 2 102" xfId="11265"/>
    <cellStyle name="Comma 2 2 102 2" xfId="11266"/>
    <cellStyle name="Comma 2 2 103" xfId="11267"/>
    <cellStyle name="Comma 2 2 103 2" xfId="11268"/>
    <cellStyle name="Comma 2 2 104" xfId="11269"/>
    <cellStyle name="Comma 2 2 104 2" xfId="11270"/>
    <cellStyle name="Comma 2 2 105" xfId="11271"/>
    <cellStyle name="Comma 2 2 105 2" xfId="11272"/>
    <cellStyle name="Comma 2 2 106" xfId="11273"/>
    <cellStyle name="Comma 2 2 106 2" xfId="11274"/>
    <cellStyle name="Comma 2 2 107" xfId="11275"/>
    <cellStyle name="Comma 2 2 107 2" xfId="11276"/>
    <cellStyle name="Comma 2 2 108" xfId="11277"/>
    <cellStyle name="Comma 2 2 108 2" xfId="11278"/>
    <cellStyle name="Comma 2 2 109" xfId="11279"/>
    <cellStyle name="Comma 2 2 109 2" xfId="11280"/>
    <cellStyle name="Comma 2 2 11" xfId="11281"/>
    <cellStyle name="Comma 2 2 11 2" xfId="11282"/>
    <cellStyle name="Comma 2 2 11 3" xfId="11283"/>
    <cellStyle name="Comma 2 2 110" xfId="11284"/>
    <cellStyle name="Comma 2 2 110 2" xfId="11285"/>
    <cellStyle name="Comma 2 2 111" xfId="11286"/>
    <cellStyle name="Comma 2 2 111 2" xfId="11287"/>
    <cellStyle name="Comma 2 2 112" xfId="11288"/>
    <cellStyle name="Comma 2 2 112 2" xfId="11289"/>
    <cellStyle name="Comma 2 2 113" xfId="11290"/>
    <cellStyle name="Comma 2 2 113 2" xfId="11291"/>
    <cellStyle name="Comma 2 2 114" xfId="11292"/>
    <cellStyle name="Comma 2 2 114 2" xfId="11293"/>
    <cellStyle name="Comma 2 2 115" xfId="11294"/>
    <cellStyle name="Comma 2 2 115 2" xfId="11295"/>
    <cellStyle name="Comma 2 2 116" xfId="11296"/>
    <cellStyle name="Comma 2 2 116 2" xfId="11297"/>
    <cellStyle name="Comma 2 2 117" xfId="11298"/>
    <cellStyle name="Comma 2 2 117 2" xfId="11299"/>
    <cellStyle name="Comma 2 2 118" xfId="11300"/>
    <cellStyle name="Comma 2 2 118 2" xfId="11301"/>
    <cellStyle name="Comma 2 2 119" xfId="11302"/>
    <cellStyle name="Comma 2 2 119 2" xfId="11303"/>
    <cellStyle name="Comma 2 2 12" xfId="11304"/>
    <cellStyle name="Comma 2 2 12 2" xfId="11305"/>
    <cellStyle name="Comma 2 2 12 3" xfId="11306"/>
    <cellStyle name="Comma 2 2 120" xfId="11307"/>
    <cellStyle name="Comma 2 2 120 2" xfId="11308"/>
    <cellStyle name="Comma 2 2 121" xfId="11309"/>
    <cellStyle name="Comma 2 2 121 2" xfId="11310"/>
    <cellStyle name="Comma 2 2 122" xfId="11311"/>
    <cellStyle name="Comma 2 2 122 2" xfId="11312"/>
    <cellStyle name="Comma 2 2 123" xfId="11313"/>
    <cellStyle name="Comma 2 2 123 2" xfId="11314"/>
    <cellStyle name="Comma 2 2 124" xfId="11315"/>
    <cellStyle name="Comma 2 2 124 2" xfId="11316"/>
    <cellStyle name="Comma 2 2 125" xfId="11317"/>
    <cellStyle name="Comma 2 2 125 2" xfId="11318"/>
    <cellStyle name="Comma 2 2 126" xfId="11319"/>
    <cellStyle name="Comma 2 2 126 2" xfId="11320"/>
    <cellStyle name="Comma 2 2 127" xfId="11321"/>
    <cellStyle name="Comma 2 2 127 2" xfId="11322"/>
    <cellStyle name="Comma 2 2 128" xfId="11323"/>
    <cellStyle name="Comma 2 2 128 2" xfId="11324"/>
    <cellStyle name="Comma 2 2 129" xfId="11325"/>
    <cellStyle name="Comma 2 2 129 2" xfId="11326"/>
    <cellStyle name="Comma 2 2 13" xfId="11327"/>
    <cellStyle name="Comma 2 2 13 2" xfId="11328"/>
    <cellStyle name="Comma 2 2 13 3" xfId="11329"/>
    <cellStyle name="Comma 2 2 130" xfId="11330"/>
    <cellStyle name="Comma 2 2 130 2" xfId="11331"/>
    <cellStyle name="Comma 2 2 131" xfId="11332"/>
    <cellStyle name="Comma 2 2 131 2" xfId="11333"/>
    <cellStyle name="Comma 2 2 132" xfId="11334"/>
    <cellStyle name="Comma 2 2 132 2" xfId="11335"/>
    <cellStyle name="Comma 2 2 133" xfId="11336"/>
    <cellStyle name="Comma 2 2 133 2" xfId="11337"/>
    <cellStyle name="Comma 2 2 134" xfId="11338"/>
    <cellStyle name="Comma 2 2 134 2" xfId="11339"/>
    <cellStyle name="Comma 2 2 135" xfId="11340"/>
    <cellStyle name="Comma 2 2 135 2" xfId="11341"/>
    <cellStyle name="Comma 2 2 136" xfId="11342"/>
    <cellStyle name="Comma 2 2 136 2" xfId="11343"/>
    <cellStyle name="Comma 2 2 137" xfId="11344"/>
    <cellStyle name="Comma 2 2 137 2" xfId="11345"/>
    <cellStyle name="Comma 2 2 138" xfId="11346"/>
    <cellStyle name="Comma 2 2 138 2" xfId="11347"/>
    <cellStyle name="Comma 2 2 139" xfId="11348"/>
    <cellStyle name="Comma 2 2 139 2" xfId="11349"/>
    <cellStyle name="Comma 2 2 14" xfId="11350"/>
    <cellStyle name="Comma 2 2 14 2" xfId="11351"/>
    <cellStyle name="Comma 2 2 14 3" xfId="11352"/>
    <cellStyle name="Comma 2 2 140" xfId="11353"/>
    <cellStyle name="Comma 2 2 140 2" xfId="11354"/>
    <cellStyle name="Comma 2 2 141" xfId="11355"/>
    <cellStyle name="Comma 2 2 141 2" xfId="11356"/>
    <cellStyle name="Comma 2 2 142" xfId="11357"/>
    <cellStyle name="Comma 2 2 142 2" xfId="11358"/>
    <cellStyle name="Comma 2 2 143" xfId="11359"/>
    <cellStyle name="Comma 2 2 143 2" xfId="11360"/>
    <cellStyle name="Comma 2 2 144" xfId="11361"/>
    <cellStyle name="Comma 2 2 144 2" xfId="11362"/>
    <cellStyle name="Comma 2 2 145" xfId="11363"/>
    <cellStyle name="Comma 2 2 145 2" xfId="11364"/>
    <cellStyle name="Comma 2 2 146" xfId="11365"/>
    <cellStyle name="Comma 2 2 146 2" xfId="11366"/>
    <cellStyle name="Comma 2 2 147" xfId="11367"/>
    <cellStyle name="Comma 2 2 147 2" xfId="11368"/>
    <cellStyle name="Comma 2 2 148" xfId="11369"/>
    <cellStyle name="Comma 2 2 148 2" xfId="11370"/>
    <cellStyle name="Comma 2 2 149" xfId="11371"/>
    <cellStyle name="Comma 2 2 149 2" xfId="11372"/>
    <cellStyle name="Comma 2 2 15" xfId="11373"/>
    <cellStyle name="Comma 2 2 15 2" xfId="11374"/>
    <cellStyle name="Comma 2 2 15 3" xfId="11375"/>
    <cellStyle name="Comma 2 2 150" xfId="11376"/>
    <cellStyle name="Comma 2 2 150 2" xfId="11377"/>
    <cellStyle name="Comma 2 2 151" xfId="11378"/>
    <cellStyle name="Comma 2 2 151 2" xfId="11379"/>
    <cellStyle name="Comma 2 2 152" xfId="11380"/>
    <cellStyle name="Comma 2 2 152 2" xfId="11381"/>
    <cellStyle name="Comma 2 2 153" xfId="11382"/>
    <cellStyle name="Comma 2 2 153 2" xfId="11383"/>
    <cellStyle name="Comma 2 2 154" xfId="11384"/>
    <cellStyle name="Comma 2 2 154 2" xfId="11385"/>
    <cellStyle name="Comma 2 2 155" xfId="11386"/>
    <cellStyle name="Comma 2 2 155 2" xfId="11387"/>
    <cellStyle name="Comma 2 2 156" xfId="11388"/>
    <cellStyle name="Comma 2 2 156 2" xfId="11389"/>
    <cellStyle name="Comma 2 2 157" xfId="11390"/>
    <cellStyle name="Comma 2 2 157 2" xfId="11391"/>
    <cellStyle name="Comma 2 2 158" xfId="11392"/>
    <cellStyle name="Comma 2 2 16" xfId="11393"/>
    <cellStyle name="Comma 2 2 16 2" xfId="11394"/>
    <cellStyle name="Comma 2 2 16 3" xfId="11395"/>
    <cellStyle name="Comma 2 2 17" xfId="11396"/>
    <cellStyle name="Comma 2 2 17 2" xfId="11397"/>
    <cellStyle name="Comma 2 2 17 3" xfId="11398"/>
    <cellStyle name="Comma 2 2 18" xfId="11399"/>
    <cellStyle name="Comma 2 2 18 2" xfId="11400"/>
    <cellStyle name="Comma 2 2 18 3" xfId="11401"/>
    <cellStyle name="Comma 2 2 19" xfId="11402"/>
    <cellStyle name="Comma 2 2 19 2" xfId="11403"/>
    <cellStyle name="Comma 2 2 19 3" xfId="11404"/>
    <cellStyle name="Comma 2 2 2" xfId="11405"/>
    <cellStyle name="Comma 2 2 2 10" xfId="11406"/>
    <cellStyle name="Comma 2 2 2 11" xfId="11407"/>
    <cellStyle name="Comma 2 2 2 12" xfId="11408"/>
    <cellStyle name="Comma 2 2 2 13" xfId="11409"/>
    <cellStyle name="Comma 2 2 2 14" xfId="11410"/>
    <cellStyle name="Comma 2 2 2 15" xfId="11411"/>
    <cellStyle name="Comma 2 2 2 16" xfId="11412"/>
    <cellStyle name="Comma 2 2 2 17" xfId="11413"/>
    <cellStyle name="Comma 2 2 2 18" xfId="11414"/>
    <cellStyle name="Comma 2 2 2 19" xfId="11415"/>
    <cellStyle name="Comma 2 2 2 2" xfId="11416"/>
    <cellStyle name="Comma 2 2 2 2 2" xfId="11417"/>
    <cellStyle name="Comma 2 2 2 2 2 2" xfId="11418"/>
    <cellStyle name="Comma 2 2 2 20" xfId="11419"/>
    <cellStyle name="Comma 2 2 2 21" xfId="11420"/>
    <cellStyle name="Comma 2 2 2 22" xfId="11421"/>
    <cellStyle name="Comma 2 2 2 23" xfId="11422"/>
    <cellStyle name="Comma 2 2 2 24" xfId="11423"/>
    <cellStyle name="Comma 2 2 2 25" xfId="11424"/>
    <cellStyle name="Comma 2 2 2 26" xfId="11425"/>
    <cellStyle name="Comma 2 2 2 27" xfId="11426"/>
    <cellStyle name="Comma 2 2 2 28" xfId="11427"/>
    <cellStyle name="Comma 2 2 2 3" xfId="11428"/>
    <cellStyle name="Comma 2 2 2 4" xfId="11429"/>
    <cellStyle name="Comma 2 2 2 5" xfId="11430"/>
    <cellStyle name="Comma 2 2 2 6" xfId="11431"/>
    <cellStyle name="Comma 2 2 2 7" xfId="11432"/>
    <cellStyle name="Comma 2 2 2 8" xfId="11433"/>
    <cellStyle name="Comma 2 2 2 9" xfId="11434"/>
    <cellStyle name="Comma 2 2 20" xfId="11435"/>
    <cellStyle name="Comma 2 2 20 2" xfId="11436"/>
    <cellStyle name="Comma 2 2 20 3" xfId="11437"/>
    <cellStyle name="Comma 2 2 21" xfId="11438"/>
    <cellStyle name="Comma 2 2 21 2" xfId="11439"/>
    <cellStyle name="Comma 2 2 21 3" xfId="11440"/>
    <cellStyle name="Comma 2 2 22" xfId="11441"/>
    <cellStyle name="Comma 2 2 22 2" xfId="11442"/>
    <cellStyle name="Comma 2 2 22 3" xfId="11443"/>
    <cellStyle name="Comma 2 2 23" xfId="11444"/>
    <cellStyle name="Comma 2 2 23 2" xfId="11445"/>
    <cellStyle name="Comma 2 2 23 3" xfId="11446"/>
    <cellStyle name="Comma 2 2 24" xfId="11447"/>
    <cellStyle name="Comma 2 2 24 2" xfId="11448"/>
    <cellStyle name="Comma 2 2 24 3" xfId="11449"/>
    <cellStyle name="Comma 2 2 24 3 2" xfId="11450"/>
    <cellStyle name="Comma 2 2 24 4" xfId="11451"/>
    <cellStyle name="Comma 2 2 24 5" xfId="11452"/>
    <cellStyle name="Comma 2 2 25" xfId="11453"/>
    <cellStyle name="Comma 2 2 25 2" xfId="11454"/>
    <cellStyle name="Comma 2 2 25 3" xfId="11455"/>
    <cellStyle name="Comma 2 2 25 3 2" xfId="11456"/>
    <cellStyle name="Comma 2 2 25 4" xfId="11457"/>
    <cellStyle name="Comma 2 2 25 5" xfId="11458"/>
    <cellStyle name="Comma 2 2 26" xfId="11459"/>
    <cellStyle name="Comma 2 2 26 2" xfId="11460"/>
    <cellStyle name="Comma 2 2 27" xfId="11461"/>
    <cellStyle name="Comma 2 2 27 2" xfId="11462"/>
    <cellStyle name="Comma 2 2 28" xfId="11463"/>
    <cellStyle name="Comma 2 2 28 2" xfId="11464"/>
    <cellStyle name="Comma 2 2 29" xfId="11465"/>
    <cellStyle name="Comma 2 2 29 2" xfId="11466"/>
    <cellStyle name="Comma 2 2 3" xfId="11467"/>
    <cellStyle name="Comma 2 2 3 2" xfId="11468"/>
    <cellStyle name="Comma 2 2 3 3" xfId="11469"/>
    <cellStyle name="Comma 2 2 3 4" xfId="11470"/>
    <cellStyle name="Comma 2 2 30" xfId="11471"/>
    <cellStyle name="Comma 2 2 30 2" xfId="11472"/>
    <cellStyle name="Comma 2 2 31" xfId="11473"/>
    <cellStyle name="Comma 2 2 31 2" xfId="11474"/>
    <cellStyle name="Comma 2 2 32" xfId="11475"/>
    <cellStyle name="Comma 2 2 32 2" xfId="11476"/>
    <cellStyle name="Comma 2 2 33" xfId="11477"/>
    <cellStyle name="Comma 2 2 33 2" xfId="11478"/>
    <cellStyle name="Comma 2 2 34" xfId="11479"/>
    <cellStyle name="Comma 2 2 34 2" xfId="11480"/>
    <cellStyle name="Comma 2 2 35" xfId="11481"/>
    <cellStyle name="Comma 2 2 35 2" xfId="11482"/>
    <cellStyle name="Comma 2 2 36" xfId="11483"/>
    <cellStyle name="Comma 2 2 36 2" xfId="11484"/>
    <cellStyle name="Comma 2 2 37" xfId="11485"/>
    <cellStyle name="Comma 2 2 37 2" xfId="11486"/>
    <cellStyle name="Comma 2 2 38" xfId="11487"/>
    <cellStyle name="Comma 2 2 38 2" xfId="11488"/>
    <cellStyle name="Comma 2 2 39" xfId="11489"/>
    <cellStyle name="Comma 2 2 39 2" xfId="11490"/>
    <cellStyle name="Comma 2 2 4" xfId="11491"/>
    <cellStyle name="Comma 2 2 4 2" xfId="11492"/>
    <cellStyle name="Comma 2 2 4 3" xfId="11493"/>
    <cellStyle name="Comma 2 2 40" xfId="11494"/>
    <cellStyle name="Comma 2 2 40 2" xfId="11495"/>
    <cellStyle name="Comma 2 2 41" xfId="11496"/>
    <cellStyle name="Comma 2 2 41 2" xfId="11497"/>
    <cellStyle name="Comma 2 2 42" xfId="11498"/>
    <cellStyle name="Comma 2 2 42 2" xfId="11499"/>
    <cellStyle name="Comma 2 2 43" xfId="11500"/>
    <cellStyle name="Comma 2 2 43 2" xfId="11501"/>
    <cellStyle name="Comma 2 2 44" xfId="11502"/>
    <cellStyle name="Comma 2 2 44 2" xfId="11503"/>
    <cellStyle name="Comma 2 2 45" xfId="11504"/>
    <cellStyle name="Comma 2 2 45 2" xfId="11505"/>
    <cellStyle name="Comma 2 2 46" xfId="11506"/>
    <cellStyle name="Comma 2 2 46 2" xfId="11507"/>
    <cellStyle name="Comma 2 2 47" xfId="11508"/>
    <cellStyle name="Comma 2 2 47 2" xfId="11509"/>
    <cellStyle name="Comma 2 2 48" xfId="11510"/>
    <cellStyle name="Comma 2 2 48 2" xfId="11511"/>
    <cellStyle name="Comma 2 2 49" xfId="11512"/>
    <cellStyle name="Comma 2 2 49 2" xfId="11513"/>
    <cellStyle name="Comma 2 2 5" xfId="11514"/>
    <cellStyle name="Comma 2 2 5 2" xfId="11515"/>
    <cellStyle name="Comma 2 2 5 3" xfId="11516"/>
    <cellStyle name="Comma 2 2 50" xfId="11517"/>
    <cellStyle name="Comma 2 2 50 2" xfId="11518"/>
    <cellStyle name="Comma 2 2 51" xfId="11519"/>
    <cellStyle name="Comma 2 2 51 2" xfId="11520"/>
    <cellStyle name="Comma 2 2 52" xfId="11521"/>
    <cellStyle name="Comma 2 2 52 2" xfId="11522"/>
    <cellStyle name="Comma 2 2 53" xfId="11523"/>
    <cellStyle name="Comma 2 2 53 2" xfId="11524"/>
    <cellStyle name="Comma 2 2 54" xfId="11525"/>
    <cellStyle name="Comma 2 2 54 2" xfId="11526"/>
    <cellStyle name="Comma 2 2 55" xfId="11527"/>
    <cellStyle name="Comma 2 2 55 2" xfId="11528"/>
    <cellStyle name="Comma 2 2 56" xfId="11529"/>
    <cellStyle name="Comma 2 2 56 2" xfId="11530"/>
    <cellStyle name="Comma 2 2 57" xfId="11531"/>
    <cellStyle name="Comma 2 2 57 2" xfId="11532"/>
    <cellStyle name="Comma 2 2 58" xfId="11533"/>
    <cellStyle name="Comma 2 2 58 2" xfId="11534"/>
    <cellStyle name="Comma 2 2 59" xfId="11535"/>
    <cellStyle name="Comma 2 2 59 2" xfId="11536"/>
    <cellStyle name="Comma 2 2 6" xfId="11537"/>
    <cellStyle name="Comma 2 2 6 2" xfId="11538"/>
    <cellStyle name="Comma 2 2 6 3" xfId="11539"/>
    <cellStyle name="Comma 2 2 60" xfId="11540"/>
    <cellStyle name="Comma 2 2 60 2" xfId="11541"/>
    <cellStyle name="Comma 2 2 61" xfId="11542"/>
    <cellStyle name="Comma 2 2 61 2" xfId="11543"/>
    <cellStyle name="Comma 2 2 62" xfId="11544"/>
    <cellStyle name="Comma 2 2 62 2" xfId="11545"/>
    <cellStyle name="Comma 2 2 63" xfId="11546"/>
    <cellStyle name="Comma 2 2 63 2" xfId="11547"/>
    <cellStyle name="Comma 2 2 64" xfId="11548"/>
    <cellStyle name="Comma 2 2 64 2" xfId="11549"/>
    <cellStyle name="Comma 2 2 65" xfId="11550"/>
    <cellStyle name="Comma 2 2 65 2" xfId="11551"/>
    <cellStyle name="Comma 2 2 66" xfId="11552"/>
    <cellStyle name="Comma 2 2 66 2" xfId="11553"/>
    <cellStyle name="Comma 2 2 67" xfId="11554"/>
    <cellStyle name="Comma 2 2 67 2" xfId="11555"/>
    <cellStyle name="Comma 2 2 68" xfId="11556"/>
    <cellStyle name="Comma 2 2 68 2" xfId="11557"/>
    <cellStyle name="Comma 2 2 69" xfId="11558"/>
    <cellStyle name="Comma 2 2 69 2" xfId="11559"/>
    <cellStyle name="Comma 2 2 7" xfId="11560"/>
    <cellStyle name="Comma 2 2 7 2" xfId="11561"/>
    <cellStyle name="Comma 2 2 7 3" xfId="11562"/>
    <cellStyle name="Comma 2 2 70" xfId="11563"/>
    <cellStyle name="Comma 2 2 70 2" xfId="11564"/>
    <cellStyle name="Comma 2 2 71" xfId="11565"/>
    <cellStyle name="Comma 2 2 71 2" xfId="11566"/>
    <cellStyle name="Comma 2 2 72" xfId="11567"/>
    <cellStyle name="Comma 2 2 72 2" xfId="11568"/>
    <cellStyle name="Comma 2 2 73" xfId="11569"/>
    <cellStyle name="Comma 2 2 73 2" xfId="11570"/>
    <cellStyle name="Comma 2 2 74" xfId="11571"/>
    <cellStyle name="Comma 2 2 74 2" xfId="11572"/>
    <cellStyle name="Comma 2 2 75" xfId="11573"/>
    <cellStyle name="Comma 2 2 75 2" xfId="11574"/>
    <cellStyle name="Comma 2 2 76" xfId="11575"/>
    <cellStyle name="Comma 2 2 76 2" xfId="11576"/>
    <cellStyle name="Comma 2 2 77" xfId="11577"/>
    <cellStyle name="Comma 2 2 77 2" xfId="11578"/>
    <cellStyle name="Comma 2 2 78" xfId="11579"/>
    <cellStyle name="Comma 2 2 78 2" xfId="11580"/>
    <cellStyle name="Comma 2 2 79" xfId="11581"/>
    <cellStyle name="Comma 2 2 79 2" xfId="11582"/>
    <cellStyle name="Comma 2 2 8" xfId="11583"/>
    <cellStyle name="Comma 2 2 8 2" xfId="11584"/>
    <cellStyle name="Comma 2 2 8 3" xfId="11585"/>
    <cellStyle name="Comma 2 2 80" xfId="11586"/>
    <cellStyle name="Comma 2 2 80 2" xfId="11587"/>
    <cellStyle name="Comma 2 2 81" xfId="11588"/>
    <cellStyle name="Comma 2 2 81 2" xfId="11589"/>
    <cellStyle name="Comma 2 2 82" xfId="11590"/>
    <cellStyle name="Comma 2 2 82 2" xfId="11591"/>
    <cellStyle name="Comma 2 2 83" xfId="11592"/>
    <cellStyle name="Comma 2 2 83 2" xfId="11593"/>
    <cellStyle name="Comma 2 2 84" xfId="11594"/>
    <cellStyle name="Comma 2 2 84 2" xfId="11595"/>
    <cellStyle name="Comma 2 2 85" xfId="11596"/>
    <cellStyle name="Comma 2 2 85 2" xfId="11597"/>
    <cellStyle name="Comma 2 2 86" xfId="11598"/>
    <cellStyle name="Comma 2 2 86 2" xfId="11599"/>
    <cellStyle name="Comma 2 2 87" xfId="11600"/>
    <cellStyle name="Comma 2 2 87 2" xfId="11601"/>
    <cellStyle name="Comma 2 2 88" xfId="11602"/>
    <cellStyle name="Comma 2 2 88 2" xfId="11603"/>
    <cellStyle name="Comma 2 2 89" xfId="11604"/>
    <cellStyle name="Comma 2 2 89 2" xfId="11605"/>
    <cellStyle name="Comma 2 2 9" xfId="11606"/>
    <cellStyle name="Comma 2 2 9 2" xfId="11607"/>
    <cellStyle name="Comma 2 2 9 3" xfId="11608"/>
    <cellStyle name="Comma 2 2 90" xfId="11609"/>
    <cellStyle name="Comma 2 2 90 2" xfId="11610"/>
    <cellStyle name="Comma 2 2 91" xfId="11611"/>
    <cellStyle name="Comma 2 2 91 2" xfId="11612"/>
    <cellStyle name="Comma 2 2 92" xfId="11613"/>
    <cellStyle name="Comma 2 2 92 2" xfId="11614"/>
    <cellStyle name="Comma 2 2 93" xfId="11615"/>
    <cellStyle name="Comma 2 2 93 2" xfId="11616"/>
    <cellStyle name="Comma 2 2 94" xfId="11617"/>
    <cellStyle name="Comma 2 2 94 2" xfId="11618"/>
    <cellStyle name="Comma 2 2 95" xfId="11619"/>
    <cellStyle name="Comma 2 2 95 2" xfId="11620"/>
    <cellStyle name="Comma 2 2 96" xfId="11621"/>
    <cellStyle name="Comma 2 2 96 2" xfId="11622"/>
    <cellStyle name="Comma 2 2 97" xfId="11623"/>
    <cellStyle name="Comma 2 2 97 2" xfId="11624"/>
    <cellStyle name="Comma 2 2 98" xfId="11625"/>
    <cellStyle name="Comma 2 2 98 2" xfId="11626"/>
    <cellStyle name="Comma 2 2 99" xfId="11627"/>
    <cellStyle name="Comma 2 2 99 2" xfId="11628"/>
    <cellStyle name="Comma 2 2_05-12  KH trung han 2016-2020 - Liem Thinh edited" xfId="11629"/>
    <cellStyle name="Comma 2 20" xfId="11630"/>
    <cellStyle name="Comma 2 20 2" xfId="11631"/>
    <cellStyle name="Comma 2 20 2 2" xfId="11632"/>
    <cellStyle name="Comma 2 20 3" xfId="11633"/>
    <cellStyle name="Comma 2 20 4" xfId="11634"/>
    <cellStyle name="Comma 2 20 5" xfId="11635"/>
    <cellStyle name="Comma 2 200" xfId="11636"/>
    <cellStyle name="Comma 2 200 2" xfId="11637"/>
    <cellStyle name="Comma 2 201" xfId="11638"/>
    <cellStyle name="Comma 2 201 2" xfId="11639"/>
    <cellStyle name="Comma 2 202" xfId="11640"/>
    <cellStyle name="Comma 2 202 2" xfId="11641"/>
    <cellStyle name="Comma 2 203" xfId="11642"/>
    <cellStyle name="Comma 2 203 2" xfId="11643"/>
    <cellStyle name="Comma 2 204" xfId="11644"/>
    <cellStyle name="Comma 2 204 2" xfId="11645"/>
    <cellStyle name="Comma 2 205" xfId="11646"/>
    <cellStyle name="Comma 2 205 2" xfId="11647"/>
    <cellStyle name="Comma 2 206" xfId="11648"/>
    <cellStyle name="Comma 2 206 2" xfId="11649"/>
    <cellStyle name="Comma 2 207" xfId="11650"/>
    <cellStyle name="Comma 2 207 2" xfId="11651"/>
    <cellStyle name="Comma 2 208" xfId="11652"/>
    <cellStyle name="Comma 2 208 2" xfId="11653"/>
    <cellStyle name="Comma 2 209" xfId="11654"/>
    <cellStyle name="Comma 2 209 2" xfId="11655"/>
    <cellStyle name="Comma 2 21" xfId="11656"/>
    <cellStyle name="Comma 2 21 2" xfId="11657"/>
    <cellStyle name="Comma 2 21 2 2" xfId="11658"/>
    <cellStyle name="Comma 2 21 3" xfId="11659"/>
    <cellStyle name="Comma 2 21 4" xfId="11660"/>
    <cellStyle name="Comma 2 21 5" xfId="11661"/>
    <cellStyle name="Comma 2 210" xfId="11662"/>
    <cellStyle name="Comma 2 210 2" xfId="11663"/>
    <cellStyle name="Comma 2 211" xfId="11664"/>
    <cellStyle name="Comma 2 211 2" xfId="11665"/>
    <cellStyle name="Comma 2 212" xfId="11666"/>
    <cellStyle name="Comma 2 212 2" xfId="11667"/>
    <cellStyle name="Comma 2 213" xfId="11668"/>
    <cellStyle name="Comma 2 213 2" xfId="11669"/>
    <cellStyle name="Comma 2 214" xfId="11670"/>
    <cellStyle name="Comma 2 214 2" xfId="11671"/>
    <cellStyle name="Comma 2 215" xfId="11672"/>
    <cellStyle name="Comma 2 215 2" xfId="11673"/>
    <cellStyle name="Comma 2 216" xfId="11674"/>
    <cellStyle name="Comma 2 216 2" xfId="11675"/>
    <cellStyle name="Comma 2 217" xfId="11676"/>
    <cellStyle name="Comma 2 217 2" xfId="11677"/>
    <cellStyle name="Comma 2 218" xfId="11678"/>
    <cellStyle name="Comma 2 218 2" xfId="11679"/>
    <cellStyle name="Comma 2 219" xfId="11680"/>
    <cellStyle name="Comma 2 219 2" xfId="11681"/>
    <cellStyle name="Comma 2 22" xfId="11682"/>
    <cellStyle name="Comma 2 22 2" xfId="11683"/>
    <cellStyle name="Comma 2 22 2 2" xfId="11684"/>
    <cellStyle name="Comma 2 22 3" xfId="11685"/>
    <cellStyle name="Comma 2 22 4" xfId="11686"/>
    <cellStyle name="Comma 2 22 5" xfId="11687"/>
    <cellStyle name="Comma 2 220" xfId="11688"/>
    <cellStyle name="Comma 2 220 2" xfId="11689"/>
    <cellStyle name="Comma 2 221" xfId="11690"/>
    <cellStyle name="Comma 2 221 2" xfId="11691"/>
    <cellStyle name="Comma 2 222" xfId="11692"/>
    <cellStyle name="Comma 2 222 2" xfId="11693"/>
    <cellStyle name="Comma 2 223" xfId="11694"/>
    <cellStyle name="Comma 2 223 2" xfId="11695"/>
    <cellStyle name="Comma 2 224" xfId="11696"/>
    <cellStyle name="Comma 2 224 2" xfId="11697"/>
    <cellStyle name="Comma 2 225" xfId="11698"/>
    <cellStyle name="Comma 2 225 2" xfId="11699"/>
    <cellStyle name="Comma 2 226" xfId="11700"/>
    <cellStyle name="Comma 2 226 2" xfId="11701"/>
    <cellStyle name="Comma 2 227" xfId="11702"/>
    <cellStyle name="Comma 2 227 2" xfId="11703"/>
    <cellStyle name="Comma 2 228" xfId="11704"/>
    <cellStyle name="Comma 2 228 2" xfId="11705"/>
    <cellStyle name="Comma 2 229" xfId="11706"/>
    <cellStyle name="Comma 2 229 2" xfId="11707"/>
    <cellStyle name="Comma 2 23" xfId="11708"/>
    <cellStyle name="Comma 2 23 2" xfId="11709"/>
    <cellStyle name="Comma 2 23 2 2" xfId="11710"/>
    <cellStyle name="Comma 2 23 3" xfId="11711"/>
    <cellStyle name="Comma 2 23 4" xfId="11712"/>
    <cellStyle name="Comma 2 23 5" xfId="11713"/>
    <cellStyle name="Comma 2 230" xfId="11714"/>
    <cellStyle name="Comma 2 230 2" xfId="11715"/>
    <cellStyle name="Comma 2 231" xfId="11716"/>
    <cellStyle name="Comma 2 231 2" xfId="11717"/>
    <cellStyle name="Comma 2 232" xfId="11718"/>
    <cellStyle name="Comma 2 232 2" xfId="11719"/>
    <cellStyle name="Comma 2 233" xfId="11720"/>
    <cellStyle name="Comma 2 233 2" xfId="11721"/>
    <cellStyle name="Comma 2 234" xfId="11722"/>
    <cellStyle name="Comma 2 234 2" xfId="11723"/>
    <cellStyle name="Comma 2 235" xfId="11724"/>
    <cellStyle name="Comma 2 235 2" xfId="11725"/>
    <cellStyle name="Comma 2 236" xfId="11726"/>
    <cellStyle name="Comma 2 236 2" xfId="11727"/>
    <cellStyle name="Comma 2 237" xfId="11728"/>
    <cellStyle name="Comma 2 237 2" xfId="11729"/>
    <cellStyle name="Comma 2 238" xfId="11730"/>
    <cellStyle name="Comma 2 238 2" xfId="11731"/>
    <cellStyle name="Comma 2 239" xfId="11732"/>
    <cellStyle name="Comma 2 239 2" xfId="11733"/>
    <cellStyle name="Comma 2 24" xfId="11734"/>
    <cellStyle name="Comma 2 24 2" xfId="11735"/>
    <cellStyle name="Comma 2 24 2 2" xfId="11736"/>
    <cellStyle name="Comma 2 24 3" xfId="11737"/>
    <cellStyle name="Comma 2 24 4" xfId="11738"/>
    <cellStyle name="Comma 2 24 5" xfId="11739"/>
    <cellStyle name="Comma 2 240" xfId="11740"/>
    <cellStyle name="Comma 2 240 2" xfId="11741"/>
    <cellStyle name="Comma 2 241" xfId="11742"/>
    <cellStyle name="Comma 2 241 2" xfId="11743"/>
    <cellStyle name="Comma 2 242" xfId="11744"/>
    <cellStyle name="Comma 2 242 2" xfId="11745"/>
    <cellStyle name="Comma 2 243" xfId="11746"/>
    <cellStyle name="Comma 2 243 2" xfId="11747"/>
    <cellStyle name="Comma 2 244" xfId="11748"/>
    <cellStyle name="Comma 2 244 2" xfId="11749"/>
    <cellStyle name="Comma 2 245" xfId="11750"/>
    <cellStyle name="Comma 2 245 2" xfId="11751"/>
    <cellStyle name="Comma 2 246" xfId="11752"/>
    <cellStyle name="Comma 2 246 2" xfId="11753"/>
    <cellStyle name="Comma 2 247" xfId="11754"/>
    <cellStyle name="Comma 2 247 2" xfId="11755"/>
    <cellStyle name="Comma 2 248" xfId="11756"/>
    <cellStyle name="Comma 2 248 2" xfId="11757"/>
    <cellStyle name="Comma 2 249" xfId="11758"/>
    <cellStyle name="Comma 2 249 2" xfId="11759"/>
    <cellStyle name="Comma 2 25" xfId="11760"/>
    <cellStyle name="Comma 2 25 2" xfId="11761"/>
    <cellStyle name="Comma 2 25 2 2" xfId="11762"/>
    <cellStyle name="Comma 2 25 3" xfId="11763"/>
    <cellStyle name="Comma 2 25 4" xfId="11764"/>
    <cellStyle name="Comma 2 25 5" xfId="11765"/>
    <cellStyle name="Comma 2 250" xfId="11766"/>
    <cellStyle name="Comma 2 250 2" xfId="11767"/>
    <cellStyle name="Comma 2 251" xfId="11768"/>
    <cellStyle name="Comma 2 252" xfId="11769"/>
    <cellStyle name="Comma 2 253" xfId="11770"/>
    <cellStyle name="Comma 2 254" xfId="11771"/>
    <cellStyle name="Comma 2 255" xfId="11772"/>
    <cellStyle name="Comma 2 256" xfId="11773"/>
    <cellStyle name="Comma 2 26" xfId="11774"/>
    <cellStyle name="Comma 2 26 2" xfId="11775"/>
    <cellStyle name="Comma 2 26 3" xfId="11776"/>
    <cellStyle name="Comma 2 26 4" xfId="11777"/>
    <cellStyle name="Comma 2 27" xfId="11778"/>
    <cellStyle name="Comma 2 27 2" xfId="11779"/>
    <cellStyle name="Comma 2 27 3" xfId="11780"/>
    <cellStyle name="Comma 2 27 4" xfId="11781"/>
    <cellStyle name="Comma 2 28" xfId="11782"/>
    <cellStyle name="Comma 2 28 2" xfId="11783"/>
    <cellStyle name="Comma 2 28 3" xfId="11784"/>
    <cellStyle name="Comma 2 29" xfId="11785"/>
    <cellStyle name="Comma 2 29 2" xfId="11786"/>
    <cellStyle name="Comma 2 29 3" xfId="11787"/>
    <cellStyle name="Comma 2 3" xfId="11788"/>
    <cellStyle name="Comma 2 3 2" xfId="11789"/>
    <cellStyle name="Comma 2 3 2 11 2" xfId="11790"/>
    <cellStyle name="Comma 2 3 2 11 2 3" xfId="11791"/>
    <cellStyle name="Comma 2 3 2 11 5" xfId="11792"/>
    <cellStyle name="Comma 2 3 2 13 2 2" xfId="11793"/>
    <cellStyle name="Comma 2 3 2 14 2" xfId="11794"/>
    <cellStyle name="Comma 2 3 2 17" xfId="11795"/>
    <cellStyle name="Comma 2 3 2 2" xfId="11796"/>
    <cellStyle name="Comma 2 3 2 3" xfId="11797"/>
    <cellStyle name="Comma 2 3 2 4" xfId="11798"/>
    <cellStyle name="Comma 2 3 2 5" xfId="11799"/>
    <cellStyle name="Comma 2 3 2 5 9" xfId="11800"/>
    <cellStyle name="Comma 2 3 2 7 9" xfId="11801"/>
    <cellStyle name="Comma 2 3 3" xfId="11802"/>
    <cellStyle name="Comma 2 3 3 2" xfId="11803"/>
    <cellStyle name="Comma 2 3 3 3" xfId="11804"/>
    <cellStyle name="Comma 2 3 4" xfId="11805"/>
    <cellStyle name="Comma 2 3 4 2" xfId="11806"/>
    <cellStyle name="Comma 2 3 5" xfId="11807"/>
    <cellStyle name="Comma 2 3 5 2" xfId="11808"/>
    <cellStyle name="Comma 2 3 6" xfId="11809"/>
    <cellStyle name="Comma 2 3 7" xfId="11810"/>
    <cellStyle name="Comma 2 3 8" xfId="11811"/>
    <cellStyle name="Comma 2 30" xfId="11812"/>
    <cellStyle name="Comma 2 30 2" xfId="11813"/>
    <cellStyle name="Comma 2 30 3" xfId="11814"/>
    <cellStyle name="Comma 2 31" xfId="11815"/>
    <cellStyle name="Comma 2 31 2" xfId="11816"/>
    <cellStyle name="Comma 2 31 3" xfId="11817"/>
    <cellStyle name="Comma 2 32" xfId="11818"/>
    <cellStyle name="Comma 2 32 2" xfId="11819"/>
    <cellStyle name="Comma 2 32 3" xfId="11820"/>
    <cellStyle name="Comma 2 33" xfId="11821"/>
    <cellStyle name="Comma 2 33 2" xfId="11822"/>
    <cellStyle name="Comma 2 33 3" xfId="11823"/>
    <cellStyle name="Comma 2 34" xfId="11824"/>
    <cellStyle name="Comma 2 34 2" xfId="11825"/>
    <cellStyle name="Comma 2 34 3" xfId="11826"/>
    <cellStyle name="Comma 2 35" xfId="11827"/>
    <cellStyle name="Comma 2 35 2" xfId="11828"/>
    <cellStyle name="Comma 2 35 3" xfId="11829"/>
    <cellStyle name="Comma 2 36" xfId="11830"/>
    <cellStyle name="Comma 2 36 2" xfId="11831"/>
    <cellStyle name="Comma 2 36 3" xfId="11832"/>
    <cellStyle name="Comma 2 37" xfId="11833"/>
    <cellStyle name="Comma 2 37 2" xfId="11834"/>
    <cellStyle name="Comma 2 37 3" xfId="11835"/>
    <cellStyle name="Comma 2 38" xfId="11836"/>
    <cellStyle name="Comma 2 38 2" xfId="11837"/>
    <cellStyle name="Comma 2 38 3" xfId="11838"/>
    <cellStyle name="Comma 2 39" xfId="11839"/>
    <cellStyle name="Comma 2 39 2" xfId="11840"/>
    <cellStyle name="Comma 2 39 3" xfId="11841"/>
    <cellStyle name="Comma 2 4" xfId="11842"/>
    <cellStyle name="Comma 2 4 2" xfId="11843"/>
    <cellStyle name="Comma 2 4 2 2" xfId="11844"/>
    <cellStyle name="Comma 2 4 3" xfId="11845"/>
    <cellStyle name="Comma 2 4 4" xfId="11846"/>
    <cellStyle name="Comma 2 4 5" xfId="11847"/>
    <cellStyle name="Comma 2 4 6" xfId="11848"/>
    <cellStyle name="Comma 2 40" xfId="11849"/>
    <cellStyle name="Comma 2 40 2" xfId="11850"/>
    <cellStyle name="Comma 2 40 3" xfId="11851"/>
    <cellStyle name="Comma 2 41" xfId="11852"/>
    <cellStyle name="Comma 2 41 2" xfId="11853"/>
    <cellStyle name="Comma 2 41 3" xfId="11854"/>
    <cellStyle name="Comma 2 42" xfId="11855"/>
    <cellStyle name="Comma 2 42 2" xfId="11856"/>
    <cellStyle name="Comma 2 42 3" xfId="11857"/>
    <cellStyle name="Comma 2 43" xfId="11858"/>
    <cellStyle name="Comma 2 43 2" xfId="11859"/>
    <cellStyle name="Comma 2 43 3" xfId="11860"/>
    <cellStyle name="Comma 2 44" xfId="11861"/>
    <cellStyle name="Comma 2 44 2" xfId="11862"/>
    <cellStyle name="Comma 2 44 3" xfId="11863"/>
    <cellStyle name="Comma 2 45" xfId="11864"/>
    <cellStyle name="Comma 2 45 2" xfId="11865"/>
    <cellStyle name="Comma 2 45 3" xfId="11866"/>
    <cellStyle name="Comma 2 46" xfId="11867"/>
    <cellStyle name="Comma 2 46 2" xfId="11868"/>
    <cellStyle name="Comma 2 46 3" xfId="11869"/>
    <cellStyle name="Comma 2 47" xfId="11870"/>
    <cellStyle name="Comma 2 47 2" xfId="11871"/>
    <cellStyle name="Comma 2 47 3" xfId="11872"/>
    <cellStyle name="Comma 2 48" xfId="11873"/>
    <cellStyle name="Comma 2 48 2" xfId="11874"/>
    <cellStyle name="Comma 2 48 3" xfId="11875"/>
    <cellStyle name="Comma 2 49" xfId="11876"/>
    <cellStyle name="Comma 2 49 2" xfId="11877"/>
    <cellStyle name="Comma 2 49 3" xfId="11878"/>
    <cellStyle name="Comma 2 5" xfId="11879"/>
    <cellStyle name="Comma 2 5 2" xfId="11880"/>
    <cellStyle name="Comma 2 5 2 2" xfId="11881"/>
    <cellStyle name="Comma 2 5 3" xfId="11882"/>
    <cellStyle name="Comma 2 5 4" xfId="11883"/>
    <cellStyle name="Comma 2 5 5" xfId="11884"/>
    <cellStyle name="Comma 2 50" xfId="11885"/>
    <cellStyle name="Comma 2 50 2" xfId="11886"/>
    <cellStyle name="Comma 2 50 3" xfId="11887"/>
    <cellStyle name="Comma 2 51" xfId="11888"/>
    <cellStyle name="Comma 2 51 2" xfId="11889"/>
    <cellStyle name="Comma 2 51 3" xfId="11890"/>
    <cellStyle name="Comma 2 52" xfId="11891"/>
    <cellStyle name="Comma 2 52 2" xfId="11892"/>
    <cellStyle name="Comma 2 52 3" xfId="11893"/>
    <cellStyle name="Comma 2 53" xfId="11894"/>
    <cellStyle name="Comma 2 53 2" xfId="11895"/>
    <cellStyle name="Comma 2 53 3" xfId="11896"/>
    <cellStyle name="Comma 2 54" xfId="11897"/>
    <cellStyle name="Comma 2 54 2" xfId="11898"/>
    <cellStyle name="Comma 2 54 3" xfId="11899"/>
    <cellStyle name="Comma 2 55" xfId="11900"/>
    <cellStyle name="Comma 2 55 2" xfId="11901"/>
    <cellStyle name="Comma 2 55 3" xfId="11902"/>
    <cellStyle name="Comma 2 56" xfId="11903"/>
    <cellStyle name="Comma 2 56 2" xfId="11904"/>
    <cellStyle name="Comma 2 56 3" xfId="11905"/>
    <cellStyle name="Comma 2 57" xfId="11906"/>
    <cellStyle name="Comma 2 57 2" xfId="11907"/>
    <cellStyle name="Comma 2 57 3" xfId="11908"/>
    <cellStyle name="Comma 2 58" xfId="11909"/>
    <cellStyle name="Comma 2 58 2" xfId="11910"/>
    <cellStyle name="Comma 2 58 3" xfId="11911"/>
    <cellStyle name="Comma 2 59" xfId="11912"/>
    <cellStyle name="Comma 2 59 2" xfId="11913"/>
    <cellStyle name="Comma 2 59 3" xfId="11914"/>
    <cellStyle name="Comma 2 6" xfId="11915"/>
    <cellStyle name="Comma 2 6 2" xfId="11916"/>
    <cellStyle name="Comma 2 6 2 2" xfId="11917"/>
    <cellStyle name="Comma 2 6 3" xfId="11918"/>
    <cellStyle name="Comma 2 6 4" xfId="11919"/>
    <cellStyle name="Comma 2 6 5" xfId="11920"/>
    <cellStyle name="Comma 2 60" xfId="11921"/>
    <cellStyle name="Comma 2 60 2" xfId="11922"/>
    <cellStyle name="Comma 2 60 3" xfId="11923"/>
    <cellStyle name="Comma 2 61" xfId="11924"/>
    <cellStyle name="Comma 2 61 2" xfId="11925"/>
    <cellStyle name="Comma 2 61 3" xfId="11926"/>
    <cellStyle name="Comma 2 62" xfId="11927"/>
    <cellStyle name="Comma 2 62 2" xfId="11928"/>
    <cellStyle name="Comma 2 62 3" xfId="11929"/>
    <cellStyle name="Comma 2 63" xfId="11930"/>
    <cellStyle name="Comma 2 63 2" xfId="11931"/>
    <cellStyle name="Comma 2 63 3" xfId="11932"/>
    <cellStyle name="Comma 2 64" xfId="11933"/>
    <cellStyle name="Comma 2 64 2" xfId="11934"/>
    <cellStyle name="Comma 2 64 3" xfId="11935"/>
    <cellStyle name="Comma 2 65" xfId="11936"/>
    <cellStyle name="Comma 2 65 2" xfId="11937"/>
    <cellStyle name="Comma 2 65 3" xfId="11938"/>
    <cellStyle name="Comma 2 66" xfId="11939"/>
    <cellStyle name="Comma 2 66 2" xfId="11940"/>
    <cellStyle name="Comma 2 66 3" xfId="11941"/>
    <cellStyle name="Comma 2 67" xfId="11942"/>
    <cellStyle name="Comma 2 67 2" xfId="11943"/>
    <cellStyle name="Comma 2 67 3" xfId="11944"/>
    <cellStyle name="Comma 2 68" xfId="11945"/>
    <cellStyle name="Comma 2 68 2" xfId="11946"/>
    <cellStyle name="Comma 2 68 3" xfId="11947"/>
    <cellStyle name="Comma 2 69" xfId="11948"/>
    <cellStyle name="Comma 2 69 2" xfId="11949"/>
    <cellStyle name="Comma 2 69 3" xfId="11950"/>
    <cellStyle name="Comma 2 7" xfId="11951"/>
    <cellStyle name="Comma 2 7 2" xfId="11952"/>
    <cellStyle name="Comma 2 7 2 2" xfId="11953"/>
    <cellStyle name="Comma 2 7 3" xfId="11954"/>
    <cellStyle name="Comma 2 7 4" xfId="11955"/>
    <cellStyle name="Comma 2 7 5" xfId="11956"/>
    <cellStyle name="Comma 2 70" xfId="11957"/>
    <cellStyle name="Comma 2 70 2" xfId="11958"/>
    <cellStyle name="Comma 2 70 3" xfId="11959"/>
    <cellStyle name="Comma 2 71" xfId="11960"/>
    <cellStyle name="Comma 2 71 2" xfId="11961"/>
    <cellStyle name="Comma 2 71 3" xfId="11962"/>
    <cellStyle name="Comma 2 72" xfId="11963"/>
    <cellStyle name="Comma 2 72 2" xfId="11964"/>
    <cellStyle name="Comma 2 72 3" xfId="11965"/>
    <cellStyle name="Comma 2 73" xfId="11966"/>
    <cellStyle name="Comma 2 73 2" xfId="11967"/>
    <cellStyle name="Comma 2 73 3" xfId="11968"/>
    <cellStyle name="Comma 2 74" xfId="11969"/>
    <cellStyle name="Comma 2 74 2" xfId="11970"/>
    <cellStyle name="Comma 2 74 3" xfId="11971"/>
    <cellStyle name="Comma 2 75" xfId="11972"/>
    <cellStyle name="Comma 2 75 2" xfId="11973"/>
    <cellStyle name="Comma 2 75 3" xfId="11974"/>
    <cellStyle name="Comma 2 76" xfId="11975"/>
    <cellStyle name="Comma 2 76 2" xfId="11976"/>
    <cellStyle name="Comma 2 76 3" xfId="11977"/>
    <cellStyle name="Comma 2 77" xfId="11978"/>
    <cellStyle name="Comma 2 77 2" xfId="11979"/>
    <cellStyle name="Comma 2 77 3" xfId="11980"/>
    <cellStyle name="Comma 2 78" xfId="11981"/>
    <cellStyle name="Comma 2 78 2" xfId="11982"/>
    <cellStyle name="Comma 2 78 3" xfId="11983"/>
    <cellStyle name="Comma 2 79" xfId="11984"/>
    <cellStyle name="Comma 2 79 2" xfId="11985"/>
    <cellStyle name="Comma 2 79 3" xfId="11986"/>
    <cellStyle name="Comma 2 8" xfId="11987"/>
    <cellStyle name="Comma 2 8 2" xfId="11988"/>
    <cellStyle name="Comma 2 8 2 2" xfId="11989"/>
    <cellStyle name="Comma 2 8 3" xfId="11990"/>
    <cellStyle name="Comma 2 8 4" xfId="11991"/>
    <cellStyle name="Comma 2 8 5" xfId="11992"/>
    <cellStyle name="Comma 2 80" xfId="11993"/>
    <cellStyle name="Comma 2 80 2" xfId="11994"/>
    <cellStyle name="Comma 2 80 3" xfId="11995"/>
    <cellStyle name="Comma 2 81" xfId="11996"/>
    <cellStyle name="Comma 2 81 2" xfId="11997"/>
    <cellStyle name="Comma 2 81 3" xfId="11998"/>
    <cellStyle name="Comma 2 82" xfId="11999"/>
    <cellStyle name="Comma 2 82 2" xfId="12000"/>
    <cellStyle name="Comma 2 82 3" xfId="12001"/>
    <cellStyle name="Comma 2 83" xfId="12002"/>
    <cellStyle name="Comma 2 83 2" xfId="12003"/>
    <cellStyle name="Comma 2 83 3" xfId="12004"/>
    <cellStyle name="Comma 2 84" xfId="12005"/>
    <cellStyle name="Comma 2 84 2" xfId="12006"/>
    <cellStyle name="Comma 2 84 3" xfId="12007"/>
    <cellStyle name="Comma 2 85" xfId="12008"/>
    <cellStyle name="Comma 2 85 2" xfId="12009"/>
    <cellStyle name="Comma 2 85 3" xfId="12010"/>
    <cellStyle name="Comma 2 86" xfId="12011"/>
    <cellStyle name="Comma 2 86 2" xfId="12012"/>
    <cellStyle name="Comma 2 86 3" xfId="12013"/>
    <cellStyle name="Comma 2 87" xfId="12014"/>
    <cellStyle name="Comma 2 87 2" xfId="12015"/>
    <cellStyle name="Comma 2 87 3" xfId="12016"/>
    <cellStyle name="Comma 2 88" xfId="12017"/>
    <cellStyle name="Comma 2 88 2" xfId="12018"/>
    <cellStyle name="Comma 2 88 3" xfId="12019"/>
    <cellStyle name="Comma 2 89" xfId="12020"/>
    <cellStyle name="Comma 2 89 2" xfId="12021"/>
    <cellStyle name="Comma 2 89 3" xfId="12022"/>
    <cellStyle name="Comma 2 9" xfId="12023"/>
    <cellStyle name="Comma 2 9 2" xfId="12024"/>
    <cellStyle name="Comma 2 9 2 2" xfId="12025"/>
    <cellStyle name="Comma 2 9 3" xfId="12026"/>
    <cellStyle name="Comma 2 9 4" xfId="12027"/>
    <cellStyle name="Comma 2 9 5" xfId="12028"/>
    <cellStyle name="Comma 2 90" xfId="12029"/>
    <cellStyle name="Comma 2 90 2" xfId="12030"/>
    <cellStyle name="Comma 2 90 3" xfId="12031"/>
    <cellStyle name="Comma 2 91" xfId="12032"/>
    <cellStyle name="Comma 2 91 2" xfId="12033"/>
    <cellStyle name="Comma 2 91 3" xfId="12034"/>
    <cellStyle name="Comma 2 92" xfId="12035"/>
    <cellStyle name="Comma 2 92 2" xfId="12036"/>
    <cellStyle name="Comma 2 92 3" xfId="12037"/>
    <cellStyle name="Comma 2 93" xfId="12038"/>
    <cellStyle name="Comma 2 93 2" xfId="12039"/>
    <cellStyle name="Comma 2 93 3" xfId="12040"/>
    <cellStyle name="Comma 2 94" xfId="12041"/>
    <cellStyle name="Comma 2 94 2" xfId="12042"/>
    <cellStyle name="Comma 2 94 3" xfId="12043"/>
    <cellStyle name="Comma 2 95" xfId="12044"/>
    <cellStyle name="Comma 2 95 2" xfId="12045"/>
    <cellStyle name="Comma 2 95 3" xfId="12046"/>
    <cellStyle name="Comma 2 96" xfId="12047"/>
    <cellStyle name="Comma 2 96 2" xfId="12048"/>
    <cellStyle name="Comma 2 96 3" xfId="12049"/>
    <cellStyle name="Comma 2 97" xfId="12050"/>
    <cellStyle name="Comma 2 97 2" xfId="12051"/>
    <cellStyle name="Comma 2 97 3" xfId="12052"/>
    <cellStyle name="Comma 2 98" xfId="12053"/>
    <cellStyle name="Comma 2 98 2" xfId="12054"/>
    <cellStyle name="Comma 2 98 3" xfId="12055"/>
    <cellStyle name="Comma 2 99" xfId="12056"/>
    <cellStyle name="Comma 2 99 2" xfId="12057"/>
    <cellStyle name="Comma 2 99 3" xfId="12058"/>
    <cellStyle name="Comma 2_05-12  KH trung han 2016-2020 - Liem Thinh edited" xfId="12059"/>
    <cellStyle name="Comma 20" xfId="12060"/>
    <cellStyle name="Comma 20 2" xfId="12061"/>
    <cellStyle name="Comma 20 2 2" xfId="12062"/>
    <cellStyle name="Comma 20 3" xfId="12063"/>
    <cellStyle name="Comma 20 4" xfId="12064"/>
    <cellStyle name="Comma 200" xfId="12065"/>
    <cellStyle name="Comma 200 2" xfId="12066"/>
    <cellStyle name="Comma 201" xfId="12067"/>
    <cellStyle name="Comma 201 2" xfId="12068"/>
    <cellStyle name="Comma 202" xfId="12069"/>
    <cellStyle name="Comma 202 2" xfId="12070"/>
    <cellStyle name="Comma 203" xfId="12071"/>
    <cellStyle name="Comma 203 2" xfId="12072"/>
    <cellStyle name="Comma 204" xfId="12073"/>
    <cellStyle name="Comma 204 2" xfId="12074"/>
    <cellStyle name="Comma 205" xfId="12075"/>
    <cellStyle name="Comma 205 2" xfId="12076"/>
    <cellStyle name="Comma 206" xfId="12077"/>
    <cellStyle name="Comma 206 2" xfId="12078"/>
    <cellStyle name="Comma 207" xfId="12079"/>
    <cellStyle name="Comma 207 2" xfId="12080"/>
    <cellStyle name="Comma 208" xfId="12081"/>
    <cellStyle name="Comma 208 2" xfId="12082"/>
    <cellStyle name="Comma 209" xfId="12083"/>
    <cellStyle name="Comma 209 2" xfId="12084"/>
    <cellStyle name="Comma 21" xfId="12085"/>
    <cellStyle name="Comma 21 2" xfId="12086"/>
    <cellStyle name="Comma 21 2 2" xfId="12087"/>
    <cellStyle name="Comma 21 3" xfId="12088"/>
    <cellStyle name="Comma 210" xfId="12089"/>
    <cellStyle name="Comma 210 2" xfId="12090"/>
    <cellStyle name="Comma 211" xfId="12091"/>
    <cellStyle name="Comma 211 2" xfId="12092"/>
    <cellStyle name="Comma 212" xfId="12093"/>
    <cellStyle name="Comma 212 2" xfId="12094"/>
    <cellStyle name="Comma 213" xfId="12095"/>
    <cellStyle name="Comma 213 2" xfId="12096"/>
    <cellStyle name="Comma 214" xfId="12097"/>
    <cellStyle name="Comma 214 2" xfId="12098"/>
    <cellStyle name="Comma 215" xfId="12099"/>
    <cellStyle name="Comma 215 2" xfId="12100"/>
    <cellStyle name="Comma 216" xfId="12101"/>
    <cellStyle name="Comma 216 2" xfId="12102"/>
    <cellStyle name="Comma 217" xfId="12103"/>
    <cellStyle name="Comma 217 2" xfId="12104"/>
    <cellStyle name="Comma 218" xfId="12105"/>
    <cellStyle name="Comma 218 2" xfId="12106"/>
    <cellStyle name="Comma 219" xfId="12107"/>
    <cellStyle name="Comma 219 2" xfId="12108"/>
    <cellStyle name="Comma 22" xfId="12109"/>
    <cellStyle name="Comma 22 2" xfId="12110"/>
    <cellStyle name="Comma 22 2 2" xfId="12111"/>
    <cellStyle name="Comma 22 3" xfId="12112"/>
    <cellStyle name="Comma 220" xfId="12113"/>
    <cellStyle name="Comma 220 2" xfId="12114"/>
    <cellStyle name="Comma 221" xfId="12115"/>
    <cellStyle name="Comma 221 2" xfId="12116"/>
    <cellStyle name="Comma 222" xfId="12117"/>
    <cellStyle name="Comma 222 2" xfId="12118"/>
    <cellStyle name="Comma 223" xfId="12119"/>
    <cellStyle name="Comma 223 2" xfId="12120"/>
    <cellStyle name="Comma 224" xfId="12121"/>
    <cellStyle name="Comma 224 2" xfId="12122"/>
    <cellStyle name="Comma 225" xfId="12123"/>
    <cellStyle name="Comma 225 2" xfId="12124"/>
    <cellStyle name="Comma 226" xfId="12125"/>
    <cellStyle name="Comma 226 2" xfId="12126"/>
    <cellStyle name="Comma 227" xfId="12127"/>
    <cellStyle name="Comma 227 2" xfId="12128"/>
    <cellStyle name="Comma 228" xfId="12129"/>
    <cellStyle name="Comma 228 2" xfId="12130"/>
    <cellStyle name="Comma 229" xfId="12131"/>
    <cellStyle name="Comma 229 2" xfId="12132"/>
    <cellStyle name="Comma 23" xfId="12133"/>
    <cellStyle name="Comma 23 2" xfId="12134"/>
    <cellStyle name="Comma 23 2 2" xfId="12135"/>
    <cellStyle name="Comma 23 3" xfId="12136"/>
    <cellStyle name="Comma 230" xfId="12137"/>
    <cellStyle name="Comma 230 2" xfId="12138"/>
    <cellStyle name="Comma 231" xfId="12139"/>
    <cellStyle name="Comma 231 2" xfId="12140"/>
    <cellStyle name="Comma 232" xfId="12141"/>
    <cellStyle name="Comma 232 2" xfId="12142"/>
    <cellStyle name="Comma 233" xfId="12143"/>
    <cellStyle name="Comma 233 2" xfId="12144"/>
    <cellStyle name="Comma 234" xfId="12145"/>
    <cellStyle name="Comma 234 2" xfId="12146"/>
    <cellStyle name="Comma 235" xfId="12147"/>
    <cellStyle name="Comma 235 2" xfId="12148"/>
    <cellStyle name="Comma 236" xfId="12149"/>
    <cellStyle name="Comma 236 2" xfId="12150"/>
    <cellStyle name="Comma 237" xfId="12151"/>
    <cellStyle name="Comma 237 2" xfId="12152"/>
    <cellStyle name="Comma 238" xfId="12153"/>
    <cellStyle name="Comma 238 2" xfId="12154"/>
    <cellStyle name="Comma 239" xfId="12155"/>
    <cellStyle name="Comma 239 2" xfId="12156"/>
    <cellStyle name="Comma 24" xfId="12157"/>
    <cellStyle name="Comma 24 2" xfId="12158"/>
    <cellStyle name="Comma 24 2 2" xfId="12159"/>
    <cellStyle name="Comma 24 2 3" xfId="14"/>
    <cellStyle name="Comma 24 3" xfId="12160"/>
    <cellStyle name="Comma 24 4" xfId="13"/>
    <cellStyle name="Comma 240" xfId="12161"/>
    <cellStyle name="Comma 240 2" xfId="12162"/>
    <cellStyle name="Comma 241" xfId="12163"/>
    <cellStyle name="Comma 241 2" xfId="12164"/>
    <cellStyle name="Comma 242" xfId="12165"/>
    <cellStyle name="Comma 242 2" xfId="12166"/>
    <cellStyle name="Comma 243" xfId="12167"/>
    <cellStyle name="Comma 243 2" xfId="12168"/>
    <cellStyle name="Comma 244" xfId="12169"/>
    <cellStyle name="Comma 244 2" xfId="12170"/>
    <cellStyle name="Comma 245" xfId="12171"/>
    <cellStyle name="Comma 245 2" xfId="12172"/>
    <cellStyle name="Comma 246" xfId="12173"/>
    <cellStyle name="Comma 246 2" xfId="12174"/>
    <cellStyle name="Comma 247" xfId="12175"/>
    <cellStyle name="Comma 247 2" xfId="12176"/>
    <cellStyle name="Comma 248" xfId="12177"/>
    <cellStyle name="Comma 248 2" xfId="12178"/>
    <cellStyle name="Comma 249" xfId="12179"/>
    <cellStyle name="Comma 249 2" xfId="12180"/>
    <cellStyle name="Comma 25" xfId="12181"/>
    <cellStyle name="Comma 25 2" xfId="12182"/>
    <cellStyle name="Comma 25 2 2" xfId="12183"/>
    <cellStyle name="Comma 25 3" xfId="12184"/>
    <cellStyle name="Comma 250" xfId="12185"/>
    <cellStyle name="Comma 250 2" xfId="12186"/>
    <cellStyle name="Comma 251" xfId="12187"/>
    <cellStyle name="Comma 251 2" xfId="12188"/>
    <cellStyle name="Comma 252" xfId="12189"/>
    <cellStyle name="Comma 252 2" xfId="12190"/>
    <cellStyle name="Comma 253" xfId="12191"/>
    <cellStyle name="Comma 253 2" xfId="12192"/>
    <cellStyle name="Comma 254" xfId="12193"/>
    <cellStyle name="Comma 254 2" xfId="12194"/>
    <cellStyle name="Comma 255" xfId="12195"/>
    <cellStyle name="Comma 255 2" xfId="12196"/>
    <cellStyle name="Comma 256" xfId="12197"/>
    <cellStyle name="Comma 256 2" xfId="12198"/>
    <cellStyle name="Comma 257" xfId="12199"/>
    <cellStyle name="Comma 257 2" xfId="12200"/>
    <cellStyle name="Comma 258" xfId="12201"/>
    <cellStyle name="Comma 258 2" xfId="12202"/>
    <cellStyle name="Comma 259" xfId="12203"/>
    <cellStyle name="Comma 259 2" xfId="12204"/>
    <cellStyle name="Comma 26" xfId="12205"/>
    <cellStyle name="Comma 26 2" xfId="12206"/>
    <cellStyle name="Comma 26 2 2" xfId="12207"/>
    <cellStyle name="Comma 26 2 2 2 2 4" xfId="12208"/>
    <cellStyle name="Comma 26 3" xfId="12209"/>
    <cellStyle name="Comma 26 4" xfId="12210"/>
    <cellStyle name="Comma 260" xfId="12211"/>
    <cellStyle name="Comma 260 2" xfId="12212"/>
    <cellStyle name="Comma 261" xfId="12213"/>
    <cellStyle name="Comma 261 2" xfId="12214"/>
    <cellStyle name="Comma 262" xfId="12215"/>
    <cellStyle name="Comma 262 2" xfId="12216"/>
    <cellStyle name="Comma 263" xfId="12217"/>
    <cellStyle name="Comma 263 2" xfId="12218"/>
    <cellStyle name="Comma 264" xfId="12219"/>
    <cellStyle name="Comma 264 2" xfId="12220"/>
    <cellStyle name="Comma 265" xfId="12221"/>
    <cellStyle name="Comma 265 2" xfId="12222"/>
    <cellStyle name="Comma 266" xfId="12223"/>
    <cellStyle name="Comma 266 2" xfId="12224"/>
    <cellStyle name="Comma 267" xfId="12225"/>
    <cellStyle name="Comma 267 2" xfId="12226"/>
    <cellStyle name="Comma 268" xfId="12227"/>
    <cellStyle name="Comma 268 2" xfId="12228"/>
    <cellStyle name="Comma 269" xfId="12229"/>
    <cellStyle name="Comma 269 2" xfId="12230"/>
    <cellStyle name="Comma 27" xfId="12231"/>
    <cellStyle name="Comma 27 2" xfId="12232"/>
    <cellStyle name="Comma 27 2 2" xfId="12233"/>
    <cellStyle name="Comma 27 3" xfId="12234"/>
    <cellStyle name="Comma 27 4" xfId="12235"/>
    <cellStyle name="Comma 27 5" xfId="12236"/>
    <cellStyle name="Comma 270" xfId="12237"/>
    <cellStyle name="Comma 270 2" xfId="12238"/>
    <cellStyle name="Comma 271" xfId="12239"/>
    <cellStyle name="Comma 271 2" xfId="12240"/>
    <cellStyle name="Comma 272" xfId="12241"/>
    <cellStyle name="Comma 272 2" xfId="12242"/>
    <cellStyle name="Comma 273" xfId="12243"/>
    <cellStyle name="Comma 273 2" xfId="12244"/>
    <cellStyle name="Comma 274" xfId="12245"/>
    <cellStyle name="Comma 274 2" xfId="12246"/>
    <cellStyle name="Comma 275" xfId="12247"/>
    <cellStyle name="Comma 275 2" xfId="12248"/>
    <cellStyle name="Comma 276" xfId="12249"/>
    <cellStyle name="Comma 276 2" xfId="12250"/>
    <cellStyle name="Comma 277" xfId="12251"/>
    <cellStyle name="Comma 277 2" xfId="12252"/>
    <cellStyle name="Comma 278" xfId="12253"/>
    <cellStyle name="Comma 278 2" xfId="12254"/>
    <cellStyle name="Comma 279" xfId="12255"/>
    <cellStyle name="Comma 279 2" xfId="12256"/>
    <cellStyle name="Comma 28" xfId="12257"/>
    <cellStyle name="Comma 28 2" xfId="12258"/>
    <cellStyle name="Comma 28 2 2 4 2" xfId="12259"/>
    <cellStyle name="Comma 28 2 2 9" xfId="12260"/>
    <cellStyle name="Comma 280" xfId="12261"/>
    <cellStyle name="Comma 280 2" xfId="12262"/>
    <cellStyle name="Comma 281" xfId="12263"/>
    <cellStyle name="Comma 281 2" xfId="12264"/>
    <cellStyle name="Comma 282" xfId="12265"/>
    <cellStyle name="Comma 282 2" xfId="12266"/>
    <cellStyle name="Comma 283" xfId="12267"/>
    <cellStyle name="Comma 283 2" xfId="12268"/>
    <cellStyle name="Comma 284" xfId="12269"/>
    <cellStyle name="Comma 284 2" xfId="12270"/>
    <cellStyle name="Comma 285" xfId="12271"/>
    <cellStyle name="Comma 285 2" xfId="12272"/>
    <cellStyle name="Comma 286" xfId="12273"/>
    <cellStyle name="Comma 286 2" xfId="12274"/>
    <cellStyle name="Comma 287" xfId="12275"/>
    <cellStyle name="Comma 287 2" xfId="12276"/>
    <cellStyle name="Comma 288" xfId="12277"/>
    <cellStyle name="Comma 288 2" xfId="12278"/>
    <cellStyle name="Comma 289" xfId="12279"/>
    <cellStyle name="Comma 289 2" xfId="12280"/>
    <cellStyle name="Comma 29" xfId="12281"/>
    <cellStyle name="Comma 29 2" xfId="12282"/>
    <cellStyle name="Comma 290" xfId="12283"/>
    <cellStyle name="Comma 290 2" xfId="12284"/>
    <cellStyle name="Comma 291" xfId="12285"/>
    <cellStyle name="Comma 291 2" xfId="12286"/>
    <cellStyle name="Comma 292" xfId="12287"/>
    <cellStyle name="Comma 292 2" xfId="12288"/>
    <cellStyle name="Comma 293" xfId="12289"/>
    <cellStyle name="Comma 293 2" xfId="12290"/>
    <cellStyle name="Comma 294" xfId="12291"/>
    <cellStyle name="Comma 294 2" xfId="12292"/>
    <cellStyle name="Comma 295" xfId="12293"/>
    <cellStyle name="Comma 295 2" xfId="12294"/>
    <cellStyle name="Comma 296" xfId="12295"/>
    <cellStyle name="Comma 296 2" xfId="12296"/>
    <cellStyle name="Comma 297" xfId="12297"/>
    <cellStyle name="Comma 297 2" xfId="12298"/>
    <cellStyle name="Comma 298" xfId="12299"/>
    <cellStyle name="Comma 298 2" xfId="12300"/>
    <cellStyle name="Comma 299" xfId="12301"/>
    <cellStyle name="Comma 299 2" xfId="12302"/>
    <cellStyle name="Comma 3" xfId="12303"/>
    <cellStyle name="Comma 3 10" xfId="12304"/>
    <cellStyle name="Comma 3 10 2" xfId="12305"/>
    <cellStyle name="Comma 3 10 3" xfId="12306"/>
    <cellStyle name="Comma 3 11" xfId="12307"/>
    <cellStyle name="Comma 3 11 2" xfId="12308"/>
    <cellStyle name="Comma 3 11 3" xfId="12309"/>
    <cellStyle name="Comma 3 12" xfId="12310"/>
    <cellStyle name="Comma 3 12 2" xfId="12311"/>
    <cellStyle name="Comma 3 12 3" xfId="12312"/>
    <cellStyle name="Comma 3 13" xfId="12313"/>
    <cellStyle name="Comma 3 13 2" xfId="12314"/>
    <cellStyle name="Comma 3 13 3" xfId="12315"/>
    <cellStyle name="Comma 3 14" xfId="12316"/>
    <cellStyle name="Comma 3 14 2" xfId="12317"/>
    <cellStyle name="Comma 3 14 3" xfId="12318"/>
    <cellStyle name="Comma 3 15" xfId="12319"/>
    <cellStyle name="Comma 3 15 2" xfId="12320"/>
    <cellStyle name="Comma 3 15 3" xfId="12321"/>
    <cellStyle name="Comma 3 16" xfId="12322"/>
    <cellStyle name="Comma 3 16 2" xfId="12323"/>
    <cellStyle name="Comma 3 16 3" xfId="12324"/>
    <cellStyle name="Comma 3 17" xfId="12325"/>
    <cellStyle name="Comma 3 17 2" xfId="12326"/>
    <cellStyle name="Comma 3 17 3" xfId="12327"/>
    <cellStyle name="Comma 3 18" xfId="12328"/>
    <cellStyle name="Comma 3 18 2" xfId="12329"/>
    <cellStyle name="Comma 3 18 3" xfId="12330"/>
    <cellStyle name="Comma 3 19" xfId="12331"/>
    <cellStyle name="Comma 3 19 2" xfId="12332"/>
    <cellStyle name="Comma 3 19 3" xfId="12333"/>
    <cellStyle name="Comma 3 2" xfId="12334"/>
    <cellStyle name="Comma 3 2 10" xfId="12335"/>
    <cellStyle name="Comma 3 2 11" xfId="12336"/>
    <cellStyle name="Comma 3 2 12" xfId="12337"/>
    <cellStyle name="Comma 3 2 13" xfId="12338"/>
    <cellStyle name="Comma 3 2 14" xfId="12339"/>
    <cellStyle name="Comma 3 2 15" xfId="12340"/>
    <cellStyle name="Comma 3 2 16" xfId="12341"/>
    <cellStyle name="Comma 3 2 2" xfId="12342"/>
    <cellStyle name="Comma 3 2 2 2" xfId="12343"/>
    <cellStyle name="Comma 3 2 2 2 2" xfId="12344"/>
    <cellStyle name="Comma 3 2 2 2 8" xfId="12345"/>
    <cellStyle name="Comma 3 2 2 3" xfId="12346"/>
    <cellStyle name="Comma 3 2 2 4" xfId="12347"/>
    <cellStyle name="Comma 3 2 2 6 2" xfId="12348"/>
    <cellStyle name="Comma 3 2 2 7" xfId="12349"/>
    <cellStyle name="Comma 3 2 3" xfId="12350"/>
    <cellStyle name="Comma 3 2 3 2" xfId="12351"/>
    <cellStyle name="Comma 3 2 3 3" xfId="12352"/>
    <cellStyle name="Comma 3 2 4" xfId="12353"/>
    <cellStyle name="Comma 3 2 5" xfId="12354"/>
    <cellStyle name="Comma 3 2 6" xfId="12355"/>
    <cellStyle name="Comma 3 2 7" xfId="12356"/>
    <cellStyle name="Comma 3 2 8" xfId="12357"/>
    <cellStyle name="Comma 3 2 9" xfId="12358"/>
    <cellStyle name="Comma 3 20" xfId="12359"/>
    <cellStyle name="Comma 3 20 2" xfId="12360"/>
    <cellStyle name="Comma 3 20 3" xfId="12361"/>
    <cellStyle name="Comma 3 21" xfId="12362"/>
    <cellStyle name="Comma 3 21 2" xfId="12363"/>
    <cellStyle name="Comma 3 21 3" xfId="12364"/>
    <cellStyle name="Comma 3 22" xfId="12365"/>
    <cellStyle name="Comma 3 22 2" xfId="12366"/>
    <cellStyle name="Comma 3 22 3" xfId="12367"/>
    <cellStyle name="Comma 3 23" xfId="12368"/>
    <cellStyle name="Comma 3 23 2" xfId="12369"/>
    <cellStyle name="Comma 3 23 3" xfId="12370"/>
    <cellStyle name="Comma 3 24" xfId="12371"/>
    <cellStyle name="Comma 3 24 2" xfId="12372"/>
    <cellStyle name="Comma 3 24 3" xfId="12373"/>
    <cellStyle name="Comma 3 25" xfId="12374"/>
    <cellStyle name="Comma 3 25 2" xfId="12375"/>
    <cellStyle name="Comma 3 25 3" xfId="12376"/>
    <cellStyle name="Comma 3 26" xfId="12377"/>
    <cellStyle name="Comma 3 26 2" xfId="12378"/>
    <cellStyle name="Comma 3 26 3" xfId="12379"/>
    <cellStyle name="Comma 3 27" xfId="12380"/>
    <cellStyle name="Comma 3 27 2" xfId="12381"/>
    <cellStyle name="Comma 3 27 3" xfId="12382"/>
    <cellStyle name="Comma 3 28" xfId="12383"/>
    <cellStyle name="Comma 3 28 2" xfId="12384"/>
    <cellStyle name="Comma 3 28 3" xfId="12385"/>
    <cellStyle name="Comma 3 29" xfId="12386"/>
    <cellStyle name="Comma 3 29 2" xfId="12387"/>
    <cellStyle name="Comma 3 29 3" xfId="12388"/>
    <cellStyle name="Comma 3 3" xfId="12389"/>
    <cellStyle name="Comma 3 3 2" xfId="12390"/>
    <cellStyle name="Comma 3 3 2 2" xfId="12391"/>
    <cellStyle name="Comma 3 3 3" xfId="12392"/>
    <cellStyle name="Comma 3 3 3 2" xfId="12393"/>
    <cellStyle name="Comma 3 3 4" xfId="12394"/>
    <cellStyle name="Comma 3 3 5" xfId="12395"/>
    <cellStyle name="Comma 3 3 6" xfId="12396"/>
    <cellStyle name="Comma 3 30" xfId="12397"/>
    <cellStyle name="Comma 3 30 2" xfId="12398"/>
    <cellStyle name="Comma 3 30 3" xfId="12399"/>
    <cellStyle name="Comma 3 31" xfId="12400"/>
    <cellStyle name="Comma 3 31 2" xfId="12401"/>
    <cellStyle name="Comma 3 31 3" xfId="12402"/>
    <cellStyle name="Comma 3 32" xfId="12403"/>
    <cellStyle name="Comma 3 32 2" xfId="12404"/>
    <cellStyle name="Comma 3 32 3" xfId="12405"/>
    <cellStyle name="Comma 3 33" xfId="12406"/>
    <cellStyle name="Comma 3 33 2" xfId="12407"/>
    <cellStyle name="Comma 3 33 3" xfId="12408"/>
    <cellStyle name="Comma 3 34" xfId="12409"/>
    <cellStyle name="Comma 3 34 2" xfId="12410"/>
    <cellStyle name="Comma 3 34 3" xfId="12411"/>
    <cellStyle name="Comma 3 35" xfId="12412"/>
    <cellStyle name="Comma 3 35 2" xfId="12413"/>
    <cellStyle name="Comma 3 35 3" xfId="12414"/>
    <cellStyle name="Comma 3 36" xfId="12415"/>
    <cellStyle name="Comma 3 36 2" xfId="12416"/>
    <cellStyle name="Comma 3 36 3" xfId="12417"/>
    <cellStyle name="Comma 3 37" xfId="12418"/>
    <cellStyle name="Comma 3 37 2" xfId="12419"/>
    <cellStyle name="Comma 3 37 3" xfId="12420"/>
    <cellStyle name="Comma 3 38" xfId="12421"/>
    <cellStyle name="Comma 3 38 2" xfId="12422"/>
    <cellStyle name="Comma 3 38 3" xfId="12423"/>
    <cellStyle name="Comma 3 39" xfId="12424"/>
    <cellStyle name="Comma 3 39 2" xfId="12425"/>
    <cellStyle name="Comma 3 39 3" xfId="12426"/>
    <cellStyle name="Comma 3 4" xfId="12427"/>
    <cellStyle name="Comma 3 4 2" xfId="12428"/>
    <cellStyle name="Comma 3 4 2 2" xfId="12429"/>
    <cellStyle name="Comma 3 4 3" xfId="12430"/>
    <cellStyle name="Comma 3 4 4" xfId="12431"/>
    <cellStyle name="Comma 3 40" xfId="12432"/>
    <cellStyle name="Comma 3 40 2" xfId="12433"/>
    <cellStyle name="Comma 3 40 3" xfId="12434"/>
    <cellStyle name="Comma 3 41" xfId="12435"/>
    <cellStyle name="Comma 3 41 2" xfId="12436"/>
    <cellStyle name="Comma 3 41 3" xfId="12437"/>
    <cellStyle name="Comma 3 42" xfId="12438"/>
    <cellStyle name="Comma 3 42 2" xfId="12439"/>
    <cellStyle name="Comma 3 42 3" xfId="12440"/>
    <cellStyle name="Comma 3 43" xfId="12441"/>
    <cellStyle name="Comma 3 43 2" xfId="12442"/>
    <cellStyle name="Comma 3 43 3" xfId="12443"/>
    <cellStyle name="Comma 3 44" xfId="12444"/>
    <cellStyle name="Comma 3 44 2" xfId="12445"/>
    <cellStyle name="Comma 3 44 3" xfId="12446"/>
    <cellStyle name="Comma 3 45" xfId="12447"/>
    <cellStyle name="Comma 3 45 2" xfId="12448"/>
    <cellStyle name="Comma 3 45 3" xfId="12449"/>
    <cellStyle name="Comma 3 46" xfId="12450"/>
    <cellStyle name="Comma 3 46 2" xfId="12451"/>
    <cellStyle name="Comma 3 46 3" xfId="12452"/>
    <cellStyle name="Comma 3 47" xfId="12453"/>
    <cellStyle name="Comma 3 47 2" xfId="12454"/>
    <cellStyle name="Comma 3 47 3" xfId="12455"/>
    <cellStyle name="Comma 3 48" xfId="12456"/>
    <cellStyle name="Comma 3 48 2" xfId="12457"/>
    <cellStyle name="Comma 3 48 3" xfId="12458"/>
    <cellStyle name="Comma 3 49" xfId="12459"/>
    <cellStyle name="Comma 3 49 2" xfId="12460"/>
    <cellStyle name="Comma 3 49 3" xfId="12461"/>
    <cellStyle name="Comma 3 5" xfId="12462"/>
    <cellStyle name="Comma 3 5 2" xfId="12463"/>
    <cellStyle name="Comma 3 5 3" xfId="12464"/>
    <cellStyle name="Comma 3 50" xfId="12465"/>
    <cellStyle name="Comma 3 50 2" xfId="12466"/>
    <cellStyle name="Comma 3 50 3" xfId="12467"/>
    <cellStyle name="Comma 3 51" xfId="12468"/>
    <cellStyle name="Comma 3 51 2" xfId="12469"/>
    <cellStyle name="Comma 3 51 3" xfId="12470"/>
    <cellStyle name="Comma 3 52" xfId="12471"/>
    <cellStyle name="Comma 3 52 2" xfId="12472"/>
    <cellStyle name="Comma 3 52 3" xfId="12473"/>
    <cellStyle name="Comma 3 53" xfId="12474"/>
    <cellStyle name="Comma 3 53 2" xfId="12475"/>
    <cellStyle name="Comma 3 53 3" xfId="12476"/>
    <cellStyle name="Comma 3 54" xfId="12477"/>
    <cellStyle name="Comma 3 54 2" xfId="12478"/>
    <cellStyle name="Comma 3 54 3" xfId="12479"/>
    <cellStyle name="Comma 3 55" xfId="12480"/>
    <cellStyle name="Comma 3 55 2" xfId="12481"/>
    <cellStyle name="Comma 3 55 3" xfId="12482"/>
    <cellStyle name="Comma 3 56" xfId="12483"/>
    <cellStyle name="Comma 3 56 2" xfId="12484"/>
    <cellStyle name="Comma 3 56 3" xfId="12485"/>
    <cellStyle name="Comma 3 57" xfId="12486"/>
    <cellStyle name="Comma 3 57 2" xfId="12487"/>
    <cellStyle name="Comma 3 57 3" xfId="12488"/>
    <cellStyle name="Comma 3 58" xfId="12489"/>
    <cellStyle name="Comma 3 58 2" xfId="12490"/>
    <cellStyle name="Comma 3 58 3" xfId="12491"/>
    <cellStyle name="Comma 3 59" xfId="12492"/>
    <cellStyle name="Comma 3 59 2" xfId="12493"/>
    <cellStyle name="Comma 3 59 3" xfId="12494"/>
    <cellStyle name="Comma 3 6" xfId="12495"/>
    <cellStyle name="Comma 3 6 2" xfId="12496"/>
    <cellStyle name="Comma 3 6 3" xfId="12497"/>
    <cellStyle name="Comma 3 60" xfId="12498"/>
    <cellStyle name="Comma 3 60 2" xfId="12499"/>
    <cellStyle name="Comma 3 61" xfId="12500"/>
    <cellStyle name="Comma 3 61 2" xfId="12501"/>
    <cellStyle name="Comma 3 62" xfId="12502"/>
    <cellStyle name="Comma 3 62 2" xfId="12503"/>
    <cellStyle name="Comma 3 63" xfId="12504"/>
    <cellStyle name="Comma 3 63 2" xfId="12505"/>
    <cellStyle name="Comma 3 64" xfId="12506"/>
    <cellStyle name="Comma 3 64 2" xfId="12507"/>
    <cellStyle name="Comma 3 65" xfId="12508"/>
    <cellStyle name="Comma 3 65 2" xfId="12509"/>
    <cellStyle name="Comma 3 66" xfId="12510"/>
    <cellStyle name="Comma 3 66 2" xfId="12511"/>
    <cellStyle name="Comma 3 67" xfId="12512"/>
    <cellStyle name="Comma 3 67 2" xfId="12513"/>
    <cellStyle name="Comma 3 68" xfId="12514"/>
    <cellStyle name="Comma 3 68 2" xfId="12515"/>
    <cellStyle name="Comma 3 69" xfId="12516"/>
    <cellStyle name="Comma 3 69 2" xfId="12517"/>
    <cellStyle name="Comma 3 7" xfId="12518"/>
    <cellStyle name="Comma 3 7 2" xfId="12519"/>
    <cellStyle name="Comma 3 7 3" xfId="12520"/>
    <cellStyle name="Comma 3 70" xfId="12521"/>
    <cellStyle name="Comma 3 70 2" xfId="12522"/>
    <cellStyle name="Comma 3 71" xfId="12523"/>
    <cellStyle name="Comma 3 71 2" xfId="12524"/>
    <cellStyle name="Comma 3 72" xfId="12525"/>
    <cellStyle name="Comma 3 72 2" xfId="12526"/>
    <cellStyle name="Comma 3 73" xfId="12527"/>
    <cellStyle name="Comma 3 73 2" xfId="12528"/>
    <cellStyle name="Comma 3 74" xfId="12529"/>
    <cellStyle name="Comma 3 74 2" xfId="12530"/>
    <cellStyle name="Comma 3 75" xfId="12531"/>
    <cellStyle name="Comma 3 75 2" xfId="12532"/>
    <cellStyle name="Comma 3 76" xfId="12533"/>
    <cellStyle name="Comma 3 76 2" xfId="12534"/>
    <cellStyle name="Comma 3 77" xfId="12535"/>
    <cellStyle name="Comma 3 77 2" xfId="12536"/>
    <cellStyle name="Comma 3 78" xfId="12537"/>
    <cellStyle name="Comma 3 78 2" xfId="12538"/>
    <cellStyle name="Comma 3 79" xfId="12539"/>
    <cellStyle name="Comma 3 79 2" xfId="12540"/>
    <cellStyle name="Comma 3 8" xfId="12541"/>
    <cellStyle name="Comma 3 8 2" xfId="12542"/>
    <cellStyle name="Comma 3 8 3" xfId="12543"/>
    <cellStyle name="Comma 3 80" xfId="12544"/>
    <cellStyle name="Comma 3 80 2" xfId="12545"/>
    <cellStyle name="Comma 3 81" xfId="12546"/>
    <cellStyle name="Comma 3 81 2" xfId="12547"/>
    <cellStyle name="Comma 3 82" xfId="12548"/>
    <cellStyle name="Comma 3 82 2" xfId="12549"/>
    <cellStyle name="Comma 3 83" xfId="12550"/>
    <cellStyle name="Comma 3 83 2" xfId="12551"/>
    <cellStyle name="Comma 3 84" xfId="12552"/>
    <cellStyle name="Comma 3 84 2" xfId="12553"/>
    <cellStyle name="Comma 3 85" xfId="12554"/>
    <cellStyle name="Comma 3 85 2" xfId="12555"/>
    <cellStyle name="Comma 3 86" xfId="12556"/>
    <cellStyle name="Comma 3 87" xfId="12557"/>
    <cellStyle name="Comma 3 9" xfId="12558"/>
    <cellStyle name="Comma 3 9 2" xfId="12559"/>
    <cellStyle name="Comma 3 9 3" xfId="12560"/>
    <cellStyle name="Comma 3_Biểu 14 - KH2015 dự án ODA" xfId="12561"/>
    <cellStyle name="Comma 30" xfId="12562"/>
    <cellStyle name="Comma 30 2" xfId="12563"/>
    <cellStyle name="Comma 30 2 2" xfId="12564"/>
    <cellStyle name="Comma 30 3" xfId="12565"/>
    <cellStyle name="Comma 300" xfId="12566"/>
    <cellStyle name="Comma 300 2" xfId="12567"/>
    <cellStyle name="Comma 301" xfId="12568"/>
    <cellStyle name="Comma 301 2" xfId="12569"/>
    <cellStyle name="Comma 302" xfId="12570"/>
    <cellStyle name="Comma 302 2" xfId="12571"/>
    <cellStyle name="Comma 303" xfId="12572"/>
    <cellStyle name="Comma 303 2" xfId="12573"/>
    <cellStyle name="Comma 304" xfId="12574"/>
    <cellStyle name="Comma 304 2" xfId="12575"/>
    <cellStyle name="Comma 305" xfId="12576"/>
    <cellStyle name="Comma 305 2" xfId="12577"/>
    <cellStyle name="Comma 306" xfId="12578"/>
    <cellStyle name="Comma 306 2" xfId="12579"/>
    <cellStyle name="Comma 307" xfId="12580"/>
    <cellStyle name="Comma 307 2" xfId="12581"/>
    <cellStyle name="Comma 308" xfId="12582"/>
    <cellStyle name="Comma 308 2" xfId="12583"/>
    <cellStyle name="Comma 309" xfId="12584"/>
    <cellStyle name="Comma 309 2" xfId="12585"/>
    <cellStyle name="Comma 31" xfId="12586"/>
    <cellStyle name="Comma 31 2" xfId="12587"/>
    <cellStyle name="Comma 31 2 2" xfId="12588"/>
    <cellStyle name="Comma 31 2 4 2" xfId="12589"/>
    <cellStyle name="Comma 31 3" xfId="12590"/>
    <cellStyle name="Comma 310" xfId="12591"/>
    <cellStyle name="Comma 310 2" xfId="12592"/>
    <cellStyle name="Comma 311" xfId="12593"/>
    <cellStyle name="Comma 311 2" xfId="12594"/>
    <cellStyle name="Comma 312" xfId="12595"/>
    <cellStyle name="Comma 312 2" xfId="12596"/>
    <cellStyle name="Comma 313" xfId="12597"/>
    <cellStyle name="Comma 313 2" xfId="12598"/>
    <cellStyle name="Comma 314" xfId="12599"/>
    <cellStyle name="Comma 314 2" xfId="12600"/>
    <cellStyle name="Comma 315" xfId="12601"/>
    <cellStyle name="Comma 315 2" xfId="12602"/>
    <cellStyle name="Comma 316" xfId="12603"/>
    <cellStyle name="Comma 316 2" xfId="12604"/>
    <cellStyle name="Comma 317" xfId="12605"/>
    <cellStyle name="Comma 317 2" xfId="12606"/>
    <cellStyle name="Comma 318" xfId="12607"/>
    <cellStyle name="Comma 318 2" xfId="12608"/>
    <cellStyle name="Comma 319" xfId="12609"/>
    <cellStyle name="Comma 319 2" xfId="12610"/>
    <cellStyle name="Comma 32" xfId="12611"/>
    <cellStyle name="Comma 32 2" xfId="12612"/>
    <cellStyle name="Comma 32 2 2" xfId="12613"/>
    <cellStyle name="Comma 32 3" xfId="12614"/>
    <cellStyle name="Comma 320" xfId="12615"/>
    <cellStyle name="Comma 320 2" xfId="12616"/>
    <cellStyle name="Comma 321" xfId="12617"/>
    <cellStyle name="Comma 321 2" xfId="12618"/>
    <cellStyle name="Comma 322" xfId="12619"/>
    <cellStyle name="Comma 322 2" xfId="12620"/>
    <cellStyle name="Comma 323" xfId="12621"/>
    <cellStyle name="Comma 323 2" xfId="12622"/>
    <cellStyle name="Comma 324" xfId="12623"/>
    <cellStyle name="Comma 324 2" xfId="12624"/>
    <cellStyle name="Comma 325" xfId="12625"/>
    <cellStyle name="Comma 325 2" xfId="12626"/>
    <cellStyle name="Comma 326" xfId="12627"/>
    <cellStyle name="Comma 326 2" xfId="12628"/>
    <cellStyle name="Comma 327" xfId="12629"/>
    <cellStyle name="Comma 327 2" xfId="12630"/>
    <cellStyle name="Comma 328" xfId="12631"/>
    <cellStyle name="Comma 328 2" xfId="12632"/>
    <cellStyle name="Comma 329" xfId="12633"/>
    <cellStyle name="Comma 329 2" xfId="12634"/>
    <cellStyle name="Comma 33" xfId="12635"/>
    <cellStyle name="Comma 33 2" xfId="12636"/>
    <cellStyle name="Comma 330" xfId="12637"/>
    <cellStyle name="Comma 330 2" xfId="12638"/>
    <cellStyle name="Comma 331" xfId="12639"/>
    <cellStyle name="Comma 331 2" xfId="12640"/>
    <cellStyle name="Comma 332" xfId="12641"/>
    <cellStyle name="Comma 332 2" xfId="12642"/>
    <cellStyle name="Comma 333" xfId="12643"/>
    <cellStyle name="Comma 333 2" xfId="12644"/>
    <cellStyle name="Comma 334" xfId="12645"/>
    <cellStyle name="Comma 334 2" xfId="12646"/>
    <cellStyle name="Comma 335" xfId="12647"/>
    <cellStyle name="Comma 335 2" xfId="12648"/>
    <cellStyle name="Comma 336" xfId="12649"/>
    <cellStyle name="Comma 336 2" xfId="12650"/>
    <cellStyle name="Comma 337" xfId="12651"/>
    <cellStyle name="Comma 337 2" xfId="12652"/>
    <cellStyle name="Comma 338" xfId="12653"/>
    <cellStyle name="Comma 338 2" xfId="12654"/>
    <cellStyle name="Comma 339" xfId="12655"/>
    <cellStyle name="Comma 339 2" xfId="12656"/>
    <cellStyle name="Comma 34" xfId="12657"/>
    <cellStyle name="Comma 34 2" xfId="12658"/>
    <cellStyle name="Comma 34 3" xfId="12659"/>
    <cellStyle name="Comma 340" xfId="12660"/>
    <cellStyle name="Comma 340 2" xfId="12661"/>
    <cellStyle name="Comma 341" xfId="12662"/>
    <cellStyle name="Comma 341 2" xfId="12663"/>
    <cellStyle name="Comma 342" xfId="12664"/>
    <cellStyle name="Comma 342 2" xfId="12665"/>
    <cellStyle name="Comma 343" xfId="12666"/>
    <cellStyle name="Comma 343 2" xfId="12667"/>
    <cellStyle name="Comma 344" xfId="12668"/>
    <cellStyle name="Comma 344 2" xfId="12669"/>
    <cellStyle name="Comma 345" xfId="12670"/>
    <cellStyle name="Comma 345 2" xfId="12671"/>
    <cellStyle name="Comma 346" xfId="12672"/>
    <cellStyle name="Comma 346 2" xfId="12673"/>
    <cellStyle name="Comma 347" xfId="12674"/>
    <cellStyle name="Comma 347 2" xfId="12675"/>
    <cellStyle name="Comma 348" xfId="12676"/>
    <cellStyle name="Comma 348 2" xfId="12677"/>
    <cellStyle name="Comma 349" xfId="12678"/>
    <cellStyle name="Comma 349 2" xfId="12679"/>
    <cellStyle name="Comma 35" xfId="12680"/>
    <cellStyle name="Comma 35 2" xfId="12681"/>
    <cellStyle name="Comma 35 3" xfId="12682"/>
    <cellStyle name="Comma 35 3 2" xfId="12683"/>
    <cellStyle name="Comma 35 3 2 2" xfId="12684"/>
    <cellStyle name="Comma 35 3 3" xfId="12685"/>
    <cellStyle name="Comma 35 4" xfId="12686"/>
    <cellStyle name="Comma 35 4 2" xfId="12687"/>
    <cellStyle name="Comma 35 4 2 2" xfId="12688"/>
    <cellStyle name="Comma 35 4 3" xfId="12689"/>
    <cellStyle name="Comma 35 5" xfId="12690"/>
    <cellStyle name="Comma 35 5 3 3" xfId="12691"/>
    <cellStyle name="Comma 350" xfId="12692"/>
    <cellStyle name="Comma 350 2" xfId="12693"/>
    <cellStyle name="Comma 351" xfId="12694"/>
    <cellStyle name="Comma 351 2" xfId="12695"/>
    <cellStyle name="Comma 352" xfId="12696"/>
    <cellStyle name="Comma 352 2" xfId="12697"/>
    <cellStyle name="Comma 353" xfId="12698"/>
    <cellStyle name="Comma 353 2" xfId="12699"/>
    <cellStyle name="Comma 354" xfId="12700"/>
    <cellStyle name="Comma 354 2" xfId="12701"/>
    <cellStyle name="Comma 355" xfId="12702"/>
    <cellStyle name="Comma 355 2" xfId="12703"/>
    <cellStyle name="Comma 356" xfId="12704"/>
    <cellStyle name="Comma 356 2" xfId="12705"/>
    <cellStyle name="Comma 357" xfId="12706"/>
    <cellStyle name="Comma 357 2" xfId="12707"/>
    <cellStyle name="Comma 358" xfId="12708"/>
    <cellStyle name="Comma 358 2" xfId="12709"/>
    <cellStyle name="Comma 359" xfId="12710"/>
    <cellStyle name="Comma 359 2" xfId="12711"/>
    <cellStyle name="Comma 36" xfId="12712"/>
    <cellStyle name="Comma 36 2" xfId="12713"/>
    <cellStyle name="Comma 36 2 2" xfId="12714"/>
    <cellStyle name="Comma 36 3" xfId="12715"/>
    <cellStyle name="Comma 36 3 2" xfId="12716"/>
    <cellStyle name="Comma 36 3 3" xfId="12717"/>
    <cellStyle name="Comma 360" xfId="12718"/>
    <cellStyle name="Comma 360 2" xfId="12719"/>
    <cellStyle name="Comma 361" xfId="12720"/>
    <cellStyle name="Comma 361 2" xfId="12721"/>
    <cellStyle name="Comma 362" xfId="12722"/>
    <cellStyle name="Comma 362 2" xfId="12723"/>
    <cellStyle name="Comma 363" xfId="12724"/>
    <cellStyle name="Comma 363 2" xfId="12725"/>
    <cellStyle name="Comma 364" xfId="12726"/>
    <cellStyle name="Comma 364 2" xfId="12727"/>
    <cellStyle name="Comma 365" xfId="12728"/>
    <cellStyle name="Comma 365 2" xfId="12729"/>
    <cellStyle name="Comma 366" xfId="12730"/>
    <cellStyle name="Comma 366 2" xfId="12731"/>
    <cellStyle name="Comma 367" xfId="12732"/>
    <cellStyle name="Comma 367 2" xfId="12733"/>
    <cellStyle name="Comma 368" xfId="12734"/>
    <cellStyle name="Comma 368 2" xfId="12735"/>
    <cellStyle name="Comma 369" xfId="12736"/>
    <cellStyle name="Comma 369 2" xfId="12737"/>
    <cellStyle name="Comma 37" xfId="12738"/>
    <cellStyle name="Comma 37 2" xfId="12739"/>
    <cellStyle name="Comma 37 2 2" xfId="12740"/>
    <cellStyle name="Comma 37 3" xfId="12741"/>
    <cellStyle name="Comma 370" xfId="12742"/>
    <cellStyle name="Comma 370 2" xfId="12743"/>
    <cellStyle name="Comma 371" xfId="12744"/>
    <cellStyle name="Comma 371 2" xfId="12745"/>
    <cellStyle name="Comma 372" xfId="12746"/>
    <cellStyle name="Comma 372 2" xfId="12747"/>
    <cellStyle name="Comma 373" xfId="12748"/>
    <cellStyle name="Comma 373 2" xfId="12749"/>
    <cellStyle name="Comma 374" xfId="12750"/>
    <cellStyle name="Comma 374 2" xfId="12751"/>
    <cellStyle name="Comma 375" xfId="12752"/>
    <cellStyle name="Comma 375 2" xfId="12753"/>
    <cellStyle name="Comma 376" xfId="12754"/>
    <cellStyle name="Comma 376 2" xfId="12755"/>
    <cellStyle name="Comma 377" xfId="12756"/>
    <cellStyle name="Comma 377 2" xfId="12757"/>
    <cellStyle name="Comma 378" xfId="12758"/>
    <cellStyle name="Comma 378 2" xfId="12759"/>
    <cellStyle name="Comma 379" xfId="12760"/>
    <cellStyle name="Comma 379 2" xfId="12761"/>
    <cellStyle name="Comma 38" xfId="12762"/>
    <cellStyle name="Comma 38 2" xfId="12763"/>
    <cellStyle name="Comma 38 2 2" xfId="12764"/>
    <cellStyle name="Comma 38 3" xfId="12765"/>
    <cellStyle name="Comma 380" xfId="12766"/>
    <cellStyle name="Comma 380 2" xfId="12767"/>
    <cellStyle name="Comma 381" xfId="12768"/>
    <cellStyle name="Comma 381 2" xfId="12769"/>
    <cellStyle name="Comma 382" xfId="12770"/>
    <cellStyle name="Comma 382 2" xfId="12771"/>
    <cellStyle name="Comma 383" xfId="12772"/>
    <cellStyle name="Comma 383 2" xfId="12773"/>
    <cellStyle name="Comma 384" xfId="12774"/>
    <cellStyle name="Comma 384 2" xfId="12775"/>
    <cellStyle name="Comma 385" xfId="12776"/>
    <cellStyle name="Comma 385 2" xfId="12777"/>
    <cellStyle name="Comma 386" xfId="12778"/>
    <cellStyle name="Comma 386 2" xfId="12779"/>
    <cellStyle name="Comma 387" xfId="12780"/>
    <cellStyle name="Comma 387 2" xfId="12781"/>
    <cellStyle name="Comma 388" xfId="12782"/>
    <cellStyle name="Comma 388 2" xfId="12783"/>
    <cellStyle name="Comma 389" xfId="12784"/>
    <cellStyle name="Comma 389 2" xfId="12785"/>
    <cellStyle name="Comma 39" xfId="12786"/>
    <cellStyle name="Comma 39 2" xfId="12787"/>
    <cellStyle name="Comma 39 2 2" xfId="12788"/>
    <cellStyle name="Comma 39 3" xfId="12789"/>
    <cellStyle name="Comma 390" xfId="12790"/>
    <cellStyle name="Comma 390 2" xfId="12791"/>
    <cellStyle name="Comma 391" xfId="12792"/>
    <cellStyle name="Comma 391 2" xfId="12793"/>
    <cellStyle name="Comma 392" xfId="12794"/>
    <cellStyle name="Comma 392 2" xfId="12795"/>
    <cellStyle name="Comma 393" xfId="12796"/>
    <cellStyle name="Comma 393 2" xfId="12797"/>
    <cellStyle name="Comma 394" xfId="12798"/>
    <cellStyle name="Comma 394 2" xfId="12799"/>
    <cellStyle name="Comma 395" xfId="12800"/>
    <cellStyle name="Comma 395 2" xfId="12801"/>
    <cellStyle name="Comma 396" xfId="12802"/>
    <cellStyle name="Comma 396 2" xfId="12803"/>
    <cellStyle name="Comma 397" xfId="12804"/>
    <cellStyle name="Comma 397 2" xfId="12805"/>
    <cellStyle name="Comma 398" xfId="12806"/>
    <cellStyle name="Comma 398 2" xfId="12807"/>
    <cellStyle name="Comma 399" xfId="12808"/>
    <cellStyle name="Comma 399 2" xfId="12809"/>
    <cellStyle name="Comma 4" xfId="12810"/>
    <cellStyle name="Comma 4 10" xfId="12811"/>
    <cellStyle name="Comma 4 10 2" xfId="12812"/>
    <cellStyle name="Comma 4 11" xfId="12813"/>
    <cellStyle name="Comma 4 11 2" xfId="12814"/>
    <cellStyle name="Comma 4 12" xfId="12815"/>
    <cellStyle name="Comma 4 12 2" xfId="12816"/>
    <cellStyle name="Comma 4 13" xfId="12817"/>
    <cellStyle name="Comma 4 13 2" xfId="12818"/>
    <cellStyle name="Comma 4 14" xfId="12819"/>
    <cellStyle name="Comma 4 14 2" xfId="12820"/>
    <cellStyle name="Comma 4 15" xfId="12821"/>
    <cellStyle name="Comma 4 15 2" xfId="12822"/>
    <cellStyle name="Comma 4 16" xfId="12823"/>
    <cellStyle name="Comma 4 16 2" xfId="12824"/>
    <cellStyle name="Comma 4 17" xfId="12825"/>
    <cellStyle name="Comma 4 17 2" xfId="12826"/>
    <cellStyle name="Comma 4 18" xfId="12827"/>
    <cellStyle name="Comma 4 18 2" xfId="12828"/>
    <cellStyle name="Comma 4 19" xfId="12829"/>
    <cellStyle name="Comma 4 19 2" xfId="12830"/>
    <cellStyle name="Comma 4 2" xfId="12831"/>
    <cellStyle name="Comma 4 2 2" xfId="12832"/>
    <cellStyle name="Comma 4 2 2 2" xfId="12833"/>
    <cellStyle name="Comma 4 2 2 2 2" xfId="12834"/>
    <cellStyle name="Comma 4 2 2 24" xfId="12835"/>
    <cellStyle name="Comma 4 2 2 3" xfId="12836"/>
    <cellStyle name="Comma 4 2 3" xfId="12837"/>
    <cellStyle name="Comma 4 2 3 2" xfId="12838"/>
    <cellStyle name="Comma 4 2 3 3" xfId="12839"/>
    <cellStyle name="Comma 4 2 4" xfId="12840"/>
    <cellStyle name="Comma 4 2 4 2" xfId="12841"/>
    <cellStyle name="Comma 4 2 5" xfId="12842"/>
    <cellStyle name="Comma 4 2 6" xfId="12843"/>
    <cellStyle name="Comma 4 2_bieu 21" xfId="12844"/>
    <cellStyle name="Comma 4 20" xfId="12845"/>
    <cellStyle name="Comma 4 20 2" xfId="12846"/>
    <cellStyle name="Comma 4 21" xfId="12847"/>
    <cellStyle name="Comma 4 21 2" xfId="12848"/>
    <cellStyle name="Comma 4 22" xfId="12849"/>
    <cellStyle name="Comma 4 22 2" xfId="12850"/>
    <cellStyle name="Comma 4 23" xfId="12851"/>
    <cellStyle name="Comma 4 23 2" xfId="12852"/>
    <cellStyle name="Comma 4 24" xfId="12853"/>
    <cellStyle name="Comma 4 24 2" xfId="12854"/>
    <cellStyle name="Comma 4 25" xfId="12855"/>
    <cellStyle name="Comma 4 25 2" xfId="12856"/>
    <cellStyle name="Comma 4 26" xfId="12857"/>
    <cellStyle name="Comma 4 26 2" xfId="12858"/>
    <cellStyle name="Comma 4 27" xfId="12859"/>
    <cellStyle name="Comma 4 27 2" xfId="12860"/>
    <cellStyle name="Comma 4 28" xfId="12861"/>
    <cellStyle name="Comma 4 28 2" xfId="12862"/>
    <cellStyle name="Comma 4 29" xfId="12863"/>
    <cellStyle name="Comma 4 29 2" xfId="12864"/>
    <cellStyle name="Comma 4 3" xfId="12865"/>
    <cellStyle name="Comma 4 3 2" xfId="12866"/>
    <cellStyle name="Comma 4 3 2 2" xfId="12867"/>
    <cellStyle name="Comma 4 3 3" xfId="12868"/>
    <cellStyle name="Comma 4 3 4" xfId="12869"/>
    <cellStyle name="Comma 4 3 5" xfId="12870"/>
    <cellStyle name="Comma 4 30" xfId="12871"/>
    <cellStyle name="Comma 4 30 2" xfId="12872"/>
    <cellStyle name="Comma 4 31" xfId="12873"/>
    <cellStyle name="Comma 4 31 2" xfId="12874"/>
    <cellStyle name="Comma 4 32" xfId="12875"/>
    <cellStyle name="Comma 4 32 2" xfId="12876"/>
    <cellStyle name="Comma 4 33" xfId="12877"/>
    <cellStyle name="Comma 4 33 2" xfId="12878"/>
    <cellStyle name="Comma 4 34" xfId="12879"/>
    <cellStyle name="Comma 4 34 2" xfId="12880"/>
    <cellStyle name="Comma 4 35" xfId="12881"/>
    <cellStyle name="Comma 4 35 2" xfId="12882"/>
    <cellStyle name="Comma 4 36" xfId="12883"/>
    <cellStyle name="Comma 4 36 2" xfId="12884"/>
    <cellStyle name="Comma 4 37" xfId="12885"/>
    <cellStyle name="Comma 4 37 2" xfId="12886"/>
    <cellStyle name="Comma 4 38" xfId="12887"/>
    <cellStyle name="Comma 4 38 2" xfId="12888"/>
    <cellStyle name="Comma 4 39" xfId="12889"/>
    <cellStyle name="Comma 4 39 2" xfId="12890"/>
    <cellStyle name="Comma 4 4" xfId="12891"/>
    <cellStyle name="Comma 4 4 2" xfId="12892"/>
    <cellStyle name="Comma 4 4 3" xfId="12893"/>
    <cellStyle name="Comma 4 4 4" xfId="12894"/>
    <cellStyle name="Comma 4 4 5" xfId="12895"/>
    <cellStyle name="Comma 4 40" xfId="12896"/>
    <cellStyle name="Comma 4 40 2" xfId="12897"/>
    <cellStyle name="Comma 4 41" xfId="12898"/>
    <cellStyle name="Comma 4 41 2" xfId="12899"/>
    <cellStyle name="Comma 4 42" xfId="12900"/>
    <cellStyle name="Comma 4 42 2" xfId="12901"/>
    <cellStyle name="Comma 4 43" xfId="12902"/>
    <cellStyle name="Comma 4 43 2" xfId="12903"/>
    <cellStyle name="Comma 4 44" xfId="12904"/>
    <cellStyle name="Comma 4 44 2" xfId="12905"/>
    <cellStyle name="Comma 4 45" xfId="12906"/>
    <cellStyle name="Comma 4 45 2" xfId="12907"/>
    <cellStyle name="Comma 4 46" xfId="12908"/>
    <cellStyle name="Comma 4 46 2" xfId="12909"/>
    <cellStyle name="Comma 4 47" xfId="12910"/>
    <cellStyle name="Comma 4 47 2" xfId="12911"/>
    <cellStyle name="Comma 4 48" xfId="12912"/>
    <cellStyle name="Comma 4 48 2" xfId="12913"/>
    <cellStyle name="Comma 4 49" xfId="12914"/>
    <cellStyle name="Comma 4 49 2" xfId="12915"/>
    <cellStyle name="Comma 4 5" xfId="12916"/>
    <cellStyle name="Comma 4 5 2" xfId="12917"/>
    <cellStyle name="Comma 4 5 3" xfId="12918"/>
    <cellStyle name="Comma 4 50" xfId="12919"/>
    <cellStyle name="Comma 4 50 2" xfId="12920"/>
    <cellStyle name="Comma 4 51" xfId="12921"/>
    <cellStyle name="Comma 4 51 2" xfId="12922"/>
    <cellStyle name="Comma 4 52" xfId="12923"/>
    <cellStyle name="Comma 4 52 2" xfId="12924"/>
    <cellStyle name="Comma 4 53" xfId="12925"/>
    <cellStyle name="Comma 4 53 2" xfId="12926"/>
    <cellStyle name="Comma 4 54" xfId="12927"/>
    <cellStyle name="Comma 4 54 2" xfId="12928"/>
    <cellStyle name="Comma 4 55" xfId="12929"/>
    <cellStyle name="Comma 4 55 2" xfId="12930"/>
    <cellStyle name="Comma 4 56" xfId="12931"/>
    <cellStyle name="Comma 4 56 2" xfId="12932"/>
    <cellStyle name="Comma 4 57" xfId="12933"/>
    <cellStyle name="Comma 4 57 2" xfId="12934"/>
    <cellStyle name="Comma 4 58" xfId="12935"/>
    <cellStyle name="Comma 4 58 2" xfId="12936"/>
    <cellStyle name="Comma 4 59" xfId="12937"/>
    <cellStyle name="Comma 4 59 2" xfId="12938"/>
    <cellStyle name="Comma 4 6" xfId="12939"/>
    <cellStyle name="Comma 4 6 2" xfId="12940"/>
    <cellStyle name="Comma 4 60" xfId="12941"/>
    <cellStyle name="Comma 4 60 2" xfId="12942"/>
    <cellStyle name="Comma 4 61" xfId="12943"/>
    <cellStyle name="Comma 4 61 2" xfId="12944"/>
    <cellStyle name="Comma 4 62" xfId="12945"/>
    <cellStyle name="Comma 4 62 2" xfId="12946"/>
    <cellStyle name="Comma 4 63" xfId="12947"/>
    <cellStyle name="Comma 4 63 2" xfId="12948"/>
    <cellStyle name="Comma 4 64" xfId="12949"/>
    <cellStyle name="Comma 4 64 2" xfId="12950"/>
    <cellStyle name="Comma 4 65" xfId="12951"/>
    <cellStyle name="Comma 4 65 2" xfId="12952"/>
    <cellStyle name="Comma 4 66" xfId="12953"/>
    <cellStyle name="Comma 4 66 2" xfId="12954"/>
    <cellStyle name="Comma 4 67" xfId="12955"/>
    <cellStyle name="Comma 4 67 2" xfId="12956"/>
    <cellStyle name="Comma 4 68" xfId="12957"/>
    <cellStyle name="Comma 4 68 2" xfId="12958"/>
    <cellStyle name="Comma 4 69" xfId="12959"/>
    <cellStyle name="Comma 4 69 2" xfId="12960"/>
    <cellStyle name="Comma 4 7" xfId="12961"/>
    <cellStyle name="Comma 4 7 2" xfId="12962"/>
    <cellStyle name="Comma 4 70" xfId="12963"/>
    <cellStyle name="Comma 4 70 2" xfId="12964"/>
    <cellStyle name="Comma 4 71" xfId="12965"/>
    <cellStyle name="Comma 4 71 2" xfId="12966"/>
    <cellStyle name="Comma 4 72" xfId="12967"/>
    <cellStyle name="Comma 4 72 2" xfId="12968"/>
    <cellStyle name="Comma 4 73" xfId="12969"/>
    <cellStyle name="Comma 4 73 2" xfId="12970"/>
    <cellStyle name="Comma 4 74" xfId="12971"/>
    <cellStyle name="Comma 4 74 2" xfId="12972"/>
    <cellStyle name="Comma 4 75" xfId="12973"/>
    <cellStyle name="Comma 4 75 2" xfId="12974"/>
    <cellStyle name="Comma 4 76" xfId="12975"/>
    <cellStyle name="Comma 4 76 2" xfId="12976"/>
    <cellStyle name="Comma 4 77" xfId="12977"/>
    <cellStyle name="Comma 4 77 2" xfId="12978"/>
    <cellStyle name="Comma 4 78" xfId="12979"/>
    <cellStyle name="Comma 4 78 2" xfId="12980"/>
    <cellStyle name="Comma 4 79" xfId="12981"/>
    <cellStyle name="Comma 4 79 2" xfId="12982"/>
    <cellStyle name="Comma 4 8" xfId="12983"/>
    <cellStyle name="Comma 4 8 2" xfId="12984"/>
    <cellStyle name="Comma 4 80" xfId="12985"/>
    <cellStyle name="Comma 4 80 2" xfId="12986"/>
    <cellStyle name="Comma 4 81" xfId="12987"/>
    <cellStyle name="Comma 4 81 2" xfId="12988"/>
    <cellStyle name="Comma 4 82" xfId="12989"/>
    <cellStyle name="Comma 4 82 2" xfId="12990"/>
    <cellStyle name="Comma 4 83" xfId="12991"/>
    <cellStyle name="Comma 4 83 2" xfId="12992"/>
    <cellStyle name="Comma 4 84" xfId="12993"/>
    <cellStyle name="Comma 4 84 2" xfId="12994"/>
    <cellStyle name="Comma 4 85" xfId="12995"/>
    <cellStyle name="Comma 4 85 2" xfId="12996"/>
    <cellStyle name="Comma 4 86" xfId="12997"/>
    <cellStyle name="Comma 4 87" xfId="12998"/>
    <cellStyle name="Comma 4 9" xfId="12999"/>
    <cellStyle name="Comma 4 9 2" xfId="13000"/>
    <cellStyle name="Comma 4_KH DT 2015 (Chinh thuc Van xa BC bo 15.7)" xfId="13001"/>
    <cellStyle name="Comma 40" xfId="13002"/>
    <cellStyle name="Comma 40 2" xfId="13003"/>
    <cellStyle name="Comma 40 2 2" xfId="13004"/>
    <cellStyle name="Comma 40 3" xfId="13005"/>
    <cellStyle name="Comma 400" xfId="13006"/>
    <cellStyle name="Comma 400 2" xfId="13007"/>
    <cellStyle name="Comma 401" xfId="13008"/>
    <cellStyle name="Comma 401 2" xfId="13009"/>
    <cellStyle name="Comma 402" xfId="13010"/>
    <cellStyle name="Comma 402 2" xfId="13011"/>
    <cellStyle name="Comma 403" xfId="13012"/>
    <cellStyle name="Comma 403 2" xfId="13013"/>
    <cellStyle name="Comma 404" xfId="13014"/>
    <cellStyle name="Comma 404 2" xfId="13015"/>
    <cellStyle name="Comma 405" xfId="13016"/>
    <cellStyle name="Comma 405 2" xfId="13017"/>
    <cellStyle name="Comma 406" xfId="13018"/>
    <cellStyle name="Comma 406 2" xfId="13019"/>
    <cellStyle name="Comma 407" xfId="13020"/>
    <cellStyle name="Comma 407 2" xfId="13021"/>
    <cellStyle name="Comma 408" xfId="13022"/>
    <cellStyle name="Comma 408 2" xfId="13023"/>
    <cellStyle name="Comma 409" xfId="13024"/>
    <cellStyle name="Comma 409 2" xfId="13025"/>
    <cellStyle name="Comma 41" xfId="13026"/>
    <cellStyle name="Comma 41 2" xfId="13027"/>
    <cellStyle name="Comma 41 2 2" xfId="13028"/>
    <cellStyle name="Comma 41 3" xfId="13029"/>
    <cellStyle name="Comma 410" xfId="13030"/>
    <cellStyle name="Comma 410 2" xfId="13031"/>
    <cellStyle name="Comma 411" xfId="13032"/>
    <cellStyle name="Comma 411 2" xfId="13033"/>
    <cellStyle name="Comma 412" xfId="13034"/>
    <cellStyle name="Comma 412 2" xfId="13035"/>
    <cellStyle name="Comma 413" xfId="13036"/>
    <cellStyle name="Comma 413 2" xfId="13037"/>
    <cellStyle name="Comma 414" xfId="13038"/>
    <cellStyle name="Comma 414 2" xfId="13039"/>
    <cellStyle name="Comma 415" xfId="13040"/>
    <cellStyle name="Comma 415 2" xfId="13041"/>
    <cellStyle name="Comma 416" xfId="13042"/>
    <cellStyle name="Comma 416 2" xfId="13043"/>
    <cellStyle name="Comma 417" xfId="13044"/>
    <cellStyle name="Comma 417 2" xfId="13045"/>
    <cellStyle name="Comma 418" xfId="13046"/>
    <cellStyle name="Comma 418 2" xfId="13047"/>
    <cellStyle name="Comma 419" xfId="13048"/>
    <cellStyle name="Comma 419 2" xfId="13049"/>
    <cellStyle name="Comma 42" xfId="13050"/>
    <cellStyle name="Comma 42 2" xfId="13051"/>
    <cellStyle name="Comma 42 2 2" xfId="13052"/>
    <cellStyle name="Comma 42 3" xfId="13053"/>
    <cellStyle name="Comma 420" xfId="13054"/>
    <cellStyle name="Comma 420 2" xfId="13055"/>
    <cellStyle name="Comma 421" xfId="13056"/>
    <cellStyle name="Comma 421 2" xfId="13057"/>
    <cellStyle name="Comma 422" xfId="13058"/>
    <cellStyle name="Comma 422 2" xfId="13059"/>
    <cellStyle name="Comma 423" xfId="13060"/>
    <cellStyle name="Comma 423 2" xfId="13061"/>
    <cellStyle name="Comma 424" xfId="13062"/>
    <cellStyle name="Comma 424 2" xfId="13063"/>
    <cellStyle name="Comma 425" xfId="13064"/>
    <cellStyle name="Comma 425 2" xfId="13065"/>
    <cellStyle name="Comma 426" xfId="13066"/>
    <cellStyle name="Comma 426 2" xfId="13067"/>
    <cellStyle name="Comma 427" xfId="13068"/>
    <cellStyle name="Comma 427 2" xfId="13069"/>
    <cellStyle name="Comma 428" xfId="13070"/>
    <cellStyle name="Comma 428 2" xfId="13071"/>
    <cellStyle name="Comma 429" xfId="13072"/>
    <cellStyle name="Comma 429 2" xfId="13073"/>
    <cellStyle name="Comma 43" xfId="13074"/>
    <cellStyle name="Comma 43 2" xfId="13075"/>
    <cellStyle name="Comma 43 2 2" xfId="13076"/>
    <cellStyle name="Comma 43 3" xfId="13077"/>
    <cellStyle name="Comma 430" xfId="13078"/>
    <cellStyle name="Comma 430 2" xfId="13079"/>
    <cellStyle name="Comma 431" xfId="13080"/>
    <cellStyle name="Comma 431 2" xfId="13081"/>
    <cellStyle name="Comma 432" xfId="13082"/>
    <cellStyle name="Comma 432 2" xfId="13083"/>
    <cellStyle name="Comma 433" xfId="13084"/>
    <cellStyle name="Comma 433 2" xfId="13085"/>
    <cellStyle name="Comma 434" xfId="13086"/>
    <cellStyle name="Comma 434 2" xfId="13087"/>
    <cellStyle name="Comma 435" xfId="13088"/>
    <cellStyle name="Comma 435 2" xfId="13089"/>
    <cellStyle name="Comma 436" xfId="13090"/>
    <cellStyle name="Comma 436 2" xfId="13091"/>
    <cellStyle name="Comma 437" xfId="13092"/>
    <cellStyle name="Comma 437 2" xfId="13093"/>
    <cellStyle name="Comma 438" xfId="13094"/>
    <cellStyle name="Comma 438 2" xfId="13095"/>
    <cellStyle name="Comma 439" xfId="13096"/>
    <cellStyle name="Comma 439 2" xfId="13097"/>
    <cellStyle name="Comma 44" xfId="13098"/>
    <cellStyle name="Comma 44 2" xfId="13099"/>
    <cellStyle name="Comma 44 2 2" xfId="13100"/>
    <cellStyle name="Comma 44 3" xfId="13101"/>
    <cellStyle name="Comma 440" xfId="13102"/>
    <cellStyle name="Comma 440 2" xfId="13103"/>
    <cellStyle name="Comma 441" xfId="13104"/>
    <cellStyle name="Comma 441 2" xfId="13105"/>
    <cellStyle name="Comma 442" xfId="13106"/>
    <cellStyle name="Comma 442 2" xfId="13107"/>
    <cellStyle name="Comma 443" xfId="13108"/>
    <cellStyle name="Comma 443 2" xfId="13109"/>
    <cellStyle name="Comma 444" xfId="13110"/>
    <cellStyle name="Comma 444 2" xfId="13111"/>
    <cellStyle name="Comma 445" xfId="13112"/>
    <cellStyle name="Comma 445 2" xfId="13113"/>
    <cellStyle name="Comma 446" xfId="13114"/>
    <cellStyle name="Comma 446 2" xfId="13115"/>
    <cellStyle name="Comma 447" xfId="13116"/>
    <cellStyle name="Comma 447 2" xfId="13117"/>
    <cellStyle name="Comma 448" xfId="13118"/>
    <cellStyle name="Comma 448 2" xfId="13119"/>
    <cellStyle name="Comma 449" xfId="13120"/>
    <cellStyle name="Comma 449 2" xfId="13121"/>
    <cellStyle name="Comma 45" xfId="13122"/>
    <cellStyle name="Comma 45 2" xfId="13123"/>
    <cellStyle name="Comma 45 2 2" xfId="13124"/>
    <cellStyle name="Comma 45 3" xfId="13125"/>
    <cellStyle name="Comma 450" xfId="13126"/>
    <cellStyle name="Comma 450 2" xfId="13127"/>
    <cellStyle name="Comma 451" xfId="13128"/>
    <cellStyle name="Comma 451 2" xfId="13129"/>
    <cellStyle name="Comma 452" xfId="13130"/>
    <cellStyle name="Comma 452 2" xfId="13131"/>
    <cellStyle name="Comma 453" xfId="13132"/>
    <cellStyle name="Comma 453 2" xfId="13133"/>
    <cellStyle name="Comma 454" xfId="13134"/>
    <cellStyle name="Comma 454 2" xfId="13135"/>
    <cellStyle name="Comma 455" xfId="13136"/>
    <cellStyle name="Comma 455 2" xfId="13137"/>
    <cellStyle name="Comma 456" xfId="13138"/>
    <cellStyle name="Comma 456 2" xfId="13139"/>
    <cellStyle name="Comma 457" xfId="13140"/>
    <cellStyle name="Comma 457 2" xfId="13141"/>
    <cellStyle name="Comma 458" xfId="13142"/>
    <cellStyle name="Comma 458 2" xfId="13143"/>
    <cellStyle name="Comma 459" xfId="13144"/>
    <cellStyle name="Comma 459 2" xfId="13145"/>
    <cellStyle name="Comma 46" xfId="13146"/>
    <cellStyle name="Comma 46 2" xfId="13147"/>
    <cellStyle name="Comma 46 2 2" xfId="13148"/>
    <cellStyle name="Comma 46 3" xfId="13149"/>
    <cellStyle name="Comma 460" xfId="13150"/>
    <cellStyle name="Comma 460 2" xfId="13151"/>
    <cellStyle name="Comma 461" xfId="13152"/>
    <cellStyle name="Comma 461 2" xfId="13153"/>
    <cellStyle name="Comma 462" xfId="13154"/>
    <cellStyle name="Comma 462 2" xfId="13155"/>
    <cellStyle name="Comma 463" xfId="13156"/>
    <cellStyle name="Comma 463 2" xfId="13157"/>
    <cellStyle name="Comma 464" xfId="13158"/>
    <cellStyle name="Comma 464 2" xfId="13159"/>
    <cellStyle name="Comma 465" xfId="13160"/>
    <cellStyle name="Comma 465 2" xfId="13161"/>
    <cellStyle name="Comma 466" xfId="13162"/>
    <cellStyle name="Comma 466 2" xfId="13163"/>
    <cellStyle name="Comma 467" xfId="13164"/>
    <cellStyle name="Comma 467 2" xfId="13165"/>
    <cellStyle name="Comma 468" xfId="13166"/>
    <cellStyle name="Comma 468 2" xfId="13167"/>
    <cellStyle name="Comma 469" xfId="13168"/>
    <cellStyle name="Comma 469 2" xfId="13169"/>
    <cellStyle name="Comma 47" xfId="13170"/>
    <cellStyle name="Comma 47 2" xfId="13171"/>
    <cellStyle name="Comma 47 2 2" xfId="13172"/>
    <cellStyle name="Comma 47 3" xfId="13173"/>
    <cellStyle name="Comma 470" xfId="13174"/>
    <cellStyle name="Comma 470 2" xfId="13175"/>
    <cellStyle name="Comma 471" xfId="13176"/>
    <cellStyle name="Comma 471 2" xfId="13177"/>
    <cellStyle name="Comma 472" xfId="13178"/>
    <cellStyle name="Comma 472 2" xfId="13179"/>
    <cellStyle name="Comma 473" xfId="13180"/>
    <cellStyle name="Comma 473 2" xfId="13181"/>
    <cellStyle name="Comma 474" xfId="13182"/>
    <cellStyle name="Comma 474 2" xfId="13183"/>
    <cellStyle name="Comma 475" xfId="13184"/>
    <cellStyle name="Comma 475 2" xfId="13185"/>
    <cellStyle name="Comma 476" xfId="13186"/>
    <cellStyle name="Comma 476 2" xfId="13187"/>
    <cellStyle name="Comma 477" xfId="13188"/>
    <cellStyle name="Comma 477 2" xfId="13189"/>
    <cellStyle name="Comma 478" xfId="13190"/>
    <cellStyle name="Comma 478 2" xfId="13191"/>
    <cellStyle name="Comma 479" xfId="13192"/>
    <cellStyle name="Comma 479 2" xfId="13193"/>
    <cellStyle name="Comma 48" xfId="13194"/>
    <cellStyle name="Comma 48 2" xfId="13195"/>
    <cellStyle name="Comma 48 2 2" xfId="13196"/>
    <cellStyle name="Comma 48 3" xfId="13197"/>
    <cellStyle name="Comma 480" xfId="13198"/>
    <cellStyle name="Comma 480 2" xfId="13199"/>
    <cellStyle name="Comma 481" xfId="13200"/>
    <cellStyle name="Comma 481 2" xfId="13201"/>
    <cellStyle name="Comma 482" xfId="13202"/>
    <cellStyle name="Comma 482 2" xfId="13203"/>
    <cellStyle name="Comma 483" xfId="13204"/>
    <cellStyle name="Comma 483 2" xfId="13205"/>
    <cellStyle name="Comma 484" xfId="13206"/>
    <cellStyle name="Comma 484 2" xfId="13207"/>
    <cellStyle name="Comma 485" xfId="13208"/>
    <cellStyle name="Comma 485 2" xfId="13209"/>
    <cellStyle name="Comma 486" xfId="13210"/>
    <cellStyle name="Comma 486 2" xfId="13211"/>
    <cellStyle name="Comma 487" xfId="13212"/>
    <cellStyle name="Comma 487 2" xfId="13213"/>
    <cellStyle name="Comma 488" xfId="13214"/>
    <cellStyle name="Comma 488 2" xfId="13215"/>
    <cellStyle name="Comma 489" xfId="13216"/>
    <cellStyle name="Comma 489 2" xfId="13217"/>
    <cellStyle name="Comma 49" xfId="13218"/>
    <cellStyle name="Comma 49 2" xfId="13219"/>
    <cellStyle name="Comma 49 2 2" xfId="13220"/>
    <cellStyle name="Comma 49 3" xfId="13221"/>
    <cellStyle name="Comma 490" xfId="13222"/>
    <cellStyle name="Comma 490 2" xfId="13223"/>
    <cellStyle name="Comma 491" xfId="13224"/>
    <cellStyle name="Comma 491 2" xfId="13225"/>
    <cellStyle name="Comma 492" xfId="13226"/>
    <cellStyle name="Comma 492 2" xfId="13227"/>
    <cellStyle name="Comma 493" xfId="13228"/>
    <cellStyle name="Comma 493 2" xfId="13229"/>
    <cellStyle name="Comma 494" xfId="13230"/>
    <cellStyle name="Comma 494 2" xfId="13231"/>
    <cellStyle name="Comma 495" xfId="13232"/>
    <cellStyle name="Comma 495 2" xfId="13233"/>
    <cellStyle name="Comma 496" xfId="13234"/>
    <cellStyle name="Comma 496 2" xfId="13235"/>
    <cellStyle name="Comma 497" xfId="13236"/>
    <cellStyle name="Comma 497 2" xfId="13237"/>
    <cellStyle name="Comma 498" xfId="13238"/>
    <cellStyle name="Comma 498 2" xfId="13239"/>
    <cellStyle name="Comma 499" xfId="13240"/>
    <cellStyle name="Comma 499 2" xfId="13241"/>
    <cellStyle name="Comma 5" xfId="13242"/>
    <cellStyle name="Comma 5 10" xfId="13243"/>
    <cellStyle name="Comma 5 10 2" xfId="13244"/>
    <cellStyle name="Comma 5 100" xfId="13245"/>
    <cellStyle name="Comma 5 100 2" xfId="13246"/>
    <cellStyle name="Comma 5 101" xfId="13247"/>
    <cellStyle name="Comma 5 101 2" xfId="13248"/>
    <cellStyle name="Comma 5 102" xfId="13249"/>
    <cellStyle name="Comma 5 102 2" xfId="13250"/>
    <cellStyle name="Comma 5 103" xfId="13251"/>
    <cellStyle name="Comma 5 103 2" xfId="13252"/>
    <cellStyle name="Comma 5 104" xfId="13253"/>
    <cellStyle name="Comma 5 104 2" xfId="13254"/>
    <cellStyle name="Comma 5 105" xfId="13255"/>
    <cellStyle name="Comma 5 105 2" xfId="13256"/>
    <cellStyle name="Comma 5 106" xfId="13257"/>
    <cellStyle name="Comma 5 106 2" xfId="13258"/>
    <cellStyle name="Comma 5 107" xfId="13259"/>
    <cellStyle name="Comma 5 107 2" xfId="13260"/>
    <cellStyle name="Comma 5 108" xfId="13261"/>
    <cellStyle name="Comma 5 108 2" xfId="13262"/>
    <cellStyle name="Comma 5 109" xfId="13263"/>
    <cellStyle name="Comma 5 109 2" xfId="13264"/>
    <cellStyle name="Comma 5 11" xfId="13265"/>
    <cellStyle name="Comma 5 11 2" xfId="13266"/>
    <cellStyle name="Comma 5 110" xfId="13267"/>
    <cellStyle name="Comma 5 110 2" xfId="13268"/>
    <cellStyle name="Comma 5 111" xfId="13269"/>
    <cellStyle name="Comma 5 111 2" xfId="13270"/>
    <cellStyle name="Comma 5 112" xfId="13271"/>
    <cellStyle name="Comma 5 112 2" xfId="13272"/>
    <cellStyle name="Comma 5 113" xfId="13273"/>
    <cellStyle name="Comma 5 113 2" xfId="13274"/>
    <cellStyle name="Comma 5 114" xfId="13275"/>
    <cellStyle name="Comma 5 114 2" xfId="13276"/>
    <cellStyle name="Comma 5 115" xfId="13277"/>
    <cellStyle name="Comma 5 115 2" xfId="13278"/>
    <cellStyle name="Comma 5 116" xfId="13279"/>
    <cellStyle name="Comma 5 116 2" xfId="13280"/>
    <cellStyle name="Comma 5 117" xfId="13281"/>
    <cellStyle name="Comma 5 117 2" xfId="13282"/>
    <cellStyle name="Comma 5 118" xfId="13283"/>
    <cellStyle name="Comma 5 118 2" xfId="13284"/>
    <cellStyle name="Comma 5 119" xfId="13285"/>
    <cellStyle name="Comma 5 119 2" xfId="13286"/>
    <cellStyle name="Comma 5 12" xfId="13287"/>
    <cellStyle name="Comma 5 12 2" xfId="13288"/>
    <cellStyle name="Comma 5 120" xfId="13289"/>
    <cellStyle name="Comma 5 120 2" xfId="13290"/>
    <cellStyle name="Comma 5 121" xfId="13291"/>
    <cellStyle name="Comma 5 121 2" xfId="13292"/>
    <cellStyle name="Comma 5 122" xfId="13293"/>
    <cellStyle name="Comma 5 122 2" xfId="13294"/>
    <cellStyle name="Comma 5 123" xfId="13295"/>
    <cellStyle name="Comma 5 123 2" xfId="13296"/>
    <cellStyle name="Comma 5 124" xfId="13297"/>
    <cellStyle name="Comma 5 124 2" xfId="13298"/>
    <cellStyle name="Comma 5 125" xfId="13299"/>
    <cellStyle name="Comma 5 125 2" xfId="13300"/>
    <cellStyle name="Comma 5 126" xfId="13301"/>
    <cellStyle name="Comma 5 126 2" xfId="13302"/>
    <cellStyle name="Comma 5 127" xfId="13303"/>
    <cellStyle name="Comma 5 127 2" xfId="13304"/>
    <cellStyle name="Comma 5 128" xfId="13305"/>
    <cellStyle name="Comma 5 128 2" xfId="13306"/>
    <cellStyle name="Comma 5 129" xfId="13307"/>
    <cellStyle name="Comma 5 129 2" xfId="13308"/>
    <cellStyle name="Comma 5 13" xfId="13309"/>
    <cellStyle name="Comma 5 13 2" xfId="13310"/>
    <cellStyle name="Comma 5 130" xfId="13311"/>
    <cellStyle name="Comma 5 130 2" xfId="13312"/>
    <cellStyle name="Comma 5 131" xfId="13313"/>
    <cellStyle name="Comma 5 131 2" xfId="13314"/>
    <cellStyle name="Comma 5 132" xfId="13315"/>
    <cellStyle name="Comma 5 132 2" xfId="13316"/>
    <cellStyle name="Comma 5 133" xfId="13317"/>
    <cellStyle name="Comma 5 133 2" xfId="13318"/>
    <cellStyle name="Comma 5 134" xfId="13319"/>
    <cellStyle name="Comma 5 134 2" xfId="13320"/>
    <cellStyle name="Comma 5 135" xfId="13321"/>
    <cellStyle name="Comma 5 135 2" xfId="13322"/>
    <cellStyle name="Comma 5 136" xfId="13323"/>
    <cellStyle name="Comma 5 136 2" xfId="13324"/>
    <cellStyle name="Comma 5 137" xfId="13325"/>
    <cellStyle name="Comma 5 137 2" xfId="13326"/>
    <cellStyle name="Comma 5 138" xfId="13327"/>
    <cellStyle name="Comma 5 138 2" xfId="13328"/>
    <cellStyle name="Comma 5 139" xfId="13329"/>
    <cellStyle name="Comma 5 139 2" xfId="13330"/>
    <cellStyle name="Comma 5 14" xfId="13331"/>
    <cellStyle name="Comma 5 14 2" xfId="13332"/>
    <cellStyle name="Comma 5 140" xfId="13333"/>
    <cellStyle name="Comma 5 140 2" xfId="13334"/>
    <cellStyle name="Comma 5 141" xfId="13335"/>
    <cellStyle name="Comma 5 141 2" xfId="13336"/>
    <cellStyle name="Comma 5 142" xfId="13337"/>
    <cellStyle name="Comma 5 142 2" xfId="13338"/>
    <cellStyle name="Comma 5 143" xfId="13339"/>
    <cellStyle name="Comma 5 143 2" xfId="13340"/>
    <cellStyle name="Comma 5 144" xfId="13341"/>
    <cellStyle name="Comma 5 144 2" xfId="13342"/>
    <cellStyle name="Comma 5 145" xfId="13343"/>
    <cellStyle name="Comma 5 145 2" xfId="13344"/>
    <cellStyle name="Comma 5 146" xfId="13345"/>
    <cellStyle name="Comma 5 146 2" xfId="13346"/>
    <cellStyle name="Comma 5 147" xfId="13347"/>
    <cellStyle name="Comma 5 147 2" xfId="13348"/>
    <cellStyle name="Comma 5 148" xfId="13349"/>
    <cellStyle name="Comma 5 148 2" xfId="13350"/>
    <cellStyle name="Comma 5 149" xfId="13351"/>
    <cellStyle name="Comma 5 149 2" xfId="13352"/>
    <cellStyle name="Comma 5 15" xfId="13353"/>
    <cellStyle name="Comma 5 15 2" xfId="13354"/>
    <cellStyle name="Comma 5 150" xfId="13355"/>
    <cellStyle name="Comma 5 150 2" xfId="13356"/>
    <cellStyle name="Comma 5 151" xfId="13357"/>
    <cellStyle name="Comma 5 151 2" xfId="13358"/>
    <cellStyle name="Comma 5 152" xfId="13359"/>
    <cellStyle name="Comma 5 152 2" xfId="13360"/>
    <cellStyle name="Comma 5 153" xfId="13361"/>
    <cellStyle name="Comma 5 153 2" xfId="13362"/>
    <cellStyle name="Comma 5 154" xfId="13363"/>
    <cellStyle name="Comma 5 154 2" xfId="13364"/>
    <cellStyle name="Comma 5 155" xfId="13365"/>
    <cellStyle name="Comma 5 155 2" xfId="13366"/>
    <cellStyle name="Comma 5 156" xfId="13367"/>
    <cellStyle name="Comma 5 156 2" xfId="13368"/>
    <cellStyle name="Comma 5 157" xfId="13369"/>
    <cellStyle name="Comma 5 157 2" xfId="13370"/>
    <cellStyle name="Comma 5 158" xfId="13371"/>
    <cellStyle name="Comma 5 159" xfId="13372"/>
    <cellStyle name="Comma 5 16" xfId="13373"/>
    <cellStyle name="Comma 5 16 2" xfId="13374"/>
    <cellStyle name="Comma 5 160" xfId="13375"/>
    <cellStyle name="Comma 5 17" xfId="13376"/>
    <cellStyle name="Comma 5 17 2" xfId="13377"/>
    <cellStyle name="Comma 5 17 3" xfId="13378"/>
    <cellStyle name="Comma 5 18" xfId="13379"/>
    <cellStyle name="Comma 5 18 2" xfId="13380"/>
    <cellStyle name="Comma 5 19" xfId="13381"/>
    <cellStyle name="Comma 5 19 2" xfId="13382"/>
    <cellStyle name="Comma 5 2" xfId="13383"/>
    <cellStyle name="Comma 5 2 2" xfId="13384"/>
    <cellStyle name="Comma 5 2 3" xfId="13385"/>
    <cellStyle name="Comma 5 2 4" xfId="13386"/>
    <cellStyle name="Comma 5 2 5" xfId="13387"/>
    <cellStyle name="Comma 5 2 6" xfId="13388"/>
    <cellStyle name="Comma 5 20" xfId="13389"/>
    <cellStyle name="Comma 5 20 2" xfId="13390"/>
    <cellStyle name="Comma 5 21" xfId="13391"/>
    <cellStyle name="Comma 5 21 2" xfId="13392"/>
    <cellStyle name="Comma 5 21 2 2" xfId="13393"/>
    <cellStyle name="Comma 5 21 2 3" xfId="13394"/>
    <cellStyle name="Comma 5 21 2 3 2" xfId="13395"/>
    <cellStyle name="Comma 5 21 3" xfId="13396"/>
    <cellStyle name="Comma 5 21 3 2" xfId="13397"/>
    <cellStyle name="Comma 5 21 4" xfId="13398"/>
    <cellStyle name="Comma 5 22" xfId="13399"/>
    <cellStyle name="Comma 5 22 2" xfId="13400"/>
    <cellStyle name="Comma 5 23" xfId="13401"/>
    <cellStyle name="Comma 5 23 2" xfId="13402"/>
    <cellStyle name="Comma 5 24" xfId="13403"/>
    <cellStyle name="Comma 5 24 2" xfId="13404"/>
    <cellStyle name="Comma 5 25" xfId="13405"/>
    <cellStyle name="Comma 5 25 2" xfId="13406"/>
    <cellStyle name="Comma 5 26" xfId="13407"/>
    <cellStyle name="Comma 5 26 2" xfId="13408"/>
    <cellStyle name="Comma 5 27" xfId="13409"/>
    <cellStyle name="Comma 5 27 2" xfId="13410"/>
    <cellStyle name="Comma 5 28" xfId="13411"/>
    <cellStyle name="Comma 5 28 2" xfId="13412"/>
    <cellStyle name="Comma 5 29" xfId="13413"/>
    <cellStyle name="Comma 5 29 2" xfId="13414"/>
    <cellStyle name="Comma 5 3" xfId="13415"/>
    <cellStyle name="Comma 5 3 2" xfId="13416"/>
    <cellStyle name="Comma 5 3 2 2" xfId="13417"/>
    <cellStyle name="Comma 5 3 2 3" xfId="13418"/>
    <cellStyle name="Comma 5 3 3" xfId="13419"/>
    <cellStyle name="Comma 5 3 4" xfId="13420"/>
    <cellStyle name="Comma 5 3 5" xfId="13421"/>
    <cellStyle name="Comma 5 30" xfId="13422"/>
    <cellStyle name="Comma 5 30 2" xfId="13423"/>
    <cellStyle name="Comma 5 31" xfId="13424"/>
    <cellStyle name="Comma 5 31 2" xfId="13425"/>
    <cellStyle name="Comma 5 32" xfId="13426"/>
    <cellStyle name="Comma 5 32 2" xfId="13427"/>
    <cellStyle name="Comma 5 33" xfId="13428"/>
    <cellStyle name="Comma 5 33 2" xfId="13429"/>
    <cellStyle name="Comma 5 34" xfId="13430"/>
    <cellStyle name="Comma 5 34 2" xfId="13431"/>
    <cellStyle name="Comma 5 35" xfId="13432"/>
    <cellStyle name="Comma 5 35 2" xfId="13433"/>
    <cellStyle name="Comma 5 36" xfId="13434"/>
    <cellStyle name="Comma 5 36 2" xfId="13435"/>
    <cellStyle name="Comma 5 37" xfId="13436"/>
    <cellStyle name="Comma 5 37 2" xfId="13437"/>
    <cellStyle name="Comma 5 38" xfId="13438"/>
    <cellStyle name="Comma 5 38 2" xfId="13439"/>
    <cellStyle name="Comma 5 39" xfId="13440"/>
    <cellStyle name="Comma 5 39 2" xfId="13441"/>
    <cellStyle name="Comma 5 4" xfId="13442"/>
    <cellStyle name="Comma 5 4 2" xfId="13443"/>
    <cellStyle name="Comma 5 4 3" xfId="13444"/>
    <cellStyle name="Comma 5 4 4" xfId="13445"/>
    <cellStyle name="Comma 5 4 5" xfId="13446"/>
    <cellStyle name="Comma 5 40" xfId="13447"/>
    <cellStyle name="Comma 5 40 2" xfId="13448"/>
    <cellStyle name="Comma 5 41" xfId="13449"/>
    <cellStyle name="Comma 5 41 2" xfId="13450"/>
    <cellStyle name="Comma 5 42" xfId="13451"/>
    <cellStyle name="Comma 5 42 2" xfId="13452"/>
    <cellStyle name="Comma 5 43" xfId="13453"/>
    <cellStyle name="Comma 5 43 2" xfId="13454"/>
    <cellStyle name="Comma 5 44" xfId="13455"/>
    <cellStyle name="Comma 5 44 2" xfId="13456"/>
    <cellStyle name="Comma 5 45" xfId="13457"/>
    <cellStyle name="Comma 5 45 2" xfId="13458"/>
    <cellStyle name="Comma 5 46" xfId="13459"/>
    <cellStyle name="Comma 5 46 2" xfId="13460"/>
    <cellStyle name="Comma 5 47" xfId="13461"/>
    <cellStyle name="Comma 5 47 2" xfId="13462"/>
    <cellStyle name="Comma 5 48" xfId="13463"/>
    <cellStyle name="Comma 5 48 2" xfId="13464"/>
    <cellStyle name="Comma 5 49" xfId="13465"/>
    <cellStyle name="Comma 5 49 2" xfId="13466"/>
    <cellStyle name="Comma 5 5" xfId="13467"/>
    <cellStyle name="Comma 5 5 2" xfId="13468"/>
    <cellStyle name="Comma 5 5 3" xfId="13469"/>
    <cellStyle name="Comma 5 50" xfId="13470"/>
    <cellStyle name="Comma 5 50 2" xfId="13471"/>
    <cellStyle name="Comma 5 51" xfId="13472"/>
    <cellStyle name="Comma 5 51 2" xfId="13473"/>
    <cellStyle name="Comma 5 52" xfId="13474"/>
    <cellStyle name="Comma 5 52 2" xfId="13475"/>
    <cellStyle name="Comma 5 53" xfId="13476"/>
    <cellStyle name="Comma 5 53 2" xfId="13477"/>
    <cellStyle name="Comma 5 54" xfId="13478"/>
    <cellStyle name="Comma 5 54 2" xfId="13479"/>
    <cellStyle name="Comma 5 55" xfId="13480"/>
    <cellStyle name="Comma 5 55 2" xfId="13481"/>
    <cellStyle name="Comma 5 56" xfId="13482"/>
    <cellStyle name="Comma 5 56 2" xfId="13483"/>
    <cellStyle name="Comma 5 57" xfId="13484"/>
    <cellStyle name="Comma 5 57 2" xfId="13485"/>
    <cellStyle name="Comma 5 58" xfId="13486"/>
    <cellStyle name="Comma 5 58 2" xfId="13487"/>
    <cellStyle name="Comma 5 59" xfId="13488"/>
    <cellStyle name="Comma 5 59 2" xfId="13489"/>
    <cellStyle name="Comma 5 6" xfId="13490"/>
    <cellStyle name="Comma 5 6 2" xfId="13491"/>
    <cellStyle name="Comma 5 60" xfId="13492"/>
    <cellStyle name="Comma 5 60 2" xfId="13493"/>
    <cellStyle name="Comma 5 61" xfId="13494"/>
    <cellStyle name="Comma 5 61 2" xfId="13495"/>
    <cellStyle name="Comma 5 62" xfId="13496"/>
    <cellStyle name="Comma 5 62 2" xfId="13497"/>
    <cellStyle name="Comma 5 63" xfId="13498"/>
    <cellStyle name="Comma 5 63 2" xfId="13499"/>
    <cellStyle name="Comma 5 64" xfId="13500"/>
    <cellStyle name="Comma 5 64 2" xfId="13501"/>
    <cellStyle name="Comma 5 65" xfId="13502"/>
    <cellStyle name="Comma 5 65 2" xfId="13503"/>
    <cellStyle name="Comma 5 66" xfId="13504"/>
    <cellStyle name="Comma 5 66 2" xfId="13505"/>
    <cellStyle name="Comma 5 67" xfId="13506"/>
    <cellStyle name="Comma 5 67 2" xfId="13507"/>
    <cellStyle name="Comma 5 68" xfId="13508"/>
    <cellStyle name="Comma 5 68 2" xfId="13509"/>
    <cellStyle name="Comma 5 69" xfId="13510"/>
    <cellStyle name="Comma 5 69 2" xfId="13511"/>
    <cellStyle name="Comma 5 7" xfId="13512"/>
    <cellStyle name="Comma 5 7 2" xfId="13513"/>
    <cellStyle name="Comma 5 70" xfId="13514"/>
    <cellStyle name="Comma 5 70 2" xfId="13515"/>
    <cellStyle name="Comma 5 71" xfId="13516"/>
    <cellStyle name="Comma 5 71 2" xfId="13517"/>
    <cellStyle name="Comma 5 72" xfId="13518"/>
    <cellStyle name="Comma 5 72 2" xfId="13519"/>
    <cellStyle name="Comma 5 73" xfId="13520"/>
    <cellStyle name="Comma 5 73 2" xfId="13521"/>
    <cellStyle name="Comma 5 74" xfId="13522"/>
    <cellStyle name="Comma 5 74 2" xfId="13523"/>
    <cellStyle name="Comma 5 75" xfId="13524"/>
    <cellStyle name="Comma 5 75 2" xfId="13525"/>
    <cellStyle name="Comma 5 76" xfId="13526"/>
    <cellStyle name="Comma 5 76 2" xfId="13527"/>
    <cellStyle name="Comma 5 77" xfId="13528"/>
    <cellStyle name="Comma 5 77 2" xfId="13529"/>
    <cellStyle name="Comma 5 78" xfId="13530"/>
    <cellStyle name="Comma 5 78 2" xfId="13531"/>
    <cellStyle name="Comma 5 79" xfId="13532"/>
    <cellStyle name="Comma 5 79 2" xfId="13533"/>
    <cellStyle name="Comma 5 8" xfId="13534"/>
    <cellStyle name="Comma 5 8 2" xfId="13535"/>
    <cellStyle name="Comma 5 80" xfId="13536"/>
    <cellStyle name="Comma 5 80 2" xfId="13537"/>
    <cellStyle name="Comma 5 81" xfId="13538"/>
    <cellStyle name="Comma 5 81 2" xfId="13539"/>
    <cellStyle name="Comma 5 82" xfId="13540"/>
    <cellStyle name="Comma 5 82 2" xfId="13541"/>
    <cellStyle name="Comma 5 83" xfId="13542"/>
    <cellStyle name="Comma 5 83 2" xfId="13543"/>
    <cellStyle name="Comma 5 84" xfId="13544"/>
    <cellStyle name="Comma 5 84 2" xfId="13545"/>
    <cellStyle name="Comma 5 85" xfId="13546"/>
    <cellStyle name="Comma 5 85 2" xfId="13547"/>
    <cellStyle name="Comma 5 86" xfId="13548"/>
    <cellStyle name="Comma 5 86 2" xfId="13549"/>
    <cellStyle name="Comma 5 87" xfId="13550"/>
    <cellStyle name="Comma 5 87 2" xfId="13551"/>
    <cellStyle name="Comma 5 88" xfId="13552"/>
    <cellStyle name="Comma 5 88 2" xfId="13553"/>
    <cellStyle name="Comma 5 89" xfId="13554"/>
    <cellStyle name="Comma 5 89 2" xfId="13555"/>
    <cellStyle name="Comma 5 9" xfId="13556"/>
    <cellStyle name="Comma 5 9 2" xfId="13557"/>
    <cellStyle name="Comma 5 90" xfId="13558"/>
    <cellStyle name="Comma 5 90 2" xfId="13559"/>
    <cellStyle name="Comma 5 91" xfId="13560"/>
    <cellStyle name="Comma 5 91 2" xfId="13561"/>
    <cellStyle name="Comma 5 92" xfId="13562"/>
    <cellStyle name="Comma 5 92 2" xfId="13563"/>
    <cellStyle name="Comma 5 93" xfId="13564"/>
    <cellStyle name="Comma 5 93 2" xfId="13565"/>
    <cellStyle name="Comma 5 94" xfId="13566"/>
    <cellStyle name="Comma 5 94 2" xfId="13567"/>
    <cellStyle name="Comma 5 95" xfId="13568"/>
    <cellStyle name="Comma 5 95 2" xfId="13569"/>
    <cellStyle name="Comma 5 96" xfId="13570"/>
    <cellStyle name="Comma 5 96 2" xfId="13571"/>
    <cellStyle name="Comma 5 97" xfId="13572"/>
    <cellStyle name="Comma 5 97 2" xfId="13573"/>
    <cellStyle name="Comma 5 98" xfId="13574"/>
    <cellStyle name="Comma 5 98 2" xfId="13575"/>
    <cellStyle name="Comma 5 99" xfId="13576"/>
    <cellStyle name="Comma 5 99 2" xfId="13577"/>
    <cellStyle name="Comma 5_05-12  KH trung han 2016-2020 - Liem Thinh edited" xfId="13578"/>
    <cellStyle name="Comma 50" xfId="13579"/>
    <cellStyle name="Comma 50 2" xfId="13580"/>
    <cellStyle name="Comma 50 2 2" xfId="13581"/>
    <cellStyle name="Comma 50 2 2 2" xfId="13582"/>
    <cellStyle name="Comma 50 3" xfId="13583"/>
    <cellStyle name="Comma 500" xfId="13584"/>
    <cellStyle name="Comma 500 2" xfId="13585"/>
    <cellStyle name="Comma 501" xfId="13586"/>
    <cellStyle name="Comma 501 2" xfId="13587"/>
    <cellStyle name="Comma 502" xfId="13588"/>
    <cellStyle name="Comma 502 2" xfId="13589"/>
    <cellStyle name="Comma 503" xfId="13590"/>
    <cellStyle name="Comma 503 2" xfId="13591"/>
    <cellStyle name="Comma 504" xfId="13592"/>
    <cellStyle name="Comma 504 2" xfId="13593"/>
    <cellStyle name="Comma 505" xfId="13594"/>
    <cellStyle name="Comma 505 2" xfId="13595"/>
    <cellStyle name="Comma 506" xfId="13596"/>
    <cellStyle name="Comma 506 2" xfId="13597"/>
    <cellStyle name="Comma 507" xfId="13598"/>
    <cellStyle name="Comma 507 2" xfId="13599"/>
    <cellStyle name="Comma 508" xfId="13600"/>
    <cellStyle name="Comma 508 2" xfId="13601"/>
    <cellStyle name="Comma 509" xfId="13602"/>
    <cellStyle name="Comma 509 2" xfId="13603"/>
    <cellStyle name="Comma 51" xfId="13604"/>
    <cellStyle name="Comma 51 2" xfId="13605"/>
    <cellStyle name="Comma 51 2 2" xfId="13606"/>
    <cellStyle name="Comma 51 3" xfId="13607"/>
    <cellStyle name="Comma 510" xfId="13608"/>
    <cellStyle name="Comma 510 2" xfId="13609"/>
    <cellStyle name="Comma 511" xfId="13610"/>
    <cellStyle name="Comma 511 2" xfId="13611"/>
    <cellStyle name="Comma 512" xfId="13612"/>
    <cellStyle name="Comma 512 2" xfId="13613"/>
    <cellStyle name="Comma 513" xfId="13614"/>
    <cellStyle name="Comma 513 2" xfId="13615"/>
    <cellStyle name="Comma 514" xfId="13616"/>
    <cellStyle name="Comma 514 2" xfId="13617"/>
    <cellStyle name="Comma 515" xfId="13618"/>
    <cellStyle name="Comma 515 2" xfId="13619"/>
    <cellStyle name="Comma 516" xfId="13620"/>
    <cellStyle name="Comma 516 2" xfId="13621"/>
    <cellStyle name="Comma 517" xfId="13622"/>
    <cellStyle name="Comma 517 2" xfId="13623"/>
    <cellStyle name="Comma 518" xfId="13624"/>
    <cellStyle name="Comma 518 2" xfId="13625"/>
    <cellStyle name="Comma 519" xfId="13626"/>
    <cellStyle name="Comma 519 2" xfId="13627"/>
    <cellStyle name="Comma 52" xfId="13628"/>
    <cellStyle name="Comma 52 2" xfId="13629"/>
    <cellStyle name="Comma 52 2 2" xfId="13630"/>
    <cellStyle name="Comma 52 3" xfId="13631"/>
    <cellStyle name="Comma 520" xfId="13632"/>
    <cellStyle name="Comma 520 2" xfId="13633"/>
    <cellStyle name="Comma 521" xfId="13634"/>
    <cellStyle name="Comma 521 2" xfId="13635"/>
    <cellStyle name="Comma 522" xfId="13636"/>
    <cellStyle name="Comma 522 2" xfId="13637"/>
    <cellStyle name="Comma 523" xfId="13638"/>
    <cellStyle name="Comma 523 2" xfId="13639"/>
    <cellStyle name="Comma 524" xfId="13640"/>
    <cellStyle name="Comma 524 2" xfId="13641"/>
    <cellStyle name="Comma 525" xfId="13642"/>
    <cellStyle name="Comma 525 2" xfId="13643"/>
    <cellStyle name="Comma 526" xfId="13644"/>
    <cellStyle name="Comma 526 2" xfId="13645"/>
    <cellStyle name="Comma 527" xfId="13646"/>
    <cellStyle name="Comma 527 2" xfId="13647"/>
    <cellStyle name="Comma 528" xfId="13648"/>
    <cellStyle name="Comma 528 2" xfId="13649"/>
    <cellStyle name="Comma 529" xfId="13650"/>
    <cellStyle name="Comma 529 2" xfId="13651"/>
    <cellStyle name="Comma 53" xfId="13652"/>
    <cellStyle name="Comma 53 2" xfId="13653"/>
    <cellStyle name="Comma 53 2 2" xfId="13654"/>
    <cellStyle name="Comma 53 3" xfId="13655"/>
    <cellStyle name="Comma 530" xfId="13656"/>
    <cellStyle name="Comma 530 2" xfId="13657"/>
    <cellStyle name="Comma 531" xfId="13658"/>
    <cellStyle name="Comma 531 2" xfId="13659"/>
    <cellStyle name="Comma 532" xfId="13660"/>
    <cellStyle name="Comma 532 2" xfId="13661"/>
    <cellStyle name="Comma 533" xfId="13662"/>
    <cellStyle name="Comma 533 2" xfId="13663"/>
    <cellStyle name="Comma 534" xfId="13664"/>
    <cellStyle name="Comma 534 2" xfId="13665"/>
    <cellStyle name="Comma 535" xfId="13666"/>
    <cellStyle name="Comma 535 2" xfId="13667"/>
    <cellStyle name="Comma 536" xfId="13668"/>
    <cellStyle name="Comma 536 2" xfId="13669"/>
    <cellStyle name="Comma 537" xfId="13670"/>
    <cellStyle name="Comma 537 2" xfId="13671"/>
    <cellStyle name="Comma 538" xfId="13672"/>
    <cellStyle name="Comma 538 2" xfId="13673"/>
    <cellStyle name="Comma 539" xfId="13674"/>
    <cellStyle name="Comma 539 2" xfId="13675"/>
    <cellStyle name="Comma 54" xfId="13676"/>
    <cellStyle name="Comma 54 2" xfId="13677"/>
    <cellStyle name="Comma 54 2 2" xfId="13678"/>
    <cellStyle name="Comma 54 3" xfId="13679"/>
    <cellStyle name="Comma 540" xfId="13680"/>
    <cellStyle name="Comma 540 2" xfId="13681"/>
    <cellStyle name="Comma 541" xfId="13682"/>
    <cellStyle name="Comma 541 2" xfId="13683"/>
    <cellStyle name="Comma 542" xfId="13684"/>
    <cellStyle name="Comma 542 2" xfId="13685"/>
    <cellStyle name="Comma 543" xfId="13686"/>
    <cellStyle name="Comma 543 2" xfId="13687"/>
    <cellStyle name="Comma 544" xfId="13688"/>
    <cellStyle name="Comma 544 2" xfId="13689"/>
    <cellStyle name="Comma 545" xfId="13690"/>
    <cellStyle name="Comma 545 2" xfId="13691"/>
    <cellStyle name="Comma 546" xfId="13692"/>
    <cellStyle name="Comma 546 2" xfId="13693"/>
    <cellStyle name="Comma 547" xfId="13694"/>
    <cellStyle name="Comma 547 2" xfId="13695"/>
    <cellStyle name="Comma 548" xfId="13696"/>
    <cellStyle name="Comma 548 2" xfId="13697"/>
    <cellStyle name="Comma 549" xfId="13698"/>
    <cellStyle name="Comma 549 2" xfId="13699"/>
    <cellStyle name="Comma 55" xfId="13700"/>
    <cellStyle name="Comma 55 2" xfId="13701"/>
    <cellStyle name="Comma 55 2 2" xfId="13702"/>
    <cellStyle name="Comma 55 3" xfId="13703"/>
    <cellStyle name="Comma 550" xfId="13704"/>
    <cellStyle name="Comma 550 2" xfId="13705"/>
    <cellStyle name="Comma 551" xfId="13706"/>
    <cellStyle name="Comma 551 2" xfId="13707"/>
    <cellStyle name="Comma 552" xfId="13708"/>
    <cellStyle name="Comma 552 2" xfId="13709"/>
    <cellStyle name="Comma 553" xfId="13710"/>
    <cellStyle name="Comma 553 2" xfId="13711"/>
    <cellStyle name="Comma 554" xfId="13712"/>
    <cellStyle name="Comma 554 2" xfId="13713"/>
    <cellStyle name="Comma 555" xfId="13714"/>
    <cellStyle name="Comma 555 2" xfId="13715"/>
    <cellStyle name="Comma 556" xfId="13716"/>
    <cellStyle name="Comma 556 2" xfId="13717"/>
    <cellStyle name="Comma 557" xfId="13718"/>
    <cellStyle name="Comma 557 2" xfId="13719"/>
    <cellStyle name="Comma 558" xfId="13720"/>
    <cellStyle name="Comma 558 2" xfId="13721"/>
    <cellStyle name="Comma 559" xfId="13722"/>
    <cellStyle name="Comma 559 2" xfId="13723"/>
    <cellStyle name="Comma 56" xfId="13724"/>
    <cellStyle name="Comma 56 2" xfId="13725"/>
    <cellStyle name="Comma 56 2 2" xfId="13726"/>
    <cellStyle name="Comma 56 3" xfId="13727"/>
    <cellStyle name="Comma 560" xfId="13728"/>
    <cellStyle name="Comma 560 2" xfId="13729"/>
    <cellStyle name="Comma 561" xfId="13730"/>
    <cellStyle name="Comma 561 2" xfId="13731"/>
    <cellStyle name="Comma 562" xfId="13732"/>
    <cellStyle name="Comma 562 2" xfId="13733"/>
    <cellStyle name="Comma 563" xfId="13734"/>
    <cellStyle name="Comma 563 2" xfId="13735"/>
    <cellStyle name="Comma 564" xfId="13736"/>
    <cellStyle name="Comma 564 2" xfId="13737"/>
    <cellStyle name="Comma 565" xfId="13738"/>
    <cellStyle name="Comma 565 2" xfId="13739"/>
    <cellStyle name="Comma 566" xfId="13740"/>
    <cellStyle name="Comma 566 2" xfId="13741"/>
    <cellStyle name="Comma 567" xfId="13742"/>
    <cellStyle name="Comma 567 2" xfId="13743"/>
    <cellStyle name="Comma 568" xfId="13744"/>
    <cellStyle name="Comma 568 2" xfId="13745"/>
    <cellStyle name="Comma 569" xfId="13746"/>
    <cellStyle name="Comma 569 2" xfId="13747"/>
    <cellStyle name="Comma 57" xfId="13748"/>
    <cellStyle name="Comma 57 2" xfId="13749"/>
    <cellStyle name="Comma 57 2 2" xfId="13750"/>
    <cellStyle name="Comma 57 3" xfId="13751"/>
    <cellStyle name="Comma 570" xfId="13752"/>
    <cellStyle name="Comma 570 2" xfId="13753"/>
    <cellStyle name="Comma 571" xfId="13754"/>
    <cellStyle name="Comma 571 2" xfId="13755"/>
    <cellStyle name="Comma 572" xfId="13756"/>
    <cellStyle name="Comma 572 2" xfId="13757"/>
    <cellStyle name="Comma 573" xfId="13758"/>
    <cellStyle name="Comma 573 2" xfId="13759"/>
    <cellStyle name="Comma 574" xfId="13760"/>
    <cellStyle name="Comma 574 2" xfId="13761"/>
    <cellStyle name="Comma 575" xfId="13762"/>
    <cellStyle name="Comma 575 2" xfId="13763"/>
    <cellStyle name="Comma 576" xfId="13764"/>
    <cellStyle name="Comma 576 2" xfId="13765"/>
    <cellStyle name="Comma 577" xfId="13766"/>
    <cellStyle name="Comma 577 2" xfId="13767"/>
    <cellStyle name="Comma 578" xfId="13768"/>
    <cellStyle name="Comma 578 2" xfId="13769"/>
    <cellStyle name="Comma 579" xfId="13770"/>
    <cellStyle name="Comma 579 2" xfId="13771"/>
    <cellStyle name="Comma 58" xfId="13772"/>
    <cellStyle name="Comma 58 2" xfId="13773"/>
    <cellStyle name="Comma 58 2 2" xfId="13774"/>
    <cellStyle name="Comma 58 3" xfId="13775"/>
    <cellStyle name="Comma 580" xfId="13776"/>
    <cellStyle name="Comma 580 2" xfId="13777"/>
    <cellStyle name="Comma 581" xfId="13778"/>
    <cellStyle name="Comma 581 2" xfId="13779"/>
    <cellStyle name="Comma 582" xfId="13780"/>
    <cellStyle name="Comma 582 2" xfId="13781"/>
    <cellStyle name="Comma 583" xfId="13782"/>
    <cellStyle name="Comma 583 2" xfId="13783"/>
    <cellStyle name="Comma 584" xfId="13784"/>
    <cellStyle name="Comma 584 2" xfId="13785"/>
    <cellStyle name="Comma 585" xfId="13786"/>
    <cellStyle name="Comma 585 2" xfId="13787"/>
    <cellStyle name="Comma 586" xfId="13788"/>
    <cellStyle name="Comma 586 2" xfId="13789"/>
    <cellStyle name="Comma 587" xfId="13790"/>
    <cellStyle name="Comma 587 2" xfId="13791"/>
    <cellStyle name="Comma 588" xfId="13792"/>
    <cellStyle name="Comma 588 2" xfId="13793"/>
    <cellStyle name="Comma 589" xfId="13794"/>
    <cellStyle name="Comma 589 2" xfId="13795"/>
    <cellStyle name="Comma 59" xfId="13796"/>
    <cellStyle name="Comma 59 2" xfId="13797"/>
    <cellStyle name="Comma 59 2 2" xfId="13798"/>
    <cellStyle name="Comma 59 3" xfId="13799"/>
    <cellStyle name="Comma 590" xfId="13800"/>
    <cellStyle name="Comma 590 2" xfId="13801"/>
    <cellStyle name="Comma 591" xfId="13802"/>
    <cellStyle name="Comma 591 2" xfId="13803"/>
    <cellStyle name="Comma 592" xfId="13804"/>
    <cellStyle name="Comma 592 2" xfId="13805"/>
    <cellStyle name="Comma 593" xfId="13806"/>
    <cellStyle name="Comma 593 2" xfId="13807"/>
    <cellStyle name="Comma 594" xfId="13808"/>
    <cellStyle name="Comma 594 2" xfId="13809"/>
    <cellStyle name="Comma 595" xfId="13810"/>
    <cellStyle name="Comma 595 2" xfId="13811"/>
    <cellStyle name="Comma 596" xfId="13812"/>
    <cellStyle name="Comma 596 2" xfId="13813"/>
    <cellStyle name="Comma 597" xfId="13814"/>
    <cellStyle name="Comma 597 2" xfId="13815"/>
    <cellStyle name="Comma 598" xfId="13816"/>
    <cellStyle name="Comma 598 2" xfId="13817"/>
    <cellStyle name="Comma 599" xfId="13818"/>
    <cellStyle name="Comma 599 2" xfId="13819"/>
    <cellStyle name="Comma 6" xfId="13820"/>
    <cellStyle name="Comma 6 10" xfId="13821"/>
    <cellStyle name="Comma 6 10 2" xfId="13822"/>
    <cellStyle name="Comma 6 11" xfId="13823"/>
    <cellStyle name="Comma 6 11 2" xfId="13824"/>
    <cellStyle name="Comma 6 12" xfId="13825"/>
    <cellStyle name="Comma 6 12 2" xfId="13826"/>
    <cellStyle name="Comma 6 13" xfId="13827"/>
    <cellStyle name="Comma 6 13 2" xfId="13828"/>
    <cellStyle name="Comma 6 14" xfId="13829"/>
    <cellStyle name="Comma 6 14 2" xfId="13830"/>
    <cellStyle name="Comma 6 15" xfId="13831"/>
    <cellStyle name="Comma 6 15 2" xfId="13832"/>
    <cellStyle name="Comma 6 16" xfId="13833"/>
    <cellStyle name="Comma 6 16 2" xfId="13834"/>
    <cellStyle name="Comma 6 17" xfId="13835"/>
    <cellStyle name="Comma 6 17 2" xfId="13836"/>
    <cellStyle name="Comma 6 18" xfId="13837"/>
    <cellStyle name="Comma 6 18 2" xfId="13838"/>
    <cellStyle name="Comma 6 19" xfId="13839"/>
    <cellStyle name="Comma 6 19 2" xfId="13840"/>
    <cellStyle name="Comma 6 2" xfId="13841"/>
    <cellStyle name="Comma 6 2 2" xfId="13842"/>
    <cellStyle name="Comma 6 2 2 2" xfId="13843"/>
    <cellStyle name="Comma 6 2 3" xfId="13844"/>
    <cellStyle name="Comma 6 2 4" xfId="13845"/>
    <cellStyle name="Comma 6 20" xfId="13846"/>
    <cellStyle name="Comma 6 20 2" xfId="13847"/>
    <cellStyle name="Comma 6 21" xfId="13848"/>
    <cellStyle name="Comma 6 21 2" xfId="13849"/>
    <cellStyle name="Comma 6 22" xfId="13850"/>
    <cellStyle name="Comma 6 22 2" xfId="13851"/>
    <cellStyle name="Comma 6 23" xfId="13852"/>
    <cellStyle name="Comma 6 23 2" xfId="13853"/>
    <cellStyle name="Comma 6 24" xfId="13854"/>
    <cellStyle name="Comma 6 24 2" xfId="13855"/>
    <cellStyle name="Comma 6 25" xfId="13856"/>
    <cellStyle name="Comma 6 25 2" xfId="13857"/>
    <cellStyle name="Comma 6 26" xfId="13858"/>
    <cellStyle name="Comma 6 26 2" xfId="13859"/>
    <cellStyle name="Comma 6 27" xfId="13860"/>
    <cellStyle name="Comma 6 27 2" xfId="13861"/>
    <cellStyle name="Comma 6 28" xfId="13862"/>
    <cellStyle name="Comma 6 28 2" xfId="13863"/>
    <cellStyle name="Comma 6 29" xfId="13864"/>
    <cellStyle name="Comma 6 29 2" xfId="13865"/>
    <cellStyle name="Comma 6 3" xfId="13866"/>
    <cellStyle name="Comma 6 3 2" xfId="13867"/>
    <cellStyle name="Comma 6 3 2 2" xfId="13868"/>
    <cellStyle name="Comma 6 3 3" xfId="13869"/>
    <cellStyle name="Comma 6 3 3 2" xfId="13870"/>
    <cellStyle name="Comma 6 3 3 2 2" xfId="13871"/>
    <cellStyle name="Comma 6 3 3 3" xfId="13872"/>
    <cellStyle name="Comma 6 3 4" xfId="13873"/>
    <cellStyle name="Comma 6 3 5" xfId="13874"/>
    <cellStyle name="Comma 6 30" xfId="13875"/>
    <cellStyle name="Comma 6 30 2" xfId="13876"/>
    <cellStyle name="Comma 6 31" xfId="13877"/>
    <cellStyle name="Comma 6 31 2" xfId="13878"/>
    <cellStyle name="Comma 6 32" xfId="13879"/>
    <cellStyle name="Comma 6 32 2" xfId="13880"/>
    <cellStyle name="Comma 6 33" xfId="13881"/>
    <cellStyle name="Comma 6 33 2" xfId="13882"/>
    <cellStyle name="Comma 6 34" xfId="13883"/>
    <cellStyle name="Comma 6 34 2" xfId="13884"/>
    <cellStyle name="Comma 6 35" xfId="13885"/>
    <cellStyle name="Comma 6 35 2" xfId="13886"/>
    <cellStyle name="Comma 6 36" xfId="13887"/>
    <cellStyle name="Comma 6 36 2" xfId="13888"/>
    <cellStyle name="Comma 6 37" xfId="13889"/>
    <cellStyle name="Comma 6 37 2" xfId="13890"/>
    <cellStyle name="Comma 6 38" xfId="13891"/>
    <cellStyle name="Comma 6 38 2" xfId="13892"/>
    <cellStyle name="Comma 6 39" xfId="13893"/>
    <cellStyle name="Comma 6 39 2" xfId="13894"/>
    <cellStyle name="Comma 6 4" xfId="13895"/>
    <cellStyle name="Comma 6 4 2" xfId="13896"/>
    <cellStyle name="Comma 6 4 2 2" xfId="13897"/>
    <cellStyle name="Comma 6 4 3" xfId="13898"/>
    <cellStyle name="Comma 6 40" xfId="13899"/>
    <cellStyle name="Comma 6 40 2" xfId="13900"/>
    <cellStyle name="Comma 6 41" xfId="13901"/>
    <cellStyle name="Comma 6 41 2" xfId="13902"/>
    <cellStyle name="Comma 6 42" xfId="13903"/>
    <cellStyle name="Comma 6 42 2" xfId="13904"/>
    <cellStyle name="Comma 6 43" xfId="13905"/>
    <cellStyle name="Comma 6 43 2" xfId="13906"/>
    <cellStyle name="Comma 6 44" xfId="13907"/>
    <cellStyle name="Comma 6 44 2" xfId="13908"/>
    <cellStyle name="Comma 6 45" xfId="13909"/>
    <cellStyle name="Comma 6 45 2" xfId="13910"/>
    <cellStyle name="Comma 6 46" xfId="13911"/>
    <cellStyle name="Comma 6 46 2" xfId="13912"/>
    <cellStyle name="Comma 6 47" xfId="13913"/>
    <cellStyle name="Comma 6 47 2" xfId="13914"/>
    <cellStyle name="Comma 6 48" xfId="13915"/>
    <cellStyle name="Comma 6 48 2" xfId="13916"/>
    <cellStyle name="Comma 6 49" xfId="13917"/>
    <cellStyle name="Comma 6 49 2" xfId="13918"/>
    <cellStyle name="Comma 6 5" xfId="13919"/>
    <cellStyle name="Comma 6 5 2" xfId="13920"/>
    <cellStyle name="Comma 6 50" xfId="13921"/>
    <cellStyle name="Comma 6 50 2" xfId="13922"/>
    <cellStyle name="Comma 6 51" xfId="13923"/>
    <cellStyle name="Comma 6 51 2" xfId="13924"/>
    <cellStyle name="Comma 6 52" xfId="13925"/>
    <cellStyle name="Comma 6 52 2" xfId="13926"/>
    <cellStyle name="Comma 6 53" xfId="13927"/>
    <cellStyle name="Comma 6 53 2" xfId="13928"/>
    <cellStyle name="Comma 6 54" xfId="13929"/>
    <cellStyle name="Comma 6 54 2" xfId="13930"/>
    <cellStyle name="Comma 6 55" xfId="13931"/>
    <cellStyle name="Comma 6 55 2" xfId="13932"/>
    <cellStyle name="Comma 6 56" xfId="13933"/>
    <cellStyle name="Comma 6 56 2" xfId="13934"/>
    <cellStyle name="Comma 6 57" xfId="13935"/>
    <cellStyle name="Comma 6 57 2" xfId="13936"/>
    <cellStyle name="Comma 6 58" xfId="13937"/>
    <cellStyle name="Comma 6 58 2" xfId="13938"/>
    <cellStyle name="Comma 6 59" xfId="13939"/>
    <cellStyle name="Comma 6 59 2" xfId="13940"/>
    <cellStyle name="Comma 6 6" xfId="13941"/>
    <cellStyle name="Comma 6 6 2" xfId="13942"/>
    <cellStyle name="Comma 6 60" xfId="13943"/>
    <cellStyle name="Comma 6 60 2" xfId="13944"/>
    <cellStyle name="Comma 6 61" xfId="13945"/>
    <cellStyle name="Comma 6 61 2" xfId="13946"/>
    <cellStyle name="Comma 6 62" xfId="13947"/>
    <cellStyle name="Comma 6 62 2" xfId="13948"/>
    <cellStyle name="Comma 6 63" xfId="13949"/>
    <cellStyle name="Comma 6 63 2" xfId="13950"/>
    <cellStyle name="Comma 6 64" xfId="13951"/>
    <cellStyle name="Comma 6 64 2" xfId="13952"/>
    <cellStyle name="Comma 6 65" xfId="13953"/>
    <cellStyle name="Comma 6 65 2" xfId="13954"/>
    <cellStyle name="Comma 6 66" xfId="13955"/>
    <cellStyle name="Comma 6 66 2" xfId="13956"/>
    <cellStyle name="Comma 6 67" xfId="13957"/>
    <cellStyle name="Comma 6 67 2" xfId="13958"/>
    <cellStyle name="Comma 6 68" xfId="13959"/>
    <cellStyle name="Comma 6 68 2" xfId="13960"/>
    <cellStyle name="Comma 6 69" xfId="13961"/>
    <cellStyle name="Comma 6 69 2" xfId="13962"/>
    <cellStyle name="Comma 6 7" xfId="13963"/>
    <cellStyle name="Comma 6 7 2" xfId="13964"/>
    <cellStyle name="Comma 6 70" xfId="13965"/>
    <cellStyle name="Comma 6 70 2" xfId="13966"/>
    <cellStyle name="Comma 6 71" xfId="13967"/>
    <cellStyle name="Comma 6 71 2" xfId="13968"/>
    <cellStyle name="Comma 6 72" xfId="13969"/>
    <cellStyle name="Comma 6 72 2" xfId="13970"/>
    <cellStyle name="Comma 6 73" xfId="13971"/>
    <cellStyle name="Comma 6 73 2" xfId="13972"/>
    <cellStyle name="Comma 6 74" xfId="13973"/>
    <cellStyle name="Comma 6 74 2" xfId="13974"/>
    <cellStyle name="Comma 6 75" xfId="13975"/>
    <cellStyle name="Comma 6 75 2" xfId="13976"/>
    <cellStyle name="Comma 6 76" xfId="13977"/>
    <cellStyle name="Comma 6 76 2" xfId="13978"/>
    <cellStyle name="Comma 6 77" xfId="13979"/>
    <cellStyle name="Comma 6 77 2" xfId="13980"/>
    <cellStyle name="Comma 6 78" xfId="13981"/>
    <cellStyle name="Comma 6 78 2" xfId="13982"/>
    <cellStyle name="Comma 6 79" xfId="13983"/>
    <cellStyle name="Comma 6 79 2" xfId="13984"/>
    <cellStyle name="Comma 6 8" xfId="13985"/>
    <cellStyle name="Comma 6 8 2" xfId="13986"/>
    <cellStyle name="Comma 6 80" xfId="13987"/>
    <cellStyle name="Comma 6 80 2" xfId="13988"/>
    <cellStyle name="Comma 6 81" xfId="13989"/>
    <cellStyle name="Comma 6 81 2" xfId="13990"/>
    <cellStyle name="Comma 6 82" xfId="13991"/>
    <cellStyle name="Comma 6 82 2" xfId="13992"/>
    <cellStyle name="Comma 6 83" xfId="13993"/>
    <cellStyle name="Comma 6 83 2" xfId="13994"/>
    <cellStyle name="Comma 6 84" xfId="13995"/>
    <cellStyle name="Comma 6 84 2" xfId="13996"/>
    <cellStyle name="Comma 6 85" xfId="13997"/>
    <cellStyle name="Comma 6 9" xfId="13998"/>
    <cellStyle name="Comma 6 9 2" xfId="13999"/>
    <cellStyle name="Comma 60" xfId="14000"/>
    <cellStyle name="Comma 60 2" xfId="14001"/>
    <cellStyle name="Comma 60 2 2" xfId="14002"/>
    <cellStyle name="Comma 60 3" xfId="14003"/>
    <cellStyle name="Comma 600" xfId="14004"/>
    <cellStyle name="Comma 600 2" xfId="14005"/>
    <cellStyle name="Comma 601" xfId="14006"/>
    <cellStyle name="Comma 601 2" xfId="14007"/>
    <cellStyle name="Comma 602" xfId="14008"/>
    <cellStyle name="Comma 602 2" xfId="14009"/>
    <cellStyle name="Comma 603" xfId="14010"/>
    <cellStyle name="Comma 603 2" xfId="14011"/>
    <cellStyle name="Comma 604" xfId="14012"/>
    <cellStyle name="Comma 604 2" xfId="14013"/>
    <cellStyle name="Comma 605" xfId="14014"/>
    <cellStyle name="Comma 605 2" xfId="14015"/>
    <cellStyle name="Comma 606" xfId="14016"/>
    <cellStyle name="Comma 606 2" xfId="14017"/>
    <cellStyle name="Comma 607" xfId="14018"/>
    <cellStyle name="Comma 607 2" xfId="14019"/>
    <cellStyle name="Comma 608" xfId="14020"/>
    <cellStyle name="Comma 608 2" xfId="14021"/>
    <cellStyle name="Comma 609" xfId="14022"/>
    <cellStyle name="Comma 609 2" xfId="14023"/>
    <cellStyle name="Comma 61" xfId="14024"/>
    <cellStyle name="Comma 61 2" xfId="14025"/>
    <cellStyle name="Comma 61 2 2" xfId="14026"/>
    <cellStyle name="Comma 61 3" xfId="14027"/>
    <cellStyle name="Comma 610" xfId="14028"/>
    <cellStyle name="Comma 610 2" xfId="14029"/>
    <cellStyle name="Comma 611" xfId="14030"/>
    <cellStyle name="Comma 611 2" xfId="14031"/>
    <cellStyle name="Comma 612" xfId="14032"/>
    <cellStyle name="Comma 612 2" xfId="14033"/>
    <cellStyle name="Comma 613" xfId="14034"/>
    <cellStyle name="Comma 613 2" xfId="14035"/>
    <cellStyle name="Comma 614" xfId="14036"/>
    <cellStyle name="Comma 614 2" xfId="14037"/>
    <cellStyle name="Comma 615" xfId="14038"/>
    <cellStyle name="Comma 615 2" xfId="14039"/>
    <cellStyle name="Comma 616" xfId="14040"/>
    <cellStyle name="Comma 616 2" xfId="14041"/>
    <cellStyle name="Comma 617" xfId="14042"/>
    <cellStyle name="Comma 617 2" xfId="14043"/>
    <cellStyle name="Comma 618" xfId="14044"/>
    <cellStyle name="Comma 618 2" xfId="14045"/>
    <cellStyle name="Comma 619" xfId="14046"/>
    <cellStyle name="Comma 619 2" xfId="14047"/>
    <cellStyle name="Comma 62" xfId="14048"/>
    <cellStyle name="Comma 62 2" xfId="14049"/>
    <cellStyle name="Comma 62 2 2" xfId="14050"/>
    <cellStyle name="Comma 62 3" xfId="14051"/>
    <cellStyle name="Comma 620" xfId="14052"/>
    <cellStyle name="Comma 620 2" xfId="14053"/>
    <cellStyle name="Comma 621" xfId="14054"/>
    <cellStyle name="Comma 621 2" xfId="14055"/>
    <cellStyle name="Comma 622" xfId="14056"/>
    <cellStyle name="Comma 622 2" xfId="14057"/>
    <cellStyle name="Comma 623" xfId="14058"/>
    <cellStyle name="Comma 623 2" xfId="14059"/>
    <cellStyle name="Comma 624" xfId="14060"/>
    <cellStyle name="Comma 624 2" xfId="14061"/>
    <cellStyle name="Comma 625" xfId="14062"/>
    <cellStyle name="Comma 625 2" xfId="14063"/>
    <cellStyle name="Comma 626" xfId="14064"/>
    <cellStyle name="Comma 626 2" xfId="14065"/>
    <cellStyle name="Comma 627" xfId="14066"/>
    <cellStyle name="Comma 627 2" xfId="14067"/>
    <cellStyle name="Comma 628" xfId="14068"/>
    <cellStyle name="Comma 628 2" xfId="14069"/>
    <cellStyle name="Comma 629" xfId="14070"/>
    <cellStyle name="Comma 629 2" xfId="14071"/>
    <cellStyle name="Comma 63" xfId="14072"/>
    <cellStyle name="Comma 63 2" xfId="14073"/>
    <cellStyle name="Comma 63 2 2" xfId="14074"/>
    <cellStyle name="Comma 63 3" xfId="14075"/>
    <cellStyle name="Comma 630" xfId="14076"/>
    <cellStyle name="Comma 630 2" xfId="14077"/>
    <cellStyle name="Comma 631" xfId="14078"/>
    <cellStyle name="Comma 631 2" xfId="14079"/>
    <cellStyle name="Comma 632" xfId="14080"/>
    <cellStyle name="Comma 632 2" xfId="14081"/>
    <cellStyle name="Comma 633" xfId="14082"/>
    <cellStyle name="Comma 633 2" xfId="14083"/>
    <cellStyle name="Comma 634" xfId="14084"/>
    <cellStyle name="Comma 634 2" xfId="14085"/>
    <cellStyle name="Comma 635" xfId="14086"/>
    <cellStyle name="Comma 635 2" xfId="14087"/>
    <cellStyle name="Comma 636" xfId="14088"/>
    <cellStyle name="Comma 636 2" xfId="14089"/>
    <cellStyle name="Comma 637" xfId="14090"/>
    <cellStyle name="Comma 637 2" xfId="14091"/>
    <cellStyle name="Comma 638" xfId="14092"/>
    <cellStyle name="Comma 638 2" xfId="14093"/>
    <cellStyle name="Comma 639" xfId="14094"/>
    <cellStyle name="Comma 639 2" xfId="14095"/>
    <cellStyle name="Comma 64" xfId="14096"/>
    <cellStyle name="Comma 64 2" xfId="14097"/>
    <cellStyle name="Comma 64 2 2" xfId="14098"/>
    <cellStyle name="Comma 64 3" xfId="14099"/>
    <cellStyle name="Comma 640" xfId="14100"/>
    <cellStyle name="Comma 640 2" xfId="14101"/>
    <cellStyle name="Comma 641" xfId="14102"/>
    <cellStyle name="Comma 641 2" xfId="14103"/>
    <cellStyle name="Comma 642" xfId="14104"/>
    <cellStyle name="Comma 642 2" xfId="14105"/>
    <cellStyle name="Comma 643" xfId="14106"/>
    <cellStyle name="Comma 643 2" xfId="14107"/>
    <cellStyle name="Comma 644" xfId="14108"/>
    <cellStyle name="Comma 644 2" xfId="14109"/>
    <cellStyle name="Comma 645" xfId="14110"/>
    <cellStyle name="Comma 645 2" xfId="14111"/>
    <cellStyle name="Comma 646" xfId="14112"/>
    <cellStyle name="Comma 646 2" xfId="14113"/>
    <cellStyle name="Comma 647" xfId="14114"/>
    <cellStyle name="Comma 647 2" xfId="14115"/>
    <cellStyle name="Comma 648" xfId="14116"/>
    <cellStyle name="Comma 648 2" xfId="14117"/>
    <cellStyle name="Comma 649" xfId="14118"/>
    <cellStyle name="Comma 649 2" xfId="14119"/>
    <cellStyle name="Comma 65" xfId="14120"/>
    <cellStyle name="Comma 65 2" xfId="14121"/>
    <cellStyle name="Comma 65 2 2" xfId="14122"/>
    <cellStyle name="Comma 65 3" xfId="14123"/>
    <cellStyle name="Comma 650" xfId="14124"/>
    <cellStyle name="Comma 650 2" xfId="14125"/>
    <cellStyle name="Comma 651" xfId="14126"/>
    <cellStyle name="Comma 651 2" xfId="14127"/>
    <cellStyle name="Comma 652" xfId="14128"/>
    <cellStyle name="Comma 652 2" xfId="14129"/>
    <cellStyle name="Comma 653" xfId="14130"/>
    <cellStyle name="Comma 653 2" xfId="14131"/>
    <cellStyle name="Comma 654" xfId="14132"/>
    <cellStyle name="Comma 654 2" xfId="14133"/>
    <cellStyle name="Comma 655" xfId="14134"/>
    <cellStyle name="Comma 655 2" xfId="14135"/>
    <cellStyle name="Comma 656" xfId="14136"/>
    <cellStyle name="Comma 656 2" xfId="14137"/>
    <cellStyle name="Comma 657" xfId="14138"/>
    <cellStyle name="Comma 657 2" xfId="14139"/>
    <cellStyle name="Comma 658" xfId="14140"/>
    <cellStyle name="Comma 658 2" xfId="14141"/>
    <cellStyle name="Comma 659" xfId="14142"/>
    <cellStyle name="Comma 659 2" xfId="14143"/>
    <cellStyle name="Comma 66" xfId="14144"/>
    <cellStyle name="Comma 66 2" xfId="14145"/>
    <cellStyle name="Comma 66 2 2" xfId="14146"/>
    <cellStyle name="Comma 66 3" xfId="14147"/>
    <cellStyle name="Comma 660" xfId="14148"/>
    <cellStyle name="Comma 660 2" xfId="14149"/>
    <cellStyle name="Comma 661" xfId="14150"/>
    <cellStyle name="Comma 661 2" xfId="14151"/>
    <cellStyle name="Comma 662" xfId="14152"/>
    <cellStyle name="Comma 662 2" xfId="14153"/>
    <cellStyle name="Comma 663" xfId="14154"/>
    <cellStyle name="Comma 663 2" xfId="14155"/>
    <cellStyle name="Comma 664" xfId="14156"/>
    <cellStyle name="Comma 664 2" xfId="14157"/>
    <cellStyle name="Comma 665" xfId="14158"/>
    <cellStyle name="Comma 665 2" xfId="14159"/>
    <cellStyle name="Comma 666" xfId="14160"/>
    <cellStyle name="Comma 666 2" xfId="14161"/>
    <cellStyle name="Comma 667" xfId="14162"/>
    <cellStyle name="Comma 667 2" xfId="14163"/>
    <cellStyle name="Comma 668" xfId="14164"/>
    <cellStyle name="Comma 668 2" xfId="14165"/>
    <cellStyle name="Comma 669" xfId="14166"/>
    <cellStyle name="Comma 669 2" xfId="14167"/>
    <cellStyle name="Comma 67" xfId="14168"/>
    <cellStyle name="Comma 67 2" xfId="14169"/>
    <cellStyle name="Comma 67 2 2" xfId="14170"/>
    <cellStyle name="Comma 67 3" xfId="14171"/>
    <cellStyle name="Comma 670" xfId="14172"/>
    <cellStyle name="Comma 670 2" xfId="14173"/>
    <cellStyle name="Comma 671" xfId="14174"/>
    <cellStyle name="Comma 671 2" xfId="14175"/>
    <cellStyle name="Comma 672" xfId="14176"/>
    <cellStyle name="Comma 672 2" xfId="14177"/>
    <cellStyle name="Comma 673" xfId="14178"/>
    <cellStyle name="Comma 673 2" xfId="14179"/>
    <cellStyle name="Comma 674" xfId="14180"/>
    <cellStyle name="Comma 674 2" xfId="14181"/>
    <cellStyle name="Comma 675" xfId="14182"/>
    <cellStyle name="Comma 675 2" xfId="14183"/>
    <cellStyle name="Comma 676" xfId="14184"/>
    <cellStyle name="Comma 676 2" xfId="14185"/>
    <cellStyle name="Comma 677" xfId="14186"/>
    <cellStyle name="Comma 677 2" xfId="14187"/>
    <cellStyle name="Comma 678" xfId="14188"/>
    <cellStyle name="Comma 678 2" xfId="14189"/>
    <cellStyle name="Comma 679" xfId="14190"/>
    <cellStyle name="Comma 679 2" xfId="14191"/>
    <cellStyle name="Comma 68" xfId="14192"/>
    <cellStyle name="Comma 68 2" xfId="14193"/>
    <cellStyle name="Comma 68 2 2" xfId="14194"/>
    <cellStyle name="Comma 68 3" xfId="14195"/>
    <cellStyle name="Comma 680" xfId="14196"/>
    <cellStyle name="Comma 680 2" xfId="14197"/>
    <cellStyle name="Comma 681" xfId="14198"/>
    <cellStyle name="Comma 681 2" xfId="14199"/>
    <cellStyle name="Comma 682" xfId="14200"/>
    <cellStyle name="Comma 682 2" xfId="14201"/>
    <cellStyle name="Comma 683" xfId="14202"/>
    <cellStyle name="Comma 683 2" xfId="14203"/>
    <cellStyle name="Comma 684" xfId="14204"/>
    <cellStyle name="Comma 684 2" xfId="14205"/>
    <cellStyle name="Comma 685" xfId="14206"/>
    <cellStyle name="Comma 685 2" xfId="14207"/>
    <cellStyle name="Comma 686" xfId="14208"/>
    <cellStyle name="Comma 686 2" xfId="14209"/>
    <cellStyle name="Comma 687" xfId="14210"/>
    <cellStyle name="Comma 687 2" xfId="14211"/>
    <cellStyle name="Comma 688" xfId="14212"/>
    <cellStyle name="Comma 688 2" xfId="14213"/>
    <cellStyle name="Comma 689" xfId="14214"/>
    <cellStyle name="Comma 689 2" xfId="14215"/>
    <cellStyle name="Comma 69" xfId="14216"/>
    <cellStyle name="Comma 69 2" xfId="14217"/>
    <cellStyle name="Comma 69 2 2" xfId="14218"/>
    <cellStyle name="Comma 69 3" xfId="14219"/>
    <cellStyle name="Comma 690" xfId="14220"/>
    <cellStyle name="Comma 690 2" xfId="14221"/>
    <cellStyle name="Comma 691" xfId="14222"/>
    <cellStyle name="Comma 691 2" xfId="14223"/>
    <cellStyle name="Comma 692" xfId="14224"/>
    <cellStyle name="Comma 692 2" xfId="14225"/>
    <cellStyle name="Comma 693" xfId="14226"/>
    <cellStyle name="Comma 693 2" xfId="14227"/>
    <cellStyle name="Comma 694" xfId="14228"/>
    <cellStyle name="Comma 694 2" xfId="14229"/>
    <cellStyle name="Comma 695" xfId="14230"/>
    <cellStyle name="Comma 695 2" xfId="14231"/>
    <cellStyle name="Comma 696" xfId="14232"/>
    <cellStyle name="Comma 696 2" xfId="14233"/>
    <cellStyle name="Comma 697" xfId="14234"/>
    <cellStyle name="Comma 697 2" xfId="14235"/>
    <cellStyle name="Comma 698" xfId="14236"/>
    <cellStyle name="Comma 698 2" xfId="14237"/>
    <cellStyle name="Comma 699" xfId="14238"/>
    <cellStyle name="Comma 699 2" xfId="14239"/>
    <cellStyle name="Comma 7" xfId="14240"/>
    <cellStyle name="Comma 7 2" xfId="14241"/>
    <cellStyle name="Comma 7 2 11" xfId="14242"/>
    <cellStyle name="Comma 7 2 2" xfId="14243"/>
    <cellStyle name="Comma 7 2 2 2" xfId="14244"/>
    <cellStyle name="Comma 7 2 2 3" xfId="14245"/>
    <cellStyle name="Comma 7 2 3" xfId="14246"/>
    <cellStyle name="Comma 7 2 4" xfId="14247"/>
    <cellStyle name="Comma 7 2_MB" xfId="14248"/>
    <cellStyle name="Comma 7 3" xfId="14249"/>
    <cellStyle name="Comma 7 3 2" xfId="14250"/>
    <cellStyle name="Comma 7 3 2 2" xfId="14251"/>
    <cellStyle name="Comma 7 4" xfId="14252"/>
    <cellStyle name="Comma 7 4 2" xfId="14253"/>
    <cellStyle name="Comma 7 4 2 2" xfId="14254"/>
    <cellStyle name="Comma 7 4 3" xfId="14255"/>
    <cellStyle name="Comma 7 4_MB" xfId="14256"/>
    <cellStyle name="Comma 7 5" xfId="14257"/>
    <cellStyle name="Comma 7 6" xfId="14258"/>
    <cellStyle name="Comma 7 7" xfId="14259"/>
    <cellStyle name="Comma 7 7 2" xfId="14260"/>
    <cellStyle name="Comma 7 7 2 2" xfId="14261"/>
    <cellStyle name="Comma 7 7 2 2 2" xfId="14262"/>
    <cellStyle name="Comma 7 7 2 2 3" xfId="14263"/>
    <cellStyle name="Comma 7_20131129 Nhu cau 2014_TPCP ODA (co hoan ung)" xfId="14264"/>
    <cellStyle name="Comma 70" xfId="14265"/>
    <cellStyle name="Comma 70 2" xfId="14266"/>
    <cellStyle name="Comma 70 2 2" xfId="14267"/>
    <cellStyle name="Comma 70 3" xfId="14268"/>
    <cellStyle name="Comma 700" xfId="14269"/>
    <cellStyle name="Comma 700 2" xfId="14270"/>
    <cellStyle name="Comma 701" xfId="14271"/>
    <cellStyle name="Comma 701 2" xfId="14272"/>
    <cellStyle name="Comma 702" xfId="14273"/>
    <cellStyle name="Comma 702 2" xfId="14274"/>
    <cellStyle name="Comma 703" xfId="14275"/>
    <cellStyle name="Comma 703 2" xfId="14276"/>
    <cellStyle name="Comma 704" xfId="14277"/>
    <cellStyle name="Comma 704 2" xfId="14278"/>
    <cellStyle name="Comma 705" xfId="14279"/>
    <cellStyle name="Comma 705 2" xfId="14280"/>
    <cellStyle name="Comma 706" xfId="14281"/>
    <cellStyle name="Comma 706 2" xfId="14282"/>
    <cellStyle name="Comma 707" xfId="14283"/>
    <cellStyle name="Comma 707 2" xfId="14284"/>
    <cellStyle name="Comma 708" xfId="14285"/>
    <cellStyle name="Comma 708 2" xfId="14286"/>
    <cellStyle name="Comma 709" xfId="14287"/>
    <cellStyle name="Comma 709 2" xfId="14288"/>
    <cellStyle name="Comma 71" xfId="14289"/>
    <cellStyle name="Comma 71 2" xfId="14290"/>
    <cellStyle name="Comma 71 2 2" xfId="14291"/>
    <cellStyle name="Comma 71 3" xfId="14292"/>
    <cellStyle name="Comma 710" xfId="14293"/>
    <cellStyle name="Comma 710 2" xfId="14294"/>
    <cellStyle name="Comma 711" xfId="14295"/>
    <cellStyle name="Comma 711 2" xfId="14296"/>
    <cellStyle name="Comma 712" xfId="14297"/>
    <cellStyle name="Comma 712 2" xfId="14298"/>
    <cellStyle name="Comma 713" xfId="14299"/>
    <cellStyle name="Comma 713 2" xfId="14300"/>
    <cellStyle name="Comma 714" xfId="14301"/>
    <cellStyle name="Comma 714 2" xfId="14302"/>
    <cellStyle name="Comma 715" xfId="14303"/>
    <cellStyle name="Comma 715 2" xfId="14304"/>
    <cellStyle name="Comma 716" xfId="14305"/>
    <cellStyle name="Comma 716 2" xfId="14306"/>
    <cellStyle name="Comma 717" xfId="14307"/>
    <cellStyle name="Comma 717 2" xfId="14308"/>
    <cellStyle name="Comma 718" xfId="14309"/>
    <cellStyle name="Comma 718 2" xfId="14310"/>
    <cellStyle name="Comma 719" xfId="14311"/>
    <cellStyle name="Comma 719 2" xfId="14312"/>
    <cellStyle name="Comma 72" xfId="14313"/>
    <cellStyle name="Comma 72 2" xfId="14314"/>
    <cellStyle name="Comma 72 2 2" xfId="14315"/>
    <cellStyle name="Comma 72 3" xfId="14316"/>
    <cellStyle name="Comma 720" xfId="14317"/>
    <cellStyle name="Comma 720 2" xfId="14318"/>
    <cellStyle name="Comma 721" xfId="14319"/>
    <cellStyle name="Comma 721 2" xfId="14320"/>
    <cellStyle name="Comma 722" xfId="14321"/>
    <cellStyle name="Comma 722 2" xfId="14322"/>
    <cellStyle name="Comma 723" xfId="14323"/>
    <cellStyle name="Comma 723 2" xfId="14324"/>
    <cellStyle name="Comma 724" xfId="14325"/>
    <cellStyle name="Comma 724 2" xfId="14326"/>
    <cellStyle name="Comma 725" xfId="14327"/>
    <cellStyle name="Comma 725 2" xfId="14328"/>
    <cellStyle name="Comma 726" xfId="14329"/>
    <cellStyle name="Comma 726 2" xfId="14330"/>
    <cellStyle name="Comma 727" xfId="14331"/>
    <cellStyle name="Comma 727 2" xfId="14332"/>
    <cellStyle name="Comma 728" xfId="14333"/>
    <cellStyle name="Comma 728 2" xfId="14334"/>
    <cellStyle name="Comma 729" xfId="14335"/>
    <cellStyle name="Comma 729 2" xfId="14336"/>
    <cellStyle name="Comma 73" xfId="14337"/>
    <cellStyle name="Comma 73 2" xfId="14338"/>
    <cellStyle name="Comma 73 2 2" xfId="14339"/>
    <cellStyle name="Comma 73 3" xfId="14340"/>
    <cellStyle name="Comma 730" xfId="14341"/>
    <cellStyle name="Comma 730 2" xfId="14342"/>
    <cellStyle name="Comma 731" xfId="14343"/>
    <cellStyle name="Comma 731 2" xfId="14344"/>
    <cellStyle name="Comma 732" xfId="14345"/>
    <cellStyle name="Comma 732 2" xfId="14346"/>
    <cellStyle name="Comma 733" xfId="14347"/>
    <cellStyle name="Comma 733 2" xfId="14348"/>
    <cellStyle name="Comma 734" xfId="14349"/>
    <cellStyle name="Comma 734 2" xfId="14350"/>
    <cellStyle name="Comma 735" xfId="14351"/>
    <cellStyle name="Comma 735 2" xfId="14352"/>
    <cellStyle name="Comma 736" xfId="14353"/>
    <cellStyle name="Comma 736 2" xfId="14354"/>
    <cellStyle name="Comma 737" xfId="14355"/>
    <cellStyle name="Comma 737 2" xfId="14356"/>
    <cellStyle name="Comma 738" xfId="14357"/>
    <cellStyle name="Comma 738 2" xfId="14358"/>
    <cellStyle name="Comma 739" xfId="14359"/>
    <cellStyle name="Comma 739 2" xfId="14360"/>
    <cellStyle name="Comma 74" xfId="14361"/>
    <cellStyle name="Comma 74 2" xfId="14362"/>
    <cellStyle name="Comma 74 2 2" xfId="14363"/>
    <cellStyle name="Comma 74 3" xfId="14364"/>
    <cellStyle name="Comma 740" xfId="14365"/>
    <cellStyle name="Comma 740 2" xfId="14366"/>
    <cellStyle name="Comma 741" xfId="14367"/>
    <cellStyle name="Comma 741 2" xfId="14368"/>
    <cellStyle name="Comma 742" xfId="14369"/>
    <cellStyle name="Comma 742 2" xfId="14370"/>
    <cellStyle name="Comma 743" xfId="14371"/>
    <cellStyle name="Comma 743 2" xfId="14372"/>
    <cellStyle name="Comma 744" xfId="14373"/>
    <cellStyle name="Comma 744 2" xfId="14374"/>
    <cellStyle name="Comma 745" xfId="14375"/>
    <cellStyle name="Comma 745 2" xfId="14376"/>
    <cellStyle name="Comma 746" xfId="14377"/>
    <cellStyle name="Comma 746 2" xfId="14378"/>
    <cellStyle name="Comma 747" xfId="14379"/>
    <cellStyle name="Comma 747 2" xfId="14380"/>
    <cellStyle name="Comma 748" xfId="14381"/>
    <cellStyle name="Comma 748 2" xfId="14382"/>
    <cellStyle name="Comma 749" xfId="14383"/>
    <cellStyle name="Comma 749 2" xfId="14384"/>
    <cellStyle name="Comma 75" xfId="14385"/>
    <cellStyle name="Comma 75 2" xfId="14386"/>
    <cellStyle name="Comma 75 2 2" xfId="14387"/>
    <cellStyle name="Comma 75 3" xfId="14388"/>
    <cellStyle name="Comma 750" xfId="14389"/>
    <cellStyle name="Comma 750 2" xfId="14390"/>
    <cellStyle name="Comma 751" xfId="14391"/>
    <cellStyle name="Comma 751 2" xfId="14392"/>
    <cellStyle name="Comma 752" xfId="14393"/>
    <cellStyle name="Comma 752 2" xfId="14394"/>
    <cellStyle name="Comma 753" xfId="14395"/>
    <cellStyle name="Comma 753 2" xfId="14396"/>
    <cellStyle name="Comma 754" xfId="14397"/>
    <cellStyle name="Comma 754 2" xfId="14398"/>
    <cellStyle name="Comma 755" xfId="14399"/>
    <cellStyle name="Comma 755 2" xfId="14400"/>
    <cellStyle name="Comma 756" xfId="14401"/>
    <cellStyle name="Comma 756 2" xfId="14402"/>
    <cellStyle name="Comma 757" xfId="14403"/>
    <cellStyle name="Comma 757 2" xfId="14404"/>
    <cellStyle name="Comma 758" xfId="14405"/>
    <cellStyle name="Comma 758 2" xfId="14406"/>
    <cellStyle name="Comma 759" xfId="14407"/>
    <cellStyle name="Comma 759 2" xfId="14408"/>
    <cellStyle name="Comma 76" xfId="14409"/>
    <cellStyle name="Comma 76 2" xfId="14410"/>
    <cellStyle name="Comma 76 2 2" xfId="14411"/>
    <cellStyle name="Comma 76 3" xfId="14412"/>
    <cellStyle name="Comma 760" xfId="14413"/>
    <cellStyle name="Comma 760 2" xfId="14414"/>
    <cellStyle name="Comma 761" xfId="14415"/>
    <cellStyle name="Comma 761 2" xfId="14416"/>
    <cellStyle name="Comma 762" xfId="14417"/>
    <cellStyle name="Comma 762 2" xfId="14418"/>
    <cellStyle name="Comma 763" xfId="14419"/>
    <cellStyle name="Comma 763 2" xfId="14420"/>
    <cellStyle name="Comma 764" xfId="14421"/>
    <cellStyle name="Comma 764 2" xfId="14422"/>
    <cellStyle name="Comma 765" xfId="14423"/>
    <cellStyle name="Comma 765 2" xfId="14424"/>
    <cellStyle name="Comma 766" xfId="14425"/>
    <cellStyle name="Comma 766 2" xfId="14426"/>
    <cellStyle name="Comma 767" xfId="14427"/>
    <cellStyle name="Comma 767 2" xfId="14428"/>
    <cellStyle name="Comma 768" xfId="14429"/>
    <cellStyle name="Comma 768 2" xfId="14430"/>
    <cellStyle name="Comma 769" xfId="14431"/>
    <cellStyle name="Comma 769 2" xfId="14432"/>
    <cellStyle name="Comma 77" xfId="14433"/>
    <cellStyle name="Comma 77 2" xfId="14434"/>
    <cellStyle name="Comma 77 2 2" xfId="14435"/>
    <cellStyle name="Comma 77 3" xfId="14436"/>
    <cellStyle name="Comma 770" xfId="14437"/>
    <cellStyle name="Comma 770 2" xfId="14438"/>
    <cellStyle name="Comma 771" xfId="14439"/>
    <cellStyle name="Comma 771 2" xfId="14440"/>
    <cellStyle name="Comma 772" xfId="14441"/>
    <cellStyle name="Comma 772 2" xfId="14442"/>
    <cellStyle name="Comma 773" xfId="14443"/>
    <cellStyle name="Comma 773 2" xfId="14444"/>
    <cellStyle name="Comma 774" xfId="14445"/>
    <cellStyle name="Comma 774 2" xfId="14446"/>
    <cellStyle name="Comma 775" xfId="14447"/>
    <cellStyle name="Comma 775 2" xfId="14448"/>
    <cellStyle name="Comma 776" xfId="14449"/>
    <cellStyle name="Comma 776 2" xfId="14450"/>
    <cellStyle name="Comma 777" xfId="14451"/>
    <cellStyle name="Comma 777 2" xfId="14452"/>
    <cellStyle name="Comma 778" xfId="14453"/>
    <cellStyle name="Comma 778 2" xfId="14454"/>
    <cellStyle name="Comma 779" xfId="14455"/>
    <cellStyle name="Comma 779 2" xfId="14456"/>
    <cellStyle name="Comma 78" xfId="14457"/>
    <cellStyle name="Comma 78 2" xfId="14458"/>
    <cellStyle name="Comma 78 2 2" xfId="14459"/>
    <cellStyle name="Comma 78 3" xfId="14460"/>
    <cellStyle name="Comma 780" xfId="14461"/>
    <cellStyle name="Comma 780 2" xfId="14462"/>
    <cellStyle name="Comma 781" xfId="14463"/>
    <cellStyle name="Comma 781 2" xfId="14464"/>
    <cellStyle name="Comma 782" xfId="14465"/>
    <cellStyle name="Comma 782 2" xfId="14466"/>
    <cellStyle name="Comma 783" xfId="14467"/>
    <cellStyle name="Comma 783 2" xfId="14468"/>
    <cellStyle name="Comma 784" xfId="14469"/>
    <cellStyle name="Comma 784 2" xfId="14470"/>
    <cellStyle name="Comma 785" xfId="14471"/>
    <cellStyle name="Comma 785 2" xfId="14472"/>
    <cellStyle name="Comma 786" xfId="14473"/>
    <cellStyle name="Comma 786 2" xfId="14474"/>
    <cellStyle name="Comma 787" xfId="14475"/>
    <cellStyle name="Comma 787 2" xfId="14476"/>
    <cellStyle name="Comma 788" xfId="14477"/>
    <cellStyle name="Comma 788 2" xfId="14478"/>
    <cellStyle name="Comma 789" xfId="14479"/>
    <cellStyle name="Comma 789 2" xfId="14480"/>
    <cellStyle name="Comma 79" xfId="14481"/>
    <cellStyle name="Comma 79 2" xfId="14482"/>
    <cellStyle name="Comma 79 2 2" xfId="14483"/>
    <cellStyle name="Comma 79 3" xfId="14484"/>
    <cellStyle name="Comma 790" xfId="14485"/>
    <cellStyle name="Comma 790 2" xfId="14486"/>
    <cellStyle name="Comma 791" xfId="14487"/>
    <cellStyle name="Comma 791 2" xfId="14488"/>
    <cellStyle name="Comma 792" xfId="14489"/>
    <cellStyle name="Comma 792 2" xfId="14490"/>
    <cellStyle name="Comma 793" xfId="14491"/>
    <cellStyle name="Comma 793 2" xfId="14492"/>
    <cellStyle name="Comma 794" xfId="14493"/>
    <cellStyle name="Comma 794 2" xfId="14494"/>
    <cellStyle name="Comma 795" xfId="14495"/>
    <cellStyle name="Comma 795 2" xfId="14496"/>
    <cellStyle name="Comma 796" xfId="14497"/>
    <cellStyle name="Comma 796 2" xfId="14498"/>
    <cellStyle name="Comma 797" xfId="14499"/>
    <cellStyle name="Comma 797 2" xfId="14500"/>
    <cellStyle name="Comma 798" xfId="14501"/>
    <cellStyle name="Comma 798 2" xfId="14502"/>
    <cellStyle name="Comma 799" xfId="14503"/>
    <cellStyle name="Comma 799 2" xfId="14504"/>
    <cellStyle name="Comma 8" xfId="14505"/>
    <cellStyle name="Comma 8 2" xfId="14506"/>
    <cellStyle name="Comma 8 2 2" xfId="14507"/>
    <cellStyle name="Comma 8 2 3" xfId="14508"/>
    <cellStyle name="Comma 8 3" xfId="14509"/>
    <cellStyle name="Comma 8 3 2" xfId="14510"/>
    <cellStyle name="Comma 8 3 2 2" xfId="14511"/>
    <cellStyle name="Comma 8 3 3" xfId="14512"/>
    <cellStyle name="Comma 8 3 4" xfId="14513"/>
    <cellStyle name="Comma 8 4" xfId="14514"/>
    <cellStyle name="Comma 8 4 2" xfId="14515"/>
    <cellStyle name="Comma 8 4 3" xfId="14516"/>
    <cellStyle name="Comma 8 5" xfId="14517"/>
    <cellStyle name="Comma 8 5 2" xfId="14518"/>
    <cellStyle name="Comma 8 6" xfId="14519"/>
    <cellStyle name="Comma 80" xfId="14520"/>
    <cellStyle name="Comma 80 2" xfId="14521"/>
    <cellStyle name="Comma 80 2 2" xfId="14522"/>
    <cellStyle name="Comma 80 3" xfId="14523"/>
    <cellStyle name="Comma 800" xfId="14524"/>
    <cellStyle name="Comma 800 2" xfId="14525"/>
    <cellStyle name="Comma 801" xfId="14526"/>
    <cellStyle name="Comma 801 2" xfId="14527"/>
    <cellStyle name="Comma 802" xfId="14528"/>
    <cellStyle name="Comma 802 2" xfId="14529"/>
    <cellStyle name="Comma 803" xfId="14530"/>
    <cellStyle name="Comma 803 2" xfId="14531"/>
    <cellStyle name="Comma 804" xfId="14532"/>
    <cellStyle name="Comma 804 2" xfId="14533"/>
    <cellStyle name="Comma 805" xfId="14534"/>
    <cellStyle name="Comma 805 2" xfId="14535"/>
    <cellStyle name="Comma 806" xfId="14536"/>
    <cellStyle name="Comma 806 2" xfId="14537"/>
    <cellStyle name="Comma 807" xfId="14538"/>
    <cellStyle name="Comma 807 2" xfId="14539"/>
    <cellStyle name="Comma 808" xfId="14540"/>
    <cellStyle name="Comma 808 2" xfId="14541"/>
    <cellStyle name="Comma 809" xfId="14542"/>
    <cellStyle name="Comma 809 2" xfId="14543"/>
    <cellStyle name="Comma 81" xfId="14544"/>
    <cellStyle name="Comma 81 2" xfId="14545"/>
    <cellStyle name="Comma 81 2 2" xfId="14546"/>
    <cellStyle name="Comma 81 3" xfId="14547"/>
    <cellStyle name="Comma 810" xfId="14548"/>
    <cellStyle name="Comma 810 2" xfId="14549"/>
    <cellStyle name="Comma 811" xfId="14550"/>
    <cellStyle name="Comma 811 2" xfId="14551"/>
    <cellStyle name="Comma 812" xfId="14552"/>
    <cellStyle name="Comma 812 2" xfId="14553"/>
    <cellStyle name="Comma 813" xfId="14554"/>
    <cellStyle name="Comma 813 2" xfId="14555"/>
    <cellStyle name="Comma 814" xfId="14556"/>
    <cellStyle name="Comma 814 2" xfId="14557"/>
    <cellStyle name="Comma 815" xfId="14558"/>
    <cellStyle name="Comma 815 2" xfId="14559"/>
    <cellStyle name="Comma 816" xfId="14560"/>
    <cellStyle name="Comma 816 2" xfId="14561"/>
    <cellStyle name="Comma 817" xfId="14562"/>
    <cellStyle name="Comma 817 2" xfId="14563"/>
    <cellStyle name="Comma 818" xfId="14564"/>
    <cellStyle name="Comma 818 2" xfId="14565"/>
    <cellStyle name="Comma 819" xfId="14566"/>
    <cellStyle name="Comma 819 2" xfId="14567"/>
    <cellStyle name="Comma 82" xfId="14568"/>
    <cellStyle name="Comma 82 2" xfId="14569"/>
    <cellStyle name="Comma 82 2 2" xfId="14570"/>
    <cellStyle name="Comma 82 3" xfId="14571"/>
    <cellStyle name="Comma 820" xfId="14572"/>
    <cellStyle name="Comma 820 2" xfId="14573"/>
    <cellStyle name="Comma 821" xfId="14574"/>
    <cellStyle name="Comma 821 2" xfId="14575"/>
    <cellStyle name="Comma 822" xfId="14576"/>
    <cellStyle name="Comma 822 2" xfId="14577"/>
    <cellStyle name="Comma 823" xfId="14578"/>
    <cellStyle name="Comma 823 2" xfId="14579"/>
    <cellStyle name="Comma 824" xfId="14580"/>
    <cellStyle name="Comma 824 2" xfId="14581"/>
    <cellStyle name="Comma 825" xfId="14582"/>
    <cellStyle name="Comma 825 2" xfId="14583"/>
    <cellStyle name="Comma 826" xfId="14584"/>
    <cellStyle name="Comma 826 2" xfId="14585"/>
    <cellStyle name="Comma 827" xfId="14586"/>
    <cellStyle name="Comma 827 2" xfId="14587"/>
    <cellStyle name="Comma 828" xfId="14588"/>
    <cellStyle name="Comma 828 2" xfId="14589"/>
    <cellStyle name="Comma 829" xfId="14590"/>
    <cellStyle name="Comma 829 2" xfId="14591"/>
    <cellStyle name="Comma 83" xfId="14592"/>
    <cellStyle name="Comma 83 2" xfId="14593"/>
    <cellStyle name="Comma 83 2 2" xfId="14594"/>
    <cellStyle name="Comma 83 3" xfId="14595"/>
    <cellStyle name="Comma 830" xfId="14596"/>
    <cellStyle name="Comma 830 2" xfId="14597"/>
    <cellStyle name="Comma 831" xfId="14598"/>
    <cellStyle name="Comma 831 2" xfId="14599"/>
    <cellStyle name="Comma 832" xfId="14600"/>
    <cellStyle name="Comma 832 2" xfId="14601"/>
    <cellStyle name="Comma 833" xfId="14602"/>
    <cellStyle name="Comma 833 2" xfId="14603"/>
    <cellStyle name="Comma 834" xfId="14604"/>
    <cellStyle name="Comma 834 2" xfId="14605"/>
    <cellStyle name="Comma 835" xfId="14606"/>
    <cellStyle name="Comma 835 2" xfId="14607"/>
    <cellStyle name="Comma 836" xfId="14608"/>
    <cellStyle name="Comma 836 2" xfId="14609"/>
    <cellStyle name="Comma 837" xfId="14610"/>
    <cellStyle name="Comma 837 2" xfId="14611"/>
    <cellStyle name="Comma 838" xfId="14612"/>
    <cellStyle name="Comma 838 2" xfId="14613"/>
    <cellStyle name="Comma 839" xfId="14614"/>
    <cellStyle name="Comma 839 2" xfId="14615"/>
    <cellStyle name="Comma 84" xfId="14616"/>
    <cellStyle name="Comma 84 2" xfId="14617"/>
    <cellStyle name="Comma 84 2 2" xfId="14618"/>
    <cellStyle name="Comma 84 3" xfId="14619"/>
    <cellStyle name="Comma 840" xfId="14620"/>
    <cellStyle name="Comma 840 2" xfId="14621"/>
    <cellStyle name="Comma 841" xfId="14622"/>
    <cellStyle name="Comma 841 2" xfId="14623"/>
    <cellStyle name="Comma 842" xfId="14624"/>
    <cellStyle name="Comma 842 2" xfId="14625"/>
    <cellStyle name="Comma 843" xfId="14626"/>
    <cellStyle name="Comma 843 2" xfId="14627"/>
    <cellStyle name="Comma 844" xfId="14628"/>
    <cellStyle name="Comma 844 2" xfId="14629"/>
    <cellStyle name="Comma 845" xfId="14630"/>
    <cellStyle name="Comma 845 2" xfId="14631"/>
    <cellStyle name="Comma 846" xfId="14632"/>
    <cellStyle name="Comma 846 2" xfId="14633"/>
    <cellStyle name="Comma 847" xfId="14634"/>
    <cellStyle name="Comma 847 2" xfId="14635"/>
    <cellStyle name="Comma 848" xfId="14636"/>
    <cellStyle name="Comma 848 2" xfId="14637"/>
    <cellStyle name="Comma 848 3" xfId="14638"/>
    <cellStyle name="Comma 849" xfId="14639"/>
    <cellStyle name="Comma 849 2" xfId="14640"/>
    <cellStyle name="Comma 849 3" xfId="14641"/>
    <cellStyle name="Comma 85" xfId="14642"/>
    <cellStyle name="Comma 85 2" xfId="14643"/>
    <cellStyle name="Comma 85 2 2" xfId="14644"/>
    <cellStyle name="Comma 85 3" xfId="14645"/>
    <cellStyle name="Comma 850" xfId="14646"/>
    <cellStyle name="Comma 850 2" xfId="14647"/>
    <cellStyle name="Comma 850 3" xfId="14648"/>
    <cellStyle name="Comma 851" xfId="14649"/>
    <cellStyle name="Comma 851 2" xfId="14650"/>
    <cellStyle name="Comma 851 3" xfId="14651"/>
    <cellStyle name="Comma 852" xfId="14652"/>
    <cellStyle name="Comma 852 2" xfId="14653"/>
    <cellStyle name="Comma 852 3" xfId="14654"/>
    <cellStyle name="Comma 853" xfId="14655"/>
    <cellStyle name="Comma 853 2" xfId="14656"/>
    <cellStyle name="Comma 853 3" xfId="14657"/>
    <cellStyle name="Comma 854" xfId="14658"/>
    <cellStyle name="Comma 854 2" xfId="14659"/>
    <cellStyle name="Comma 854 3" xfId="14660"/>
    <cellStyle name="Comma 855" xfId="14661"/>
    <cellStyle name="Comma 855 2" xfId="14662"/>
    <cellStyle name="Comma 855 3" xfId="14663"/>
    <cellStyle name="Comma 856" xfId="14664"/>
    <cellStyle name="Comma 856 2" xfId="14665"/>
    <cellStyle name="Comma 856 3" xfId="14666"/>
    <cellStyle name="Comma 857" xfId="14667"/>
    <cellStyle name="Comma 857 2" xfId="14668"/>
    <cellStyle name="Comma 857 3" xfId="14669"/>
    <cellStyle name="Comma 858" xfId="14670"/>
    <cellStyle name="Comma 858 2" xfId="14671"/>
    <cellStyle name="Comma 859" xfId="14672"/>
    <cellStyle name="Comma 859 2" xfId="14673"/>
    <cellStyle name="Comma 86" xfId="14674"/>
    <cellStyle name="Comma 86 2" xfId="14675"/>
    <cellStyle name="Comma 86 2 2" xfId="14676"/>
    <cellStyle name="Comma 86 3" xfId="14677"/>
    <cellStyle name="Comma 860" xfId="14678"/>
    <cellStyle name="Comma 860 2" xfId="14679"/>
    <cellStyle name="Comma 861" xfId="14680"/>
    <cellStyle name="Comma 861 2" xfId="14681"/>
    <cellStyle name="Comma 862" xfId="14682"/>
    <cellStyle name="Comma 862 2" xfId="14683"/>
    <cellStyle name="Comma 863" xfId="14684"/>
    <cellStyle name="Comma 863 2" xfId="14685"/>
    <cellStyle name="Comma 864" xfId="14686"/>
    <cellStyle name="Comma 864 2" xfId="14687"/>
    <cellStyle name="Comma 865" xfId="14688"/>
    <cellStyle name="Comma 865 2" xfId="14689"/>
    <cellStyle name="Comma 866" xfId="14690"/>
    <cellStyle name="Comma 866 2" xfId="14691"/>
    <cellStyle name="Comma 867" xfId="14692"/>
    <cellStyle name="Comma 867 2" xfId="14693"/>
    <cellStyle name="Comma 868" xfId="14694"/>
    <cellStyle name="Comma 868 2" xfId="14695"/>
    <cellStyle name="Comma 869" xfId="14696"/>
    <cellStyle name="Comma 869 2" xfId="14697"/>
    <cellStyle name="Comma 87" xfId="14698"/>
    <cellStyle name="Comma 87 2" xfId="14699"/>
    <cellStyle name="Comma 87 2 2" xfId="14700"/>
    <cellStyle name="Comma 87 3" xfId="14701"/>
    <cellStyle name="Comma 870" xfId="14702"/>
    <cellStyle name="Comma 870 2" xfId="14703"/>
    <cellStyle name="Comma 871" xfId="14704"/>
    <cellStyle name="Comma 871 2" xfId="14705"/>
    <cellStyle name="Comma 872" xfId="14706"/>
    <cellStyle name="Comma 872 2" xfId="14707"/>
    <cellStyle name="Comma 873" xfId="14708"/>
    <cellStyle name="Comma 873 2" xfId="14709"/>
    <cellStyle name="Comma 874" xfId="14710"/>
    <cellStyle name="Comma 874 2" xfId="14711"/>
    <cellStyle name="Comma 875" xfId="14712"/>
    <cellStyle name="Comma 875 2" xfId="14713"/>
    <cellStyle name="Comma 876" xfId="14714"/>
    <cellStyle name="Comma 876 2" xfId="14715"/>
    <cellStyle name="Comma 877" xfId="14716"/>
    <cellStyle name="Comma 877 2" xfId="14717"/>
    <cellStyle name="Comma 878" xfId="14718"/>
    <cellStyle name="Comma 878 2" xfId="14719"/>
    <cellStyle name="Comma 879" xfId="14720"/>
    <cellStyle name="Comma 879 2" xfId="14721"/>
    <cellStyle name="Comma 88" xfId="14722"/>
    <cellStyle name="Comma 88 2" xfId="14723"/>
    <cellStyle name="Comma 88 2 2" xfId="14724"/>
    <cellStyle name="Comma 88 3" xfId="14725"/>
    <cellStyle name="Comma 880" xfId="14726"/>
    <cellStyle name="Comma 880 2" xfId="14727"/>
    <cellStyle name="Comma 881" xfId="14728"/>
    <cellStyle name="Comma 881 2" xfId="14729"/>
    <cellStyle name="Comma 882" xfId="14730"/>
    <cellStyle name="Comma 882 2" xfId="14731"/>
    <cellStyle name="Comma 883" xfId="14732"/>
    <cellStyle name="Comma 883 2" xfId="14733"/>
    <cellStyle name="Comma 884" xfId="14734"/>
    <cellStyle name="Comma 884 2" xfId="14735"/>
    <cellStyle name="Comma 885" xfId="14736"/>
    <cellStyle name="Comma 885 2" xfId="14737"/>
    <cellStyle name="Comma 886" xfId="14738"/>
    <cellStyle name="Comma 886 2" xfId="14739"/>
    <cellStyle name="Comma 887" xfId="14740"/>
    <cellStyle name="Comma 887 2" xfId="14741"/>
    <cellStyle name="Comma 888" xfId="14742"/>
    <cellStyle name="Comma 888 2" xfId="14743"/>
    <cellStyle name="Comma 889" xfId="14744"/>
    <cellStyle name="Comma 889 2" xfId="14745"/>
    <cellStyle name="Comma 89" xfId="14746"/>
    <cellStyle name="Comma 89 2" xfId="14747"/>
    <cellStyle name="Comma 89 2 2" xfId="14748"/>
    <cellStyle name="Comma 89 3" xfId="14749"/>
    <cellStyle name="Comma 890" xfId="14750"/>
    <cellStyle name="Comma 890 2" xfId="14751"/>
    <cellStyle name="Comma 891" xfId="14752"/>
    <cellStyle name="Comma 891 2" xfId="14753"/>
    <cellStyle name="Comma 892" xfId="14754"/>
    <cellStyle name="Comma 892 2" xfId="14755"/>
    <cellStyle name="Comma 893" xfId="14756"/>
    <cellStyle name="Comma 893 2" xfId="14757"/>
    <cellStyle name="Comma 894" xfId="14758"/>
    <cellStyle name="Comma 894 2" xfId="14759"/>
    <cellStyle name="Comma 895" xfId="14760"/>
    <cellStyle name="Comma 895 2" xfId="14761"/>
    <cellStyle name="Comma 896" xfId="14762"/>
    <cellStyle name="Comma 896 2" xfId="14763"/>
    <cellStyle name="Comma 897" xfId="14764"/>
    <cellStyle name="Comma 897 2" xfId="14765"/>
    <cellStyle name="Comma 898" xfId="14766"/>
    <cellStyle name="Comma 898 2" xfId="14767"/>
    <cellStyle name="Comma 899" xfId="14768"/>
    <cellStyle name="Comma 899 2" xfId="14769"/>
    <cellStyle name="Comma 9" xfId="14770"/>
    <cellStyle name="Comma 9 2" xfId="14771"/>
    <cellStyle name="Comma 9 2 2" xfId="14772"/>
    <cellStyle name="Comma 9 2 2 2" xfId="14773"/>
    <cellStyle name="Comma 9 2 2 3" xfId="14774"/>
    <cellStyle name="Comma 9 2 3" xfId="14775"/>
    <cellStyle name="Comma 9 2 4" xfId="14776"/>
    <cellStyle name="Comma 9 2 5" xfId="14777"/>
    <cellStyle name="Comma 9 2 6" xfId="14778"/>
    <cellStyle name="Comma 9 2 7" xfId="14779"/>
    <cellStyle name="Comma 9 3" xfId="14780"/>
    <cellStyle name="Comma 9 3 2" xfId="14781"/>
    <cellStyle name="Comma 9 3 3" xfId="14782"/>
    <cellStyle name="Comma 9 3 4" xfId="14783"/>
    <cellStyle name="Comma 9 3 5" xfId="14784"/>
    <cellStyle name="Comma 9 4" xfId="14785"/>
    <cellStyle name="Comma 9 4 2" xfId="14786"/>
    <cellStyle name="Comma 9 4 3" xfId="14787"/>
    <cellStyle name="Comma 9 4 4" xfId="14788"/>
    <cellStyle name="Comma 9 4 5" xfId="14789"/>
    <cellStyle name="Comma 9 5" xfId="14790"/>
    <cellStyle name="Comma 9 5 2" xfId="14791"/>
    <cellStyle name="Comma 9 5 3" xfId="14792"/>
    <cellStyle name="Comma 9 6" xfId="14793"/>
    <cellStyle name="Comma 9 6 2" xfId="14794"/>
    <cellStyle name="Comma 9 6 2 2" xfId="14795"/>
    <cellStyle name="Comma 9 6 3" xfId="14796"/>
    <cellStyle name="Comma 9 7" xfId="14797"/>
    <cellStyle name="Comma 9 7 2" xfId="14798"/>
    <cellStyle name="Comma 9 8" xfId="14799"/>
    <cellStyle name="Comma 9 9" xfId="14800"/>
    <cellStyle name="Comma 90" xfId="14801"/>
    <cellStyle name="Comma 90 2" xfId="14802"/>
    <cellStyle name="Comma 90 2 2" xfId="14803"/>
    <cellStyle name="Comma 90 3" xfId="14804"/>
    <cellStyle name="Comma 900" xfId="14805"/>
    <cellStyle name="Comma 900 2" xfId="14806"/>
    <cellStyle name="Comma 901" xfId="14807"/>
    <cellStyle name="Comma 901 2" xfId="14808"/>
    <cellStyle name="Comma 902" xfId="14809"/>
    <cellStyle name="Comma 902 2" xfId="14810"/>
    <cellStyle name="Comma 903" xfId="14811"/>
    <cellStyle name="Comma 903 2" xfId="14812"/>
    <cellStyle name="Comma 904" xfId="14813"/>
    <cellStyle name="Comma 904 2" xfId="14814"/>
    <cellStyle name="Comma 905" xfId="14815"/>
    <cellStyle name="Comma 905 2" xfId="14816"/>
    <cellStyle name="Comma 906" xfId="14817"/>
    <cellStyle name="Comma 906 2" xfId="14818"/>
    <cellStyle name="Comma 907" xfId="14819"/>
    <cellStyle name="Comma 907 2" xfId="14820"/>
    <cellStyle name="Comma 908" xfId="14821"/>
    <cellStyle name="Comma 908 2" xfId="14822"/>
    <cellStyle name="Comma 909" xfId="14823"/>
    <cellStyle name="Comma 909 2" xfId="14824"/>
    <cellStyle name="Comma 91" xfId="14825"/>
    <cellStyle name="Comma 91 2" xfId="14826"/>
    <cellStyle name="Comma 91 2 2" xfId="14827"/>
    <cellStyle name="Comma 91 3" xfId="14828"/>
    <cellStyle name="Comma 910" xfId="14829"/>
    <cellStyle name="Comma 910 2" xfId="14830"/>
    <cellStyle name="Comma 911" xfId="14831"/>
    <cellStyle name="Comma 911 2" xfId="14832"/>
    <cellStyle name="Comma 912" xfId="14833"/>
    <cellStyle name="Comma 912 2" xfId="14834"/>
    <cellStyle name="Comma 913" xfId="14835"/>
    <cellStyle name="Comma 913 2" xfId="14836"/>
    <cellStyle name="Comma 914" xfId="14837"/>
    <cellStyle name="Comma 914 2" xfId="14838"/>
    <cellStyle name="Comma 915" xfId="14839"/>
    <cellStyle name="Comma 915 2" xfId="14840"/>
    <cellStyle name="Comma 916" xfId="14841"/>
    <cellStyle name="Comma 916 2" xfId="14842"/>
    <cellStyle name="Comma 917" xfId="14843"/>
    <cellStyle name="Comma 917 2" xfId="14844"/>
    <cellStyle name="Comma 918" xfId="14845"/>
    <cellStyle name="Comma 918 2" xfId="14846"/>
    <cellStyle name="Comma 919" xfId="14847"/>
    <cellStyle name="Comma 919 2" xfId="14848"/>
    <cellStyle name="Comma 92" xfId="14849"/>
    <cellStyle name="Comma 92 2" xfId="14850"/>
    <cellStyle name="Comma 92 2 2" xfId="14851"/>
    <cellStyle name="Comma 92 3" xfId="14852"/>
    <cellStyle name="Comma 920" xfId="14853"/>
    <cellStyle name="Comma 920 2" xfId="14854"/>
    <cellStyle name="Comma 921" xfId="14855"/>
    <cellStyle name="Comma 921 2" xfId="14856"/>
    <cellStyle name="Comma 922" xfId="14857"/>
    <cellStyle name="Comma 922 2" xfId="14858"/>
    <cellStyle name="Comma 923" xfId="14859"/>
    <cellStyle name="Comma 923 2" xfId="14860"/>
    <cellStyle name="Comma 924" xfId="14861"/>
    <cellStyle name="Comma 924 2" xfId="14862"/>
    <cellStyle name="Comma 925" xfId="14863"/>
    <cellStyle name="Comma 925 2" xfId="14864"/>
    <cellStyle name="Comma 926" xfId="14865"/>
    <cellStyle name="Comma 926 2" xfId="14866"/>
    <cellStyle name="Comma 927" xfId="14867"/>
    <cellStyle name="Comma 927 2" xfId="14868"/>
    <cellStyle name="Comma 928" xfId="14869"/>
    <cellStyle name="Comma 928 2" xfId="14870"/>
    <cellStyle name="Comma 929" xfId="14871"/>
    <cellStyle name="Comma 929 2" xfId="14872"/>
    <cellStyle name="Comma 93" xfId="14873"/>
    <cellStyle name="Comma 93 2" xfId="14874"/>
    <cellStyle name="Comma 93 2 2" xfId="14875"/>
    <cellStyle name="Comma 93 3" xfId="14876"/>
    <cellStyle name="Comma 930" xfId="14877"/>
    <cellStyle name="Comma 930 2" xfId="14878"/>
    <cellStyle name="Comma 931" xfId="14879"/>
    <cellStyle name="Comma 931 2" xfId="14880"/>
    <cellStyle name="Comma 932" xfId="14881"/>
    <cellStyle name="Comma 932 2" xfId="14882"/>
    <cellStyle name="Comma 933" xfId="14883"/>
    <cellStyle name="Comma 933 2" xfId="14884"/>
    <cellStyle name="Comma 934" xfId="14885"/>
    <cellStyle name="Comma 934 2" xfId="14886"/>
    <cellStyle name="Comma 935" xfId="14887"/>
    <cellStyle name="Comma 935 2" xfId="14888"/>
    <cellStyle name="Comma 936" xfId="14889"/>
    <cellStyle name="Comma 936 2" xfId="14890"/>
    <cellStyle name="Comma 937" xfId="14891"/>
    <cellStyle name="Comma 937 2" xfId="14892"/>
    <cellStyle name="Comma 938" xfId="14893"/>
    <cellStyle name="Comma 938 2" xfId="14894"/>
    <cellStyle name="Comma 939" xfId="14895"/>
    <cellStyle name="Comma 939 2" xfId="14896"/>
    <cellStyle name="Comma 94" xfId="14897"/>
    <cellStyle name="Comma 94 2" xfId="14898"/>
    <cellStyle name="Comma 94 2 2" xfId="14899"/>
    <cellStyle name="Comma 94 3" xfId="14900"/>
    <cellStyle name="Comma 940" xfId="14901"/>
    <cellStyle name="Comma 940 2" xfId="14902"/>
    <cellStyle name="Comma 941" xfId="14903"/>
    <cellStyle name="Comma 941 2" xfId="14904"/>
    <cellStyle name="Comma 942" xfId="14905"/>
    <cellStyle name="Comma 942 2" xfId="14906"/>
    <cellStyle name="Comma 943" xfId="14907"/>
    <cellStyle name="Comma 943 2" xfId="14908"/>
    <cellStyle name="Comma 944" xfId="14909"/>
    <cellStyle name="Comma 944 2" xfId="14910"/>
    <cellStyle name="Comma 945" xfId="14911"/>
    <cellStyle name="Comma 945 2" xfId="14912"/>
    <cellStyle name="Comma 946" xfId="14913"/>
    <cellStyle name="Comma 946 2" xfId="14914"/>
    <cellStyle name="Comma 947" xfId="14915"/>
    <cellStyle name="Comma 947 2" xfId="14916"/>
    <cellStyle name="Comma 948" xfId="14917"/>
    <cellStyle name="Comma 948 2" xfId="14918"/>
    <cellStyle name="Comma 949" xfId="14919"/>
    <cellStyle name="Comma 949 2" xfId="14920"/>
    <cellStyle name="Comma 95" xfId="14921"/>
    <cellStyle name="Comma 95 2" xfId="14922"/>
    <cellStyle name="Comma 95 2 2" xfId="14923"/>
    <cellStyle name="Comma 95 3" xfId="14924"/>
    <cellStyle name="Comma 950" xfId="14925"/>
    <cellStyle name="Comma 950 2" xfId="14926"/>
    <cellStyle name="Comma 951" xfId="14927"/>
    <cellStyle name="Comma 951 2" xfId="14928"/>
    <cellStyle name="Comma 952" xfId="14929"/>
    <cellStyle name="Comma 952 2" xfId="14930"/>
    <cellStyle name="Comma 953" xfId="14931"/>
    <cellStyle name="Comma 953 2" xfId="14932"/>
    <cellStyle name="Comma 954" xfId="14933"/>
    <cellStyle name="Comma 954 2" xfId="14934"/>
    <cellStyle name="Comma 955" xfId="14935"/>
    <cellStyle name="Comma 955 2" xfId="14936"/>
    <cellStyle name="Comma 956" xfId="14937"/>
    <cellStyle name="Comma 956 2" xfId="14938"/>
    <cellStyle name="Comma 957" xfId="14939"/>
    <cellStyle name="Comma 957 2" xfId="14940"/>
    <cellStyle name="Comma 958" xfId="14941"/>
    <cellStyle name="Comma 958 2" xfId="14942"/>
    <cellStyle name="Comma 959" xfId="14943"/>
    <cellStyle name="Comma 959 2" xfId="14944"/>
    <cellStyle name="Comma 96" xfId="14945"/>
    <cellStyle name="Comma 96 2" xfId="14946"/>
    <cellStyle name="Comma 96 2 2" xfId="14947"/>
    <cellStyle name="Comma 96 3" xfId="14948"/>
    <cellStyle name="Comma 960" xfId="14949"/>
    <cellStyle name="Comma 960 2" xfId="14950"/>
    <cellStyle name="Comma 961" xfId="14951"/>
    <cellStyle name="Comma 961 2" xfId="14952"/>
    <cellStyle name="Comma 962" xfId="14953"/>
    <cellStyle name="Comma 962 2" xfId="14954"/>
    <cellStyle name="Comma 963" xfId="14955"/>
    <cellStyle name="Comma 963 2" xfId="14956"/>
    <cellStyle name="Comma 964" xfId="14957"/>
    <cellStyle name="Comma 964 2" xfId="14958"/>
    <cellStyle name="Comma 965" xfId="14959"/>
    <cellStyle name="Comma 965 2" xfId="14960"/>
    <cellStyle name="Comma 966" xfId="14961"/>
    <cellStyle name="Comma 966 2" xfId="14962"/>
    <cellStyle name="Comma 967" xfId="14963"/>
    <cellStyle name="Comma 967 2" xfId="14964"/>
    <cellStyle name="Comma 968" xfId="14965"/>
    <cellStyle name="Comma 968 2" xfId="14966"/>
    <cellStyle name="Comma 969" xfId="14967"/>
    <cellStyle name="Comma 969 2" xfId="14968"/>
    <cellStyle name="Comma 97" xfId="14969"/>
    <cellStyle name="Comma 97 2" xfId="14970"/>
    <cellStyle name="Comma 97 2 2" xfId="14971"/>
    <cellStyle name="Comma 97 3" xfId="14972"/>
    <cellStyle name="Comma 970" xfId="14973"/>
    <cellStyle name="Comma 970 2" xfId="14974"/>
    <cellStyle name="Comma 971" xfId="14975"/>
    <cellStyle name="Comma 971 2" xfId="14976"/>
    <cellStyle name="Comma 972" xfId="14977"/>
    <cellStyle name="Comma 972 2" xfId="14978"/>
    <cellStyle name="Comma 973" xfId="14979"/>
    <cellStyle name="Comma 973 2" xfId="14980"/>
    <cellStyle name="Comma 974" xfId="14981"/>
    <cellStyle name="Comma 974 2" xfId="14982"/>
    <cellStyle name="Comma 975" xfId="14983"/>
    <cellStyle name="Comma 975 2" xfId="14984"/>
    <cellStyle name="Comma 976" xfId="14985"/>
    <cellStyle name="Comma 976 2" xfId="14986"/>
    <cellStyle name="Comma 977" xfId="14987"/>
    <cellStyle name="Comma 977 2" xfId="14988"/>
    <cellStyle name="Comma 978" xfId="14989"/>
    <cellStyle name="Comma 978 2" xfId="14990"/>
    <cellStyle name="Comma 979" xfId="14991"/>
    <cellStyle name="Comma 979 2" xfId="14992"/>
    <cellStyle name="Comma 98" xfId="14993"/>
    <cellStyle name="Comma 98 2" xfId="14994"/>
    <cellStyle name="Comma 98 2 2" xfId="14995"/>
    <cellStyle name="Comma 98 3" xfId="14996"/>
    <cellStyle name="Comma 980" xfId="14997"/>
    <cellStyle name="Comma 980 2" xfId="14998"/>
    <cellStyle name="Comma 981" xfId="14999"/>
    <cellStyle name="Comma 981 2" xfId="15000"/>
    <cellStyle name="Comma 982" xfId="15001"/>
    <cellStyle name="Comma 982 2" xfId="15002"/>
    <cellStyle name="Comma 983" xfId="15003"/>
    <cellStyle name="Comma 983 2" xfId="15004"/>
    <cellStyle name="Comma 984" xfId="15005"/>
    <cellStyle name="Comma 984 2" xfId="15006"/>
    <cellStyle name="Comma 985" xfId="15007"/>
    <cellStyle name="Comma 985 2" xfId="15008"/>
    <cellStyle name="Comma 986" xfId="15009"/>
    <cellStyle name="Comma 986 2" xfId="15010"/>
    <cellStyle name="Comma 987" xfId="15011"/>
    <cellStyle name="Comma 987 2" xfId="15012"/>
    <cellStyle name="Comma 988" xfId="15013"/>
    <cellStyle name="Comma 988 2" xfId="15014"/>
    <cellStyle name="Comma 989" xfId="15015"/>
    <cellStyle name="Comma 989 2" xfId="15016"/>
    <cellStyle name="Comma 99" xfId="15017"/>
    <cellStyle name="Comma 99 2" xfId="15018"/>
    <cellStyle name="Comma 99 2 2" xfId="15019"/>
    <cellStyle name="Comma 99 3" xfId="15020"/>
    <cellStyle name="Comma 990" xfId="15021"/>
    <cellStyle name="Comma 990 2" xfId="15022"/>
    <cellStyle name="Comma 991" xfId="15023"/>
    <cellStyle name="Comma 991 2" xfId="15024"/>
    <cellStyle name="Comma 992" xfId="15025"/>
    <cellStyle name="Comma 992 2" xfId="15026"/>
    <cellStyle name="Comma 993" xfId="15027"/>
    <cellStyle name="Comma 993 2" xfId="15028"/>
    <cellStyle name="Comma 994" xfId="15029"/>
    <cellStyle name="Comma 994 2" xfId="15030"/>
    <cellStyle name="Comma 995" xfId="15031"/>
    <cellStyle name="Comma 995 2" xfId="15032"/>
    <cellStyle name="Comma 996" xfId="15033"/>
    <cellStyle name="Comma 996 2" xfId="15034"/>
    <cellStyle name="Comma 997" xfId="15035"/>
    <cellStyle name="Comma 997 2" xfId="15036"/>
    <cellStyle name="Comma 998" xfId="15037"/>
    <cellStyle name="Comma 998 2" xfId="15038"/>
    <cellStyle name="Comma 998 3" xfId="15039"/>
    <cellStyle name="Comma 999" xfId="15040"/>
    <cellStyle name="Comma 999 2" xfId="15041"/>
    <cellStyle name="Comma 999 3" xfId="15042"/>
    <cellStyle name="comma zerodec" xfId="15043"/>
    <cellStyle name="comma zerodec 2" xfId="15044"/>
    <cellStyle name="comma zerodec 3" xfId="15045"/>
    <cellStyle name="Comma_Biểu DT chi tiết (17.10.2014) 2" xfId="7"/>
    <cellStyle name="Comma0" xfId="15046"/>
    <cellStyle name="Comma0 - Modelo1" xfId="15047"/>
    <cellStyle name="Comma0 - Style1" xfId="15048"/>
    <cellStyle name="Comma0 10" xfId="15049"/>
    <cellStyle name="Comma0 11" xfId="15050"/>
    <cellStyle name="Comma0 12" xfId="15051"/>
    <cellStyle name="Comma0 13" xfId="15052"/>
    <cellStyle name="Comma0 14" xfId="15053"/>
    <cellStyle name="Comma0 15" xfId="15054"/>
    <cellStyle name="Comma0 16" xfId="15055"/>
    <cellStyle name="Comma0 17" xfId="15056"/>
    <cellStyle name="Comma0 18" xfId="15057"/>
    <cellStyle name="Comma0 19" xfId="15058"/>
    <cellStyle name="Comma0 2" xfId="15059"/>
    <cellStyle name="Comma0 2 2" xfId="15060"/>
    <cellStyle name="Comma0 20" xfId="15061"/>
    <cellStyle name="Comma0 21" xfId="15062"/>
    <cellStyle name="Comma0 22" xfId="15063"/>
    <cellStyle name="Comma0 23" xfId="15064"/>
    <cellStyle name="Comma0 24" xfId="15065"/>
    <cellStyle name="Comma0 25" xfId="15066"/>
    <cellStyle name="Comma0 26" xfId="15067"/>
    <cellStyle name="Comma0 27" xfId="15068"/>
    <cellStyle name="Comma0 28" xfId="15069"/>
    <cellStyle name="Comma0 29" xfId="15070"/>
    <cellStyle name="Comma0 3" xfId="15071"/>
    <cellStyle name="Comma0 30" xfId="15072"/>
    <cellStyle name="Comma0 31" xfId="15073"/>
    <cellStyle name="Comma0 32" xfId="15074"/>
    <cellStyle name="Comma0 33" xfId="15075"/>
    <cellStyle name="Comma0 34" xfId="15076"/>
    <cellStyle name="Comma0 35" xfId="15077"/>
    <cellStyle name="Comma0 36" xfId="15078"/>
    <cellStyle name="Comma0 37" xfId="15079"/>
    <cellStyle name="Comma0 38" xfId="15080"/>
    <cellStyle name="Comma0 39" xfId="15081"/>
    <cellStyle name="Comma0 4" xfId="15082"/>
    <cellStyle name="Comma0 40" xfId="15083"/>
    <cellStyle name="Comma0 5" xfId="15084"/>
    <cellStyle name="Comma0 6" xfId="15085"/>
    <cellStyle name="Comma0 7" xfId="15086"/>
    <cellStyle name="Comma0 8" xfId="15087"/>
    <cellStyle name="Comma0 9" xfId="15088"/>
    <cellStyle name="Comma1 - Modelo2" xfId="15089"/>
    <cellStyle name="Comma1 - Style2" xfId="15090"/>
    <cellStyle name="Command" xfId="15091"/>
    <cellStyle name="Command 10" xfId="15092"/>
    <cellStyle name="Command 11" xfId="15093"/>
    <cellStyle name="Command 12" xfId="15094"/>
    <cellStyle name="Command 13" xfId="15095"/>
    <cellStyle name="Command 14" xfId="15096"/>
    <cellStyle name="Command 15" xfId="15097"/>
    <cellStyle name="Command 16" xfId="15098"/>
    <cellStyle name="Command 17" xfId="15099"/>
    <cellStyle name="Command 18" xfId="15100"/>
    <cellStyle name="Command 19" xfId="15101"/>
    <cellStyle name="Command 2" xfId="15102"/>
    <cellStyle name="Command 20" xfId="15103"/>
    <cellStyle name="Command 21" xfId="15104"/>
    <cellStyle name="Command 22" xfId="15105"/>
    <cellStyle name="Command 23" xfId="15106"/>
    <cellStyle name="Command 24" xfId="15107"/>
    <cellStyle name="Command 25" xfId="15108"/>
    <cellStyle name="Command 26" xfId="15109"/>
    <cellStyle name="Command 27" xfId="15110"/>
    <cellStyle name="Command 28" xfId="15111"/>
    <cellStyle name="Command 29" xfId="15112"/>
    <cellStyle name="Command 3" xfId="15113"/>
    <cellStyle name="Command 30" xfId="15114"/>
    <cellStyle name="Command 31" xfId="15115"/>
    <cellStyle name="Command 32" xfId="15116"/>
    <cellStyle name="Command 33" xfId="15117"/>
    <cellStyle name="Command 34" xfId="15118"/>
    <cellStyle name="Command 35" xfId="15119"/>
    <cellStyle name="Command 36" xfId="15120"/>
    <cellStyle name="Command 4" xfId="15121"/>
    <cellStyle name="Command 5" xfId="15122"/>
    <cellStyle name="Command 6" xfId="15123"/>
    <cellStyle name="Command 7" xfId="15124"/>
    <cellStyle name="Command 8" xfId="15125"/>
    <cellStyle name="Command 9" xfId="15126"/>
    <cellStyle name="Company Name" xfId="15127"/>
    <cellStyle name="cong" xfId="15128"/>
    <cellStyle name="cong 2" xfId="15129"/>
    <cellStyle name="Copied" xfId="15130"/>
    <cellStyle name="Copied 2" xfId="15131"/>
    <cellStyle name="Co聭ma_Sheet1" xfId="15132"/>
    <cellStyle name="CR Comma" xfId="15133"/>
    <cellStyle name="CR Currency" xfId="15134"/>
    <cellStyle name="Credit" xfId="15135"/>
    <cellStyle name="Credit subtotal" xfId="15136"/>
    <cellStyle name="Credit Total" xfId="15137"/>
    <cellStyle name="Cࡵrrency_Sheet1_PRODUCTĠ" xfId="15138"/>
    <cellStyle name="_x0001_CS_x0006_RMO[" xfId="15139"/>
    <cellStyle name="_x0001_CS_x0006_RMO[?0?]?_?0?0?" xfId="15140"/>
    <cellStyle name="_x0001_CS_x0006_RMO_" xfId="15141"/>
    <cellStyle name="CT1" xfId="15142"/>
    <cellStyle name="CT1 2" xfId="15143"/>
    <cellStyle name="CT2" xfId="15144"/>
    <cellStyle name="CT2 2" xfId="15145"/>
    <cellStyle name="CT4" xfId="15146"/>
    <cellStyle name="CT4 2" xfId="15147"/>
    <cellStyle name="CT5" xfId="15148"/>
    <cellStyle name="CT5 2" xfId="15149"/>
    <cellStyle name="ct7" xfId="15150"/>
    <cellStyle name="ct7 2" xfId="15151"/>
    <cellStyle name="ct8" xfId="15152"/>
    <cellStyle name="ct8 2" xfId="15153"/>
    <cellStyle name="cth1" xfId="15154"/>
    <cellStyle name="cth1 2" xfId="15155"/>
    <cellStyle name="Cthuc" xfId="15156"/>
    <cellStyle name="Cthuc 2" xfId="15157"/>
    <cellStyle name="Cthuc1" xfId="15158"/>
    <cellStyle name="Cthuc1 2" xfId="15159"/>
    <cellStyle name="CUOC" xfId="15160"/>
    <cellStyle name="Curråncy [0]_FCST_RESULTS" xfId="15161"/>
    <cellStyle name="Currency %" xfId="15162"/>
    <cellStyle name="Currency % 10" xfId="15163"/>
    <cellStyle name="Currency % 11" xfId="15164"/>
    <cellStyle name="Currency % 12" xfId="15165"/>
    <cellStyle name="Currency % 13" xfId="15166"/>
    <cellStyle name="Currency % 14" xfId="15167"/>
    <cellStyle name="Currency % 15" xfId="15168"/>
    <cellStyle name="Currency % 2" xfId="15169"/>
    <cellStyle name="Currency % 3" xfId="15170"/>
    <cellStyle name="Currency % 4" xfId="15171"/>
    <cellStyle name="Currency % 5" xfId="15172"/>
    <cellStyle name="Currency % 6" xfId="15173"/>
    <cellStyle name="Currency % 7" xfId="15174"/>
    <cellStyle name="Currency % 8" xfId="15175"/>
    <cellStyle name="Currency % 9" xfId="15176"/>
    <cellStyle name="Currency %_05-12  KH trung han 2016-2020 - Liem Thinh edited" xfId="15177"/>
    <cellStyle name="Currency [0]ßmud plant bolted_RESULTS" xfId="15178"/>
    <cellStyle name="Currency [00]" xfId="15179"/>
    <cellStyle name="Currency [00] 10" xfId="15180"/>
    <cellStyle name="Currency [00] 11" xfId="15181"/>
    <cellStyle name="Currency [00] 12" xfId="15182"/>
    <cellStyle name="Currency [00] 13" xfId="15183"/>
    <cellStyle name="Currency [00] 14" xfId="15184"/>
    <cellStyle name="Currency [00] 15" xfId="15185"/>
    <cellStyle name="Currency [00] 16" xfId="15186"/>
    <cellStyle name="Currency [00] 2" xfId="15187"/>
    <cellStyle name="Currency [00] 3" xfId="15188"/>
    <cellStyle name="Currency [00] 4" xfId="15189"/>
    <cellStyle name="Currency [00] 5" xfId="15190"/>
    <cellStyle name="Currency [00] 6" xfId="15191"/>
    <cellStyle name="Currency [00] 7" xfId="15192"/>
    <cellStyle name="Currency [00] 8" xfId="15193"/>
    <cellStyle name="Currency [00] 9" xfId="15194"/>
    <cellStyle name="Currency 0.0" xfId="15195"/>
    <cellStyle name="Currency 0.0%" xfId="15196"/>
    <cellStyle name="Currency 0.0_05-12  KH trung han 2016-2020 - Liem Thinh edited" xfId="15197"/>
    <cellStyle name="Currency 0.00" xfId="15198"/>
    <cellStyle name="Currency 0.00%" xfId="15199"/>
    <cellStyle name="Currency 0.00_05-12  KH trung han 2016-2020 - Liem Thinh edited" xfId="15200"/>
    <cellStyle name="Currency 10" xfId="15201"/>
    <cellStyle name="Currency 11" xfId="15202"/>
    <cellStyle name="Currency 12" xfId="15203"/>
    <cellStyle name="Currency 13" xfId="15204"/>
    <cellStyle name="Currency 14" xfId="15205"/>
    <cellStyle name="Currency 15" xfId="15206"/>
    <cellStyle name="Currency 16" xfId="15207"/>
    <cellStyle name="Currency 17" xfId="15208"/>
    <cellStyle name="Currency 18" xfId="15209"/>
    <cellStyle name="Currency 19" xfId="15210"/>
    <cellStyle name="Currency 2" xfId="15211"/>
    <cellStyle name="Currency 2 2" xfId="15212"/>
    <cellStyle name="Currency 2 3" xfId="15213"/>
    <cellStyle name="Currency 2 4" xfId="15214"/>
    <cellStyle name="Currency 20" xfId="15215"/>
    <cellStyle name="Currency 21" xfId="15216"/>
    <cellStyle name="Currency 22" xfId="15217"/>
    <cellStyle name="Currency 23" xfId="15218"/>
    <cellStyle name="Currency 24" xfId="15219"/>
    <cellStyle name="Currency 25" xfId="15220"/>
    <cellStyle name="Currency 26" xfId="15221"/>
    <cellStyle name="Currency 3" xfId="15222"/>
    <cellStyle name="Currency 3 2" xfId="15223"/>
    <cellStyle name="Currency 4" xfId="15224"/>
    <cellStyle name="Currency 5" xfId="15225"/>
    <cellStyle name="Currency 6" xfId="15226"/>
    <cellStyle name="Currency 7" xfId="15227"/>
    <cellStyle name="Currency 8" xfId="15228"/>
    <cellStyle name="Currency 9" xfId="15229"/>
    <cellStyle name="Currency![0]_FCSt (2)" xfId="15230"/>
    <cellStyle name="Currency0" xfId="15231"/>
    <cellStyle name="Currency0 2" xfId="15232"/>
    <cellStyle name="Currency0 3" xfId="15233"/>
    <cellStyle name="Currency1" xfId="15234"/>
    <cellStyle name="Currency1 2" xfId="15235"/>
    <cellStyle name="Currency1 3" xfId="15236"/>
    <cellStyle name="d" xfId="15237"/>
    <cellStyle name="d 2" xfId="15238"/>
    <cellStyle name="d%" xfId="15239"/>
    <cellStyle name="d% 2" xfId="15240"/>
    <cellStyle name="D1" xfId="15241"/>
    <cellStyle name="D1 10" xfId="15242"/>
    <cellStyle name="D1 2" xfId="15243"/>
    <cellStyle name="D1 3" xfId="15244"/>
    <cellStyle name="D1 4" xfId="15245"/>
    <cellStyle name="D1 5" xfId="15246"/>
    <cellStyle name="D1 6" xfId="15247"/>
    <cellStyle name="D1 7" xfId="15248"/>
    <cellStyle name="D1 8" xfId="15249"/>
    <cellStyle name="D1 9" xfId="15250"/>
    <cellStyle name="Date" xfId="15251"/>
    <cellStyle name="Date 2" xfId="15252"/>
    <cellStyle name="Date Short" xfId="15253"/>
    <cellStyle name="Date Short 2" xfId="15254"/>
    <cellStyle name="Date Short 3" xfId="15255"/>
    <cellStyle name="Date_Book1" xfId="15256"/>
    <cellStyle name="Dấu phảy 2" xfId="15257"/>
    <cellStyle name="Dấu phẩy 2" xfId="15258"/>
    <cellStyle name="Dấu phẩy 4" xfId="15259"/>
    <cellStyle name="Đầu ra" xfId="15260"/>
    <cellStyle name="Đầu vào" xfId="15261"/>
    <cellStyle name="DAUDE" xfId="15262"/>
    <cellStyle name="DAUDE 2" xfId="15263"/>
    <cellStyle name="Đề mục 1" xfId="15264"/>
    <cellStyle name="Đề mục 2" xfId="15265"/>
    <cellStyle name="Đề mục 3" xfId="15266"/>
    <cellStyle name="Đề mục 4" xfId="15267"/>
    <cellStyle name="DELTA" xfId="15268"/>
    <cellStyle name="Detail1" xfId="15269"/>
    <cellStyle name="Dezimal [0]_22002151167317Diagrammanpower" xfId="15270"/>
    <cellStyle name="Dezimal_22002151167317Diagrammanpower" xfId="15271"/>
    <cellStyle name="Dg" xfId="15272"/>
    <cellStyle name="Dgia" xfId="15273"/>
    <cellStyle name="Dgia 2" xfId="15274"/>
    <cellStyle name="_x0001_dÏÈ¹ " xfId="15275"/>
    <cellStyle name="_x0001_dÏÈ¹ ?[?0?" xfId="15276"/>
    <cellStyle name="_x0001_dÏÈ¹_" xfId="15277"/>
    <cellStyle name="dm" xfId="15278"/>
    <cellStyle name="Dollar (zero dec)" xfId="15279"/>
    <cellStyle name="Dollar (zero dec) 2" xfId="15280"/>
    <cellStyle name="Don gia" xfId="15281"/>
    <cellStyle name="Don gia 2" xfId="15282"/>
    <cellStyle name="Dziesi?tny [0]_Invoices2001Slovakia" xfId="15283"/>
    <cellStyle name="Dziesi?tny_Invoices2001Slovakia" xfId="15284"/>
    <cellStyle name="Dziesietny [0]_Invoices2001Slovakia" xfId="15285"/>
    <cellStyle name="Dziesiętny [0]_Invoices2001Slovakia" xfId="15286"/>
    <cellStyle name="Dziesietny [0]_Invoices2001Slovakia 2" xfId="15287"/>
    <cellStyle name="Dziesiętny [0]_Invoices2001Slovakia 2" xfId="15288"/>
    <cellStyle name="Dziesietny [0]_Invoices2001Slovakia 3" xfId="15289"/>
    <cellStyle name="Dziesiętny [0]_Invoices2001Slovakia 3" xfId="15290"/>
    <cellStyle name="Dziesietny [0]_Invoices2001Slovakia_01_Nha so 1_Dien" xfId="15291"/>
    <cellStyle name="Dziesiętny [0]_Invoices2001Slovakia_01_Nha so 1_Dien" xfId="15292"/>
    <cellStyle name="Dziesietny [0]_Invoices2001Slovakia_10_Nha so 10_Dien1" xfId="15293"/>
    <cellStyle name="Dziesiętny [0]_Invoices2001Slovakia_10_Nha so 10_Dien1" xfId="15294"/>
    <cellStyle name="Dziesietny [0]_Invoices2001Slovakia_Bieu so 7" xfId="15295"/>
    <cellStyle name="Dziesiętny [0]_Invoices2001Slovakia_Book1" xfId="15296"/>
    <cellStyle name="Dziesietny [0]_Invoices2001Slovakia_Book1_1" xfId="15297"/>
    <cellStyle name="Dziesiętny [0]_Invoices2001Slovakia_Book1_1" xfId="15298"/>
    <cellStyle name="Dziesietny [0]_Invoices2001Slovakia_Book1_1_Book1" xfId="15299"/>
    <cellStyle name="Dziesiętny [0]_Invoices2001Slovakia_Book1_1_Book1" xfId="15300"/>
    <cellStyle name="Dziesietny [0]_Invoices2001Slovakia_Book1_2" xfId="15301"/>
    <cellStyle name="Dziesiętny [0]_Invoices2001Slovakia_Book1_2" xfId="15302"/>
    <cellStyle name="Dziesietny [0]_Invoices2001Slovakia_Book1_Bieu so 7" xfId="15303"/>
    <cellStyle name="Dziesiętny [0]_Invoices2001Slovakia_Book1_Bieu so 7" xfId="15304"/>
    <cellStyle name="Dziesietny [0]_Invoices2001Slovakia_Book1_Chitiet" xfId="15305"/>
    <cellStyle name="Dziesiętny [0]_Invoices2001Slovakia_Book1_Chitiet" xfId="15306"/>
    <cellStyle name="Dziesietny [0]_Invoices2001Slovakia_Book1_DK 2012" xfId="15307"/>
    <cellStyle name="Dziesiętny [0]_Invoices2001Slovakia_Book1_DK 2012" xfId="15308"/>
    <cellStyle name="Dziesietny [0]_Invoices2001Slovakia_Book1_Du kien ke hoach nguon von can doi ngan sach ngay (25.8.2012)" xfId="15309"/>
    <cellStyle name="Dziesiętny [0]_Invoices2001Slovakia_Book1_Du kien ke hoach nguon von can doi ngan sach ngay (25.8.2012)" xfId="15310"/>
    <cellStyle name="Dziesietny [0]_Invoices2001Slovakia_Book1_Du kien KH TPCP 2013" xfId="15311"/>
    <cellStyle name="Dziesiętny [0]_Invoices2001Slovakia_Book1_Du kien KH TPCP 2013" xfId="15312"/>
    <cellStyle name="Dziesietny [0]_Invoices2001Slovakia_Book1_NC" xfId="15313"/>
    <cellStyle name="Dziesiętny [0]_Invoices2001Slovakia_Book1_NC" xfId="15314"/>
    <cellStyle name="Dziesietny [0]_Invoices2001Slovakia_Book1_Nhu cau von ung truoc 2011 Tha h Hoa + Nge An gui TW" xfId="15315"/>
    <cellStyle name="Dziesiętny [0]_Invoices2001Slovakia_Book1_Nhu cau von ung truoc 2011 Tha h Hoa + Nge An gui TW" xfId="15316"/>
    <cellStyle name="Dziesietny [0]_Invoices2001Slovakia_Book1_Tong hop Cac tuyen(9-1-06)" xfId="15317"/>
    <cellStyle name="Dziesiętny [0]_Invoices2001Slovakia_Book1_Tong hop Cac tuyen(9-1-06)" xfId="15318"/>
    <cellStyle name="Dziesietny [0]_Invoices2001Slovakia_Book1_Tong hop nhu cau von den 30.9.2011 (Bieu tong hop)" xfId="15319"/>
    <cellStyle name="Dziesiętny [0]_Invoices2001Slovakia_Book1_Tong hop nhu cau von den 30.9.2011 (Bieu tong hop)" xfId="15320"/>
    <cellStyle name="Dziesietny [0]_Invoices2001Slovakia_Book1_ung truoc 2011 NSTW Thanh Hoa + Nge An gui Thu 12-5" xfId="15321"/>
    <cellStyle name="Dziesiętny [0]_Invoices2001Slovakia_Book1_ung truoc 2011 NSTW Thanh Hoa + Nge An gui Thu 12-5" xfId="15322"/>
    <cellStyle name="Dziesietny [0]_Invoices2001Slovakia_Chitiet" xfId="15323"/>
    <cellStyle name="Dziesiętny [0]_Invoices2001Slovakia_Nhµ ®Ó xe" xfId="15324"/>
    <cellStyle name="Dziesietny [0]_Invoices2001Slovakia_Nha bao ve(28-7-05)" xfId="15325"/>
    <cellStyle name="Dziesiętny [0]_Invoices2001Slovakia_Nha bao ve(28-7-05)" xfId="15326"/>
    <cellStyle name="Dziesietny [0]_Invoices2001Slovakia_NHA de xe nguyen du" xfId="15327"/>
    <cellStyle name="Dziesiętny [0]_Invoices2001Slovakia_NHA de xe nguyen du" xfId="15328"/>
    <cellStyle name="Dziesietny [0]_Invoices2001Slovakia_Nhalamviec VTC(25-1-05)" xfId="15329"/>
    <cellStyle name="Dziesiętny [0]_Invoices2001Slovakia_Nhalamviec VTC(25-1-05)" xfId="15330"/>
    <cellStyle name="Dziesietny [0]_Invoices2001Slovakia_Nhu cau von ung truoc 2011 Tha h Hoa + Nge An gui TW" xfId="15331"/>
    <cellStyle name="Dziesiętny [0]_Invoices2001Slovakia_TDT KHANH HOA" xfId="15332"/>
    <cellStyle name="Dziesietny [0]_Invoices2001Slovakia_TDT KHANH HOA_Tong hop Cac tuyen(9-1-06)" xfId="15333"/>
    <cellStyle name="Dziesiętny [0]_Invoices2001Slovakia_TDT KHANH HOA_Tong hop Cac tuyen(9-1-06)" xfId="15334"/>
    <cellStyle name="Dziesietny [0]_Invoices2001Slovakia_TDT quangngai" xfId="15335"/>
    <cellStyle name="Dziesiętny [0]_Invoices2001Slovakia_TDT quangngai" xfId="15336"/>
    <cellStyle name="Dziesietny [0]_Invoices2001Slovakia_TMDT(10-5-06)" xfId="15337"/>
    <cellStyle name="Dziesietny_Invoices2001Slovakia" xfId="15338"/>
    <cellStyle name="Dziesiętny_Invoices2001Slovakia" xfId="15339"/>
    <cellStyle name="Dziesietny_Invoices2001Slovakia 2" xfId="15340"/>
    <cellStyle name="Dziesiętny_Invoices2001Slovakia 2" xfId="15341"/>
    <cellStyle name="Dziesietny_Invoices2001Slovakia 3" xfId="15342"/>
    <cellStyle name="Dziesiętny_Invoices2001Slovakia 3" xfId="15343"/>
    <cellStyle name="Dziesietny_Invoices2001Slovakia_01_Nha so 1_Dien" xfId="15344"/>
    <cellStyle name="Dziesiętny_Invoices2001Slovakia_01_Nha so 1_Dien" xfId="15345"/>
    <cellStyle name="Dziesietny_Invoices2001Slovakia_10_Nha so 10_Dien1" xfId="15346"/>
    <cellStyle name="Dziesiętny_Invoices2001Slovakia_10_Nha so 10_Dien1" xfId="15347"/>
    <cellStyle name="Dziesietny_Invoices2001Slovakia_Bieu so 7" xfId="15348"/>
    <cellStyle name="Dziesiętny_Invoices2001Slovakia_Book1" xfId="15349"/>
    <cellStyle name="Dziesietny_Invoices2001Slovakia_Book1_1" xfId="15350"/>
    <cellStyle name="Dziesiętny_Invoices2001Slovakia_Book1_1" xfId="15351"/>
    <cellStyle name="Dziesietny_Invoices2001Slovakia_Book1_1_Book1" xfId="15352"/>
    <cellStyle name="Dziesiętny_Invoices2001Slovakia_Book1_1_Book1" xfId="15353"/>
    <cellStyle name="Dziesietny_Invoices2001Slovakia_Book1_2" xfId="15354"/>
    <cellStyle name="Dziesiętny_Invoices2001Slovakia_Book1_2" xfId="15355"/>
    <cellStyle name="Dziesietny_Invoices2001Slovakia_Book1_Bieu so 7" xfId="15356"/>
    <cellStyle name="Dziesiętny_Invoices2001Slovakia_Book1_Bieu so 7" xfId="15357"/>
    <cellStyle name="Dziesietny_Invoices2001Slovakia_Book1_Chitiet" xfId="15358"/>
    <cellStyle name="Dziesiętny_Invoices2001Slovakia_Book1_Chitiet" xfId="15359"/>
    <cellStyle name="Dziesietny_Invoices2001Slovakia_Book1_DK 2012" xfId="15360"/>
    <cellStyle name="Dziesiętny_Invoices2001Slovakia_Book1_DK 2012" xfId="15361"/>
    <cellStyle name="Dziesietny_Invoices2001Slovakia_Book1_Du kien ke hoach nguon von can doi ngan sach ngay (25.8.2012)" xfId="15362"/>
    <cellStyle name="Dziesiętny_Invoices2001Slovakia_Book1_Du kien ke hoach nguon von can doi ngan sach ngay (25.8.2012)" xfId="15363"/>
    <cellStyle name="Dziesietny_Invoices2001Slovakia_Book1_Du kien KH TPCP 2013" xfId="15364"/>
    <cellStyle name="Dziesiętny_Invoices2001Slovakia_Book1_Du kien KH TPCP 2013" xfId="15365"/>
    <cellStyle name="Dziesietny_Invoices2001Slovakia_Book1_NC" xfId="15366"/>
    <cellStyle name="Dziesiętny_Invoices2001Slovakia_Book1_NC" xfId="15367"/>
    <cellStyle name="Dziesietny_Invoices2001Slovakia_Book1_Nhu cau von ung truoc 2011 Tha h Hoa + Nge An gui TW" xfId="15368"/>
    <cellStyle name="Dziesiętny_Invoices2001Slovakia_Book1_Nhu cau von ung truoc 2011 Tha h Hoa + Nge An gui TW" xfId="15369"/>
    <cellStyle name="Dziesietny_Invoices2001Slovakia_Book1_Tong hop Cac tuyen(9-1-06)" xfId="15370"/>
    <cellStyle name="Dziesiętny_Invoices2001Slovakia_Book1_Tong hop Cac tuyen(9-1-06)" xfId="15371"/>
    <cellStyle name="Dziesietny_Invoices2001Slovakia_Book1_Tong hop nhu cau von den 30.9.2011 (Bieu tong hop)" xfId="15372"/>
    <cellStyle name="Dziesiętny_Invoices2001Slovakia_Book1_Tong hop nhu cau von den 30.9.2011 (Bieu tong hop)" xfId="15373"/>
    <cellStyle name="Dziesietny_Invoices2001Slovakia_Book1_ung truoc 2011 NSTW Thanh Hoa + Nge An gui Thu 12-5" xfId="15374"/>
    <cellStyle name="Dziesiętny_Invoices2001Slovakia_Book1_ung truoc 2011 NSTW Thanh Hoa + Nge An gui Thu 12-5" xfId="15375"/>
    <cellStyle name="Dziesietny_Invoices2001Slovakia_Chitiet" xfId="15376"/>
    <cellStyle name="Dziesiętny_Invoices2001Slovakia_Nhµ ®Ó xe" xfId="15377"/>
    <cellStyle name="Dziesietny_Invoices2001Slovakia_Nha bao ve(28-7-05)" xfId="15378"/>
    <cellStyle name="Dziesiętny_Invoices2001Slovakia_Nha bao ve(28-7-05)" xfId="15379"/>
    <cellStyle name="Dziesietny_Invoices2001Slovakia_NHA de xe nguyen du" xfId="15380"/>
    <cellStyle name="Dziesiętny_Invoices2001Slovakia_NHA de xe nguyen du" xfId="15381"/>
    <cellStyle name="Dziesietny_Invoices2001Slovakia_Nhalamviec VTC(25-1-05)" xfId="15382"/>
    <cellStyle name="Dziesiętny_Invoices2001Slovakia_Nhalamviec VTC(25-1-05)" xfId="15383"/>
    <cellStyle name="Dziesietny_Invoices2001Slovakia_Nhu cau von ung truoc 2011 Tha h Hoa + Nge An gui TW" xfId="15384"/>
    <cellStyle name="Dziesiętny_Invoices2001Slovakia_TDT KHANH HOA" xfId="15385"/>
    <cellStyle name="Dziesietny_Invoices2001Slovakia_TDT KHANH HOA_Tong hop Cac tuyen(9-1-06)" xfId="15386"/>
    <cellStyle name="Dziesiętny_Invoices2001Slovakia_TDT KHANH HOA_Tong hop Cac tuyen(9-1-06)" xfId="15387"/>
    <cellStyle name="Dziesietny_Invoices2001Slovakia_TDT quangngai" xfId="15388"/>
    <cellStyle name="Dziesiętny_Invoices2001Slovakia_TDT quangngai" xfId="15389"/>
    <cellStyle name="Dziesietny_Invoices2001Slovakia_TMDT(10-5-06)" xfId="15390"/>
    <cellStyle name="e" xfId="15391"/>
    <cellStyle name="e_Book1" xfId="15392"/>
    <cellStyle name="Eingabe" xfId="15393"/>
    <cellStyle name="Enter Currency (0)" xfId="15394"/>
    <cellStyle name="Enter Currency (0) 2" xfId="15395"/>
    <cellStyle name="Enter Currency (2)" xfId="15396"/>
    <cellStyle name="Enter Units (0)" xfId="15397"/>
    <cellStyle name="Enter Units (1)" xfId="15398"/>
    <cellStyle name="Enter Units (2)" xfId="15399"/>
    <cellStyle name="Entered" xfId="15400"/>
    <cellStyle name="Ergebnis" xfId="15401"/>
    <cellStyle name="Erklärender Text" xfId="15402"/>
    <cellStyle name="Euro" xfId="15403"/>
    <cellStyle name="Euro 2" xfId="15404"/>
    <cellStyle name="Excel Built-in Normal" xfId="15405"/>
    <cellStyle name="Explanatory Text 2" xfId="15406"/>
    <cellStyle name="Explanatory Text 2 2" xfId="15407"/>
    <cellStyle name="f" xfId="15408"/>
    <cellStyle name="f_Book1" xfId="15409"/>
    <cellStyle name="Fixed" xfId="15410"/>
    <cellStyle name="Fixed 2" xfId="15411"/>
    <cellStyle name="Font Britannic16" xfId="15412"/>
    <cellStyle name="Font Britannic18" xfId="15413"/>
    <cellStyle name="Font CenturyCond 18" xfId="15414"/>
    <cellStyle name="Font Cond20" xfId="15415"/>
    <cellStyle name="Font LucidaSans16" xfId="15416"/>
    <cellStyle name="Font NewCenturyCond18" xfId="15417"/>
    <cellStyle name="Font Ottawa16" xfId="15418"/>
    <cellStyle name="gia" xfId="15419"/>
    <cellStyle name="GIA-MOI" xfId="15420"/>
    <cellStyle name="Good 2" xfId="15421"/>
    <cellStyle name="Good 2 2" xfId="15422"/>
    <cellStyle name="Grey" xfId="15423"/>
    <cellStyle name="Grey 2" xfId="15424"/>
    <cellStyle name="Group" xfId="15425"/>
    <cellStyle name="Gut" xfId="15426"/>
    <cellStyle name="H" xfId="15427"/>
    <cellStyle name="ha" xfId="15428"/>
    <cellStyle name="HAI" xfId="15429"/>
    <cellStyle name="Head 1" xfId="15430"/>
    <cellStyle name="HEADER" xfId="15431"/>
    <cellStyle name="HEADER 2" xfId="15432"/>
    <cellStyle name="Header1" xfId="15433"/>
    <cellStyle name="Header2" xfId="15434"/>
    <cellStyle name="Header2 2" xfId="15435"/>
    <cellStyle name="Heading 1 2" xfId="15436"/>
    <cellStyle name="Heading 1 2 2" xfId="15437"/>
    <cellStyle name="Heading 2 2" xfId="15438"/>
    <cellStyle name="Heading 2 2 2" xfId="15439"/>
    <cellStyle name="Heading 3 2" xfId="15440"/>
    <cellStyle name="Heading 3 2 2" xfId="15441"/>
    <cellStyle name="Heading 4 2" xfId="15442"/>
    <cellStyle name="Heading 4 2 2" xfId="15443"/>
    <cellStyle name="Heading1" xfId="15444"/>
    <cellStyle name="Heading1 1" xfId="15445"/>
    <cellStyle name="Heading1 2" xfId="15446"/>
    <cellStyle name="HEADING1_Book1" xfId="15447"/>
    <cellStyle name="Heading2" xfId="15448"/>
    <cellStyle name="Heading2 2" xfId="15449"/>
    <cellStyle name="Heading3" xfId="15450"/>
    <cellStyle name="HEADINGS" xfId="15451"/>
    <cellStyle name="HEADINGSTOP" xfId="15452"/>
    <cellStyle name="headoption" xfId="15453"/>
    <cellStyle name="headoption 2" xfId="15454"/>
    <cellStyle name="Hoa-Scholl" xfId="15455"/>
    <cellStyle name="Hoa-Scholl 2" xfId="15456"/>
    <cellStyle name="HUY" xfId="15457"/>
    <cellStyle name="Hyperlink 2" xfId="15458"/>
    <cellStyle name="Hyperlink 2 2" xfId="15459"/>
    <cellStyle name="i phÝ kh¸c_B¶ng 2" xfId="15460"/>
    <cellStyle name="I.3" xfId="15461"/>
    <cellStyle name="i·0" xfId="15462"/>
    <cellStyle name="i·0 2" xfId="15463"/>
    <cellStyle name="_x0001_í½?" xfId="15464"/>
    <cellStyle name="_x0001_í½??_?B?O?" xfId="15465"/>
    <cellStyle name="ï-¾È»ê_BiÓu TB" xfId="15466"/>
    <cellStyle name="_x0001_íå_x001b_ô " xfId="15467"/>
    <cellStyle name="_x0001_íå_x001b_ô ?[?0?.?0?0?]?_? ?A" xfId="15468"/>
    <cellStyle name="_x0001_íå_x001b_ô_" xfId="15469"/>
    <cellStyle name="Input [yellow]" xfId="15470"/>
    <cellStyle name="Input [yellow] 2" xfId="15471"/>
    <cellStyle name="Input 2" xfId="15472"/>
    <cellStyle name="Input 2 2" xfId="15473"/>
    <cellStyle name="Input 3" xfId="15474"/>
    <cellStyle name="Input 4" xfId="15475"/>
    <cellStyle name="Input 5" xfId="15476"/>
    <cellStyle name="Input 6" xfId="15477"/>
    <cellStyle name="k_TONG HOP KINH PHI" xfId="15478"/>
    <cellStyle name="k_TONG HOP KINH PHI?_x000f_Hyperlink_ÿÿÿÿÿ?b_x0011_Hyperlink_ÿÿÿÿÿ_1?b_x0011_Hyperlink_ÿÿÿÿÿ_2?b_x000c_Normal_®.d©y?_x000c_Normal_®Ò_x000d_Normal" xfId="15479"/>
    <cellStyle name="k_TONG HOP KINH PHI_PB1 -  Hop truc tinh uy" xfId="15480"/>
    <cellStyle name="k_TONG HOP KINH PHI_Phu luc so 2 - NSTW  - Phuong an tinh toan theo huong dan cua Bo (khong bao gom bat thuong)" xfId="15481"/>
    <cellStyle name="k_TONG HOP KINH PHI_PL 3 - Hop truc tinh uy" xfId="15482"/>
    <cellStyle name="k_TONG HOP KINH PHI_PL3" xfId="15483"/>
    <cellStyle name="k_TONG HOP KINH PHI_PL4 - Hop truc tinh uy" xfId="15484"/>
    <cellStyle name="k_ÿÿÿÿÿ" xfId="15485"/>
    <cellStyle name="k_ÿÿÿÿÿ?b_x0011_Hyperlink_ÿÿÿÿÿ_1?b_x0011_Hyperlink_ÿÿÿÿÿ_2?b_x000c_Normal_®.d©y?_x000c_Normal_®Ò_x000d_Normal_123569?b_x000f_Normal_5HUYIC~1?_x0011_No" xfId="15486"/>
    <cellStyle name="k_ÿÿÿÿÿ_1" xfId="15487"/>
    <cellStyle name="k_ÿÿÿÿÿ_1?b_x0011_Hyperlink_ÿÿÿÿÿ_2?b_x000c_Normal_®.d©y?_x000c_Normal_®Ò_x000d_Normal_123569?b_x000f_Normal_5HUYIC~1?_x0011_Normal_903DK-2001?_x000c_" xfId="15488"/>
    <cellStyle name="k_ÿÿÿÿÿ_2" xfId="15489"/>
    <cellStyle name="k_ÿÿÿÿÿ_2?b_x000c_Normal_®.d©y?_x000c_Normal_®Ò_x000d_Normal_123569?b_x000f_Normal_5HUYIC~1?_x0011_Normal_903DK-2001?_x000c_Normal_AD_x000b_Normal_Ado" xfId="15490"/>
    <cellStyle name="k_ÿÿÿÿÿ_2_PB1 -  Hop truc tinh uy" xfId="15491"/>
    <cellStyle name="k_ÿÿÿÿÿ_2_Phu luc so 2 - NSTW  - Phuong an tinh toan theo huong dan cua Bo (khong bao gom bat thuong)" xfId="15492"/>
    <cellStyle name="k_ÿÿÿÿÿ_2_PL 3 - Hop truc tinh uy" xfId="15493"/>
    <cellStyle name="k_ÿÿÿÿÿ_2_PL3" xfId="15494"/>
    <cellStyle name="k_ÿÿÿÿÿ_2_PL4 - Hop truc tinh uy" xfId="15495"/>
    <cellStyle name="k_ÿÿÿÿÿ_PB1 -  Hop truc tinh uy" xfId="15496"/>
    <cellStyle name="k_ÿÿÿÿÿ_Phu luc so 2 - NSTW  - Phuong an tinh toan theo huong dan cua Bo (khong bao gom bat thuong)" xfId="15497"/>
    <cellStyle name="k_ÿÿÿÿÿ_PL 3 - Hop truc tinh uy" xfId="15498"/>
    <cellStyle name="k_ÿÿÿÿÿ_PL3" xfId="15499"/>
    <cellStyle name="k_ÿÿÿÿÿ_PL4 - Hop truc tinh uy" xfId="15500"/>
    <cellStyle name="k1" xfId="15501"/>
    <cellStyle name="kh¸c_Bang Chi tieu" xfId="15502"/>
    <cellStyle name="khanh" xfId="15503"/>
    <cellStyle name="khanh 2" xfId="15504"/>
    <cellStyle name="khung" xfId="15505"/>
    <cellStyle name="khung 2" xfId="15506"/>
    <cellStyle name="KLBXUNG" xfId="15507"/>
    <cellStyle name="Ledger 17 x 11 in" xfId="15508"/>
    <cellStyle name="Ledger 17 x 11 in 2" xfId="15509"/>
    <cellStyle name="Ledger 17 x 11 in 3" xfId="15510"/>
    <cellStyle name="Ledger 17 x 11 in_bieu 1" xfId="15511"/>
    <cellStyle name="left" xfId="15512"/>
    <cellStyle name="Link Currency (0)" xfId="15513"/>
    <cellStyle name="Link Currency (0) 2" xfId="15514"/>
    <cellStyle name="Link Currency (2)" xfId="15515"/>
    <cellStyle name="Link Units (0)" xfId="15516"/>
    <cellStyle name="Link Units (1)" xfId="15517"/>
    <cellStyle name="Link Units (2)" xfId="15518"/>
    <cellStyle name="Linked Cell 2" xfId="15519"/>
    <cellStyle name="Linked Cell 2 2" xfId="15520"/>
    <cellStyle name="Loai CBDT" xfId="15521"/>
    <cellStyle name="Loai CT" xfId="15522"/>
    <cellStyle name="Loai GD" xfId="15523"/>
    <cellStyle name="luc" xfId="15524"/>
    <cellStyle name="luc2" xfId="15525"/>
    <cellStyle name="MAU" xfId="15526"/>
    <cellStyle name="Migliaia (0)_CALPREZZ" xfId="15527"/>
    <cellStyle name="Migliaia_ PESO ELETTR." xfId="15528"/>
    <cellStyle name="Millares [0]_Well Timing" xfId="15529"/>
    <cellStyle name="Millares_Well Timing" xfId="15530"/>
    <cellStyle name="Milliers [0]_      " xfId="15531"/>
    <cellStyle name="Milliers_      " xfId="15532"/>
    <cellStyle name="Model" xfId="15533"/>
    <cellStyle name="Model 2" xfId="15534"/>
    <cellStyle name="moi" xfId="15535"/>
    <cellStyle name="moi 2" xfId="15536"/>
    <cellStyle name="moi 2 2" xfId="15537"/>
    <cellStyle name="moi 2 3" xfId="15538"/>
    <cellStyle name="moi 3" xfId="15539"/>
    <cellStyle name="moi 4" xfId="15540"/>
    <cellStyle name="moi_Thuyet minh Dtoan kinhphi 2018 va 3 nam " xfId="15541"/>
    <cellStyle name="Moneda [0]_Well Timing" xfId="15542"/>
    <cellStyle name="Moneda_Well Timing" xfId="15543"/>
    <cellStyle name="Monétaire [0]_      " xfId="15544"/>
    <cellStyle name="Monétaire_      " xfId="15545"/>
    <cellStyle name="n" xfId="15546"/>
    <cellStyle name="n_Book1" xfId="15547"/>
    <cellStyle name="n1" xfId="15548"/>
    <cellStyle name="Neutral 2" xfId="15549"/>
    <cellStyle name="Neutral 2 2" xfId="15550"/>
    <cellStyle name="New" xfId="15551"/>
    <cellStyle name="New Times Roman" xfId="15552"/>
    <cellStyle name="New_Biểu ĐM" xfId="15553"/>
    <cellStyle name="nga" xfId="15554"/>
    <cellStyle name="nga 2" xfId="15555"/>
    <cellStyle name="no dec" xfId="15556"/>
    <cellStyle name="no dec 2" xfId="15557"/>
    <cellStyle name="ÑONVÒ" xfId="15558"/>
    <cellStyle name="Normal" xfId="0" builtinId="0"/>
    <cellStyle name="Normal - Style1" xfId="15559"/>
    <cellStyle name="Normal - Style1 2" xfId="15560"/>
    <cellStyle name="Normal - Style1 2 2" xfId="15561"/>
    <cellStyle name="Normal - Style1 3" xfId="15562"/>
    <cellStyle name="Normal - Style1_Thuyet minh Dtoan kinhphi 2018 va 3 nam " xfId="15563"/>
    <cellStyle name="Normal - 유형1" xfId="15564"/>
    <cellStyle name="Normal 10" xfId="15565"/>
    <cellStyle name="Normal 10 2" xfId="15566"/>
    <cellStyle name="Normal 10 2 2" xfId="15567"/>
    <cellStyle name="Normal 10 3" xfId="15568"/>
    <cellStyle name="Normal 10 4" xfId="15569"/>
    <cellStyle name="Normal 10 4 2" xfId="15570"/>
    <cellStyle name="Normal 10 5" xfId="15571"/>
    <cellStyle name="Normal 10 6" xfId="15572"/>
    <cellStyle name="Normal 11" xfId="15573"/>
    <cellStyle name="Normal 11 2" xfId="15574"/>
    <cellStyle name="Normal 11 2 2" xfId="15575"/>
    <cellStyle name="Normal 11 2 3" xfId="15576"/>
    <cellStyle name="Normal 11 3" xfId="15577"/>
    <cellStyle name="Normal 11 4" xfId="15578"/>
    <cellStyle name="Normal 119 2" xfId="15579"/>
    <cellStyle name="Normal 12" xfId="15580"/>
    <cellStyle name="Normal 12 2" xfId="15581"/>
    <cellStyle name="Normal 12 2 2" xfId="15582"/>
    <cellStyle name="Normal 13" xfId="15583"/>
    <cellStyle name="Normal 13 2" xfId="15584"/>
    <cellStyle name="Normal 13 2 2" xfId="15585"/>
    <cellStyle name="Normal 13 3" xfId="15586"/>
    <cellStyle name="Normal 13 3 2" xfId="15587"/>
    <cellStyle name="Normal 13 3 2 2" xfId="15588"/>
    <cellStyle name="Normal 13 3 3" xfId="15589"/>
    <cellStyle name="Normal 13 4" xfId="15590"/>
    <cellStyle name="Normal 13 4 2" xfId="15591"/>
    <cellStyle name="Normal 13 4 2 2" xfId="15592"/>
    <cellStyle name="Normal 13 4 3" xfId="15593"/>
    <cellStyle name="Normal 13 5" xfId="15594"/>
    <cellStyle name="Normal 13 5 2" xfId="15595"/>
    <cellStyle name="Normal 13 5 2 2" xfId="15596"/>
    <cellStyle name="Normal 13 5 3" xfId="15597"/>
    <cellStyle name="Normal 13 6" xfId="15598"/>
    <cellStyle name="Normal 13 6 2" xfId="15599"/>
    <cellStyle name="Normal 13 6 2 2" xfId="15600"/>
    <cellStyle name="Normal 13 6 3" xfId="15601"/>
    <cellStyle name="Normal 13 7" xfId="15602"/>
    <cellStyle name="Normal 13 8" xfId="15603"/>
    <cellStyle name="Normal 14" xfId="15604"/>
    <cellStyle name="Normal 14 2" xfId="15605"/>
    <cellStyle name="Normal 14 3" xfId="15606"/>
    <cellStyle name="Normal 15" xfId="15607"/>
    <cellStyle name="Normal 15 2" xfId="15608"/>
    <cellStyle name="Normal 15 2 2" xfId="15609"/>
    <cellStyle name="Normal 15 3" xfId="15610"/>
    <cellStyle name="Normal 15 4" xfId="15611"/>
    <cellStyle name="Normal 16" xfId="15612"/>
    <cellStyle name="Normal 16 2" xfId="15613"/>
    <cellStyle name="Normal 16 2 2" xfId="15614"/>
    <cellStyle name="Normal 16 3" xfId="15615"/>
    <cellStyle name="Normal 16 4" xfId="15616"/>
    <cellStyle name="Normal 17" xfId="15617"/>
    <cellStyle name="Normal 17 2" xfId="15618"/>
    <cellStyle name="Normal 17 2 2" xfId="15619"/>
    <cellStyle name="Normal 17 3" xfId="15620"/>
    <cellStyle name="Normal 18" xfId="15621"/>
    <cellStyle name="Normal 18 2" xfId="15622"/>
    <cellStyle name="Normal 18 3" xfId="15623"/>
    <cellStyle name="Normal 19" xfId="15624"/>
    <cellStyle name="Normal 19 2" xfId="15625"/>
    <cellStyle name="Normal 19 2 2" xfId="15626"/>
    <cellStyle name="Normal 19 2 2 2" xfId="15627"/>
    <cellStyle name="Normal 19 3" xfId="15628"/>
    <cellStyle name="Normal 2" xfId="15629"/>
    <cellStyle name="Normal 2 10" xfId="15630"/>
    <cellStyle name="Normal 2 11" xfId="15631"/>
    <cellStyle name="Normal 2 12" xfId="9"/>
    <cellStyle name="Normal 2 13" xfId="15632"/>
    <cellStyle name="Normal 2 14" xfId="15633"/>
    <cellStyle name="Normal 2 2" xfId="15634"/>
    <cellStyle name="Normal 2 2 10" xfId="15635"/>
    <cellStyle name="Normal 2 2 11" xfId="15636"/>
    <cellStyle name="Normal 2 2 12" xfId="15637"/>
    <cellStyle name="Normal 2 2 13" xfId="15638"/>
    <cellStyle name="Normal 2 2 14" xfId="15639"/>
    <cellStyle name="Normal 2 2 15" xfId="15640"/>
    <cellStyle name="Normal 2 2 16" xfId="15641"/>
    <cellStyle name="Normal 2 2 2" xfId="15642"/>
    <cellStyle name="Normal 2 2 2 10" xfId="15643"/>
    <cellStyle name="Normal 2 2 2 11" xfId="15644"/>
    <cellStyle name="Normal 2 2 2 12" xfId="15645"/>
    <cellStyle name="Normal 2 2 2 2" xfId="15646"/>
    <cellStyle name="Normal 2 2 2 3" xfId="15647"/>
    <cellStyle name="Normal 2 2 2 4" xfId="15648"/>
    <cellStyle name="Normal 2 2 2 5" xfId="15649"/>
    <cellStyle name="Normal 2 2 2 6" xfId="15650"/>
    <cellStyle name="Normal 2 2 2 7" xfId="15651"/>
    <cellStyle name="Normal 2 2 2 8" xfId="15652"/>
    <cellStyle name="Normal 2 2 2 9" xfId="15653"/>
    <cellStyle name="Normal 2 2 3" xfId="15654"/>
    <cellStyle name="Normal 2 2 4" xfId="15655"/>
    <cellStyle name="Normal 2 2 5" xfId="15656"/>
    <cellStyle name="Normal 2 2 6" xfId="15657"/>
    <cellStyle name="Normal 2 2 6 2" xfId="15658"/>
    <cellStyle name="Normal 2 2 7" xfId="15659"/>
    <cellStyle name="Normal 2 2 7 2" xfId="15660"/>
    <cellStyle name="Normal 2 2 8" xfId="15661"/>
    <cellStyle name="Normal 2 2 8 2" xfId="15662"/>
    <cellStyle name="Normal 2 2 9" xfId="15663"/>
    <cellStyle name="Normal 2 2_Dự toán chính sách ngành công thương" xfId="15664"/>
    <cellStyle name="Normal 2 3" xfId="15665"/>
    <cellStyle name="Normal 2 3 2" xfId="15666"/>
    <cellStyle name="Normal 2 3 2 2" xfId="15667"/>
    <cellStyle name="Normal 2 3 3" xfId="15668"/>
    <cellStyle name="Normal 2 4" xfId="15669"/>
    <cellStyle name="Normal 2 4 2" xfId="15670"/>
    <cellStyle name="Normal 2 4 2 2" xfId="15671"/>
    <cellStyle name="Normal 2 4 3" xfId="15672"/>
    <cellStyle name="Normal 2 5" xfId="15673"/>
    <cellStyle name="Normal 2 5 2" xfId="15674"/>
    <cellStyle name="Normal 2 6" xfId="15675"/>
    <cellStyle name="Normal 2 6 2" xfId="15676"/>
    <cellStyle name="Normal 2 7" xfId="15677"/>
    <cellStyle name="Normal 2 7 2" xfId="15678"/>
    <cellStyle name="Normal 2 7 2 2" xfId="15679"/>
    <cellStyle name="Normal 2 7 2 2 2" xfId="15680"/>
    <cellStyle name="Normal 2 7 2 3" xfId="15681"/>
    <cellStyle name="Normal 2 7 3" xfId="15682"/>
    <cellStyle name="Normal 2 7 3 2" xfId="15683"/>
    <cellStyle name="Normal 2 7 4" xfId="15684"/>
    <cellStyle name="Normal 2 8" xfId="15685"/>
    <cellStyle name="Normal 2 8 2" xfId="15686"/>
    <cellStyle name="Normal 2 8 3" xfId="15687"/>
    <cellStyle name="Normal 2 8 3 2" xfId="15688"/>
    <cellStyle name="Normal 2 8 4" xfId="15689"/>
    <cellStyle name="Normal 2 9" xfId="15690"/>
    <cellStyle name="Normal 2_160507 Bieu mau NSDP ND sua ND73" xfId="15691"/>
    <cellStyle name="Normal 20" xfId="15692"/>
    <cellStyle name="Normal 20 2" xfId="15693"/>
    <cellStyle name="Normal 21" xfId="15694"/>
    <cellStyle name="Normal 21 2" xfId="15695"/>
    <cellStyle name="Normal 21 2 2" xfId="15696"/>
    <cellStyle name="Normal 22" xfId="15697"/>
    <cellStyle name="Normal 22 2" xfId="15698"/>
    <cellStyle name="Normal 23" xfId="15699"/>
    <cellStyle name="Normal 23 2" xfId="15700"/>
    <cellStyle name="Normal 24" xfId="15701"/>
    <cellStyle name="Normal 25" xfId="15702"/>
    <cellStyle name="Normal 26" xfId="15703"/>
    <cellStyle name="Normal 27" xfId="15704"/>
    <cellStyle name="Normal 28" xfId="15705"/>
    <cellStyle name="Normal 29" xfId="15706"/>
    <cellStyle name="Normal 3" xfId="15707"/>
    <cellStyle name="Normal 3 10" xfId="15708"/>
    <cellStyle name="Normal 3 11" xfId="15709"/>
    <cellStyle name="Normal 3 12" xfId="15710"/>
    <cellStyle name="Normal 3 13" xfId="15711"/>
    <cellStyle name="Normal 3 14" xfId="15712"/>
    <cellStyle name="Normal 3 15" xfId="15713"/>
    <cellStyle name="Normal 3 15 3" xfId="15714"/>
    <cellStyle name="Normal 3 16" xfId="15715"/>
    <cellStyle name="Normal 3 17" xfId="15716"/>
    <cellStyle name="Normal 3 18" xfId="15717"/>
    <cellStyle name="Normal 3 19" xfId="15718"/>
    <cellStyle name="Normal 3 2" xfId="15719"/>
    <cellStyle name="Normal 3 2 2" xfId="15720"/>
    <cellStyle name="Normal 3 2 2 2" xfId="15721"/>
    <cellStyle name="Normal 3 2 3" xfId="15722"/>
    <cellStyle name="Normal 3 2_MB" xfId="15723"/>
    <cellStyle name="Normal 3 20" xfId="15724"/>
    <cellStyle name="Normal 3 21" xfId="15725"/>
    <cellStyle name="Normal 3 22" xfId="15726"/>
    <cellStyle name="Normal 3 23" xfId="15727"/>
    <cellStyle name="Normal 3 3" xfId="15728"/>
    <cellStyle name="Normal 3 3 2" xfId="15729"/>
    <cellStyle name="Normal 3 3 3" xfId="15730"/>
    <cellStyle name="Normal 3 3 4" xfId="15731"/>
    <cellStyle name="Normal 3 4" xfId="15732"/>
    <cellStyle name="Normal 3 4 2" xfId="15733"/>
    <cellStyle name="Normal 3 4 3" xfId="15734"/>
    <cellStyle name="Normal 3 5" xfId="15735"/>
    <cellStyle name="Normal 3 6" xfId="15736"/>
    <cellStyle name="Normal 3 7" xfId="15737"/>
    <cellStyle name="Normal 3 8" xfId="15738"/>
    <cellStyle name="Normal 3 9" xfId="15739"/>
    <cellStyle name="Normal 3_42. Phan bo KP ĐTHL nam 2017" xfId="15740"/>
    <cellStyle name="Normal 30" xfId="15741"/>
    <cellStyle name="Normal 31" xfId="15742"/>
    <cellStyle name="Normal 32" xfId="15743"/>
    <cellStyle name="Normal 33" xfId="15744"/>
    <cellStyle name="Normal 33 2" xfId="6"/>
    <cellStyle name="Normal 34" xfId="15745"/>
    <cellStyle name="Normal 35" xfId="15746"/>
    <cellStyle name="Normal 35 2" xfId="15747"/>
    <cellStyle name="Normal 36" xfId="15748"/>
    <cellStyle name="Normal 36 2" xfId="15749"/>
    <cellStyle name="Normal 37" xfId="15750"/>
    <cellStyle name="Normal 37 2" xfId="15751"/>
    <cellStyle name="Normal 37 2 2" xfId="15752"/>
    <cellStyle name="Normal 38" xfId="15753"/>
    <cellStyle name="Normal 38 2" xfId="15754"/>
    <cellStyle name="Normal 39" xfId="15755"/>
    <cellStyle name="Normal 39 2" xfId="1"/>
    <cellStyle name="Normal 39 3" xfId="15756"/>
    <cellStyle name="Normal 4" xfId="15757"/>
    <cellStyle name="Normal 4 10" xfId="15758"/>
    <cellStyle name="Normal 4 10 2" xfId="15759"/>
    <cellStyle name="Normal 4 2" xfId="15760"/>
    <cellStyle name="Normal 4 2 2" xfId="15761"/>
    <cellStyle name="Normal 4 2 2 2" xfId="15762"/>
    <cellStyle name="Normal 4 2 3" xfId="15763"/>
    <cellStyle name="Normal 4 3" xfId="15764"/>
    <cellStyle name="Normal 4 4" xfId="15765"/>
    <cellStyle name="Normal 4 5" xfId="15766"/>
    <cellStyle name="Normal 4 6" xfId="15767"/>
    <cellStyle name="Normal 4 7" xfId="15768"/>
    <cellStyle name="Normal 4 8" xfId="15769"/>
    <cellStyle name="Normal 4 9" xfId="15770"/>
    <cellStyle name="Normal 4_160513 Bieu mau NSDP ND sua ND73" xfId="15771"/>
    <cellStyle name="Normal 40" xfId="15772"/>
    <cellStyle name="Normal 40 2" xfId="15773"/>
    <cellStyle name="Normal 41" xfId="15774"/>
    <cellStyle name="Normal 41 2" xfId="15775"/>
    <cellStyle name="Normal 41 3" xfId="15776"/>
    <cellStyle name="Normal 42" xfId="15777"/>
    <cellStyle name="Normal 42 2" xfId="15778"/>
    <cellStyle name="Normal 43" xfId="15779"/>
    <cellStyle name="Normal 43 2" xfId="15780"/>
    <cellStyle name="Normal 44" xfId="15781"/>
    <cellStyle name="Normal 44 2" xfId="15782"/>
    <cellStyle name="Normal 45" xfId="15783"/>
    <cellStyle name="Normal 48" xfId="15784"/>
    <cellStyle name="Normal 5" xfId="15785"/>
    <cellStyle name="Normal 5 2" xfId="4"/>
    <cellStyle name="Normal 5 2 2" xfId="15786"/>
    <cellStyle name="Normal 5 2 2 2" xfId="15787"/>
    <cellStyle name="Normal 5 2 3" xfId="15788"/>
    <cellStyle name="Normal 5 3" xfId="15789"/>
    <cellStyle name="Normal 5 4" xfId="15790"/>
    <cellStyle name="Normal 5_Dự toán 2018 -TH PHÒNG (8-10) BCGĐ" xfId="15791"/>
    <cellStyle name="Normal 51" xfId="15792"/>
    <cellStyle name="Normal 52" xfId="15793"/>
    <cellStyle name="Normal 53" xfId="15794"/>
    <cellStyle name="Normal 53 2" xfId="15795"/>
    <cellStyle name="Normal 54 2" xfId="15796"/>
    <cellStyle name="Normal 6" xfId="15797"/>
    <cellStyle name="Normal 6 2" xfId="15798"/>
    <cellStyle name="Normal 7" xfId="15799"/>
    <cellStyle name="Normal 7 2" xfId="15800"/>
    <cellStyle name="Normal 7 2 2" xfId="15801"/>
    <cellStyle name="Normal 7 2 3" xfId="15802"/>
    <cellStyle name="Normal 7 3" xfId="15803"/>
    <cellStyle name="Normal 7 3 2" xfId="15804"/>
    <cellStyle name="Normal 7 4" xfId="15805"/>
    <cellStyle name="Normal 7 4 2" xfId="15806"/>
    <cellStyle name="Normal 7 5" xfId="15807"/>
    <cellStyle name="Normal 7 6" xfId="15808"/>
    <cellStyle name="Normal 7_VINH LOC-MTP2014  (1)" xfId="15809"/>
    <cellStyle name="Normal 8" xfId="15810"/>
    <cellStyle name="Normal 8 2" xfId="15811"/>
    <cellStyle name="Normal 8 2 2" xfId="15812"/>
    <cellStyle name="Normal 8 3" xfId="15813"/>
    <cellStyle name="Normal 84" xfId="15814"/>
    <cellStyle name="Normal 9" xfId="15815"/>
    <cellStyle name="Normal 9 2" xfId="15816"/>
    <cellStyle name="Normal 9 2 2" xfId="15817"/>
    <cellStyle name="Normal 9 2 2 2" xfId="15818"/>
    <cellStyle name="Normal 9 2 3" xfId="15819"/>
    <cellStyle name="Normal 9 2_Bảng biểu gửi các huyện DT 2019" xfId="15820"/>
    <cellStyle name="Normal 9 3" xfId="15821"/>
    <cellStyle name="Normal 9 3 2" xfId="15822"/>
    <cellStyle name="Normal 9 4" xfId="15823"/>
    <cellStyle name="Normal 9 5" xfId="15824"/>
    <cellStyle name="Normal 9 6" xfId="15825"/>
    <cellStyle name="Normal 9_Bảng biểu gửi các huyện DT 2019" xfId="15826"/>
    <cellStyle name="Normal_Biểu DT chi tiết (17.10.2014)" xfId="3"/>
    <cellStyle name="Normal_DT 2012 phòng_DT 2016 - HCSN  5-10 2" xfId="8"/>
    <cellStyle name="Normal_DT 2016 - HCSN  5-10 2" xfId="5"/>
    <cellStyle name="Normal_thuyet minh DT 2015 2" xfId="10"/>
    <cellStyle name="Normal1" xfId="15827"/>
    <cellStyle name="Normal8" xfId="15828"/>
    <cellStyle name="Normale_ PESO ELETTR." xfId="15829"/>
    <cellStyle name="Normalny_Cennik obowiazuje od 06-08-2001 r (1)" xfId="15830"/>
    <cellStyle name="Note 2" xfId="15831"/>
    <cellStyle name="Note 2 2" xfId="15832"/>
    <cellStyle name="Note 2 3" xfId="15833"/>
    <cellStyle name="Note 3" xfId="15834"/>
    <cellStyle name="Note 4" xfId="15835"/>
    <cellStyle name="Notiz" xfId="15836"/>
    <cellStyle name="NWM" xfId="15837"/>
    <cellStyle name="Ò_x000d_Normal_123569" xfId="15838"/>
    <cellStyle name="Object" xfId="15839"/>
    <cellStyle name="Œ…‹æØ‚è [0.00]_laroux" xfId="15840"/>
    <cellStyle name="Œ…‹æØ‚è_laroux" xfId="15841"/>
    <cellStyle name="oft Excel]_x000d__x000a_Comment=open=/f ‚ðw’è‚·‚é‚ÆAƒ†[ƒU[’è‹`ŠÖ”‚ðŠÖ”“\‚è•t‚¯‚Ìˆê——‚É“o˜^‚·‚é‚±‚Æ‚ª‚Å‚«‚Ü‚·B_x000d__x000a_Maximized" xfId="15842"/>
    <cellStyle name="oft Excel]_x000d__x000a_Comment=open=/f ‚ðŽw’è‚·‚é‚ÆAƒ†[ƒU[’è‹`ŠÖ”‚ðŠÖ”“\‚è•t‚¯‚Ìˆê——‚É“o˜^‚·‚é‚±‚Æ‚ª‚Å‚«‚Ü‚·B_x000d__x000a_Maximized" xfId="15843"/>
    <cellStyle name="oft Excel]_x000d__x000a_Comment=The open=/f lines load custom functions into the Paste Function list._x000d__x000a_Maximized=2_x000d__x000a_Basics=1_x000d__x000a_A" xfId="15844"/>
    <cellStyle name="oft Excel]_x000d__x000a_Comment=The open=/f lines load custom functions into the Paste Function list._x000d__x000a_Maximized=3_x000d__x000a_Basics=1_x000d__x000a_A" xfId="15845"/>
    <cellStyle name="omma [0]_Mktg Prog" xfId="15846"/>
    <cellStyle name="ormal_Sheet1_1" xfId="15847"/>
    <cellStyle name="ouput" xfId="15848"/>
    <cellStyle name="Output 2" xfId="15849"/>
    <cellStyle name="Output 2 2" xfId="15850"/>
    <cellStyle name="p" xfId="15851"/>
    <cellStyle name="Pattern" xfId="15852"/>
    <cellStyle name="per.style" xfId="15853"/>
    <cellStyle name="per.style 2" xfId="15854"/>
    <cellStyle name="Percent [0]" xfId="15855"/>
    <cellStyle name="Percent [0] 2" xfId="15856"/>
    <cellStyle name="Percent [0] 2 2" xfId="15857"/>
    <cellStyle name="Percent [0] 3" xfId="15858"/>
    <cellStyle name="Percent [0] 4" xfId="15859"/>
    <cellStyle name="Percent [00]" xfId="15860"/>
    <cellStyle name="Percent [00] 2" xfId="15861"/>
    <cellStyle name="Percent [00] 2 2" xfId="15862"/>
    <cellStyle name="Percent [00] 3" xfId="15863"/>
    <cellStyle name="Percent [00] 4" xfId="15864"/>
    <cellStyle name="Percent [2]" xfId="15865"/>
    <cellStyle name="Percent [2] 2" xfId="15866"/>
    <cellStyle name="Percent [2] 2 2" xfId="15867"/>
    <cellStyle name="Percent [2] 3" xfId="15868"/>
    <cellStyle name="Percent [2] 4" xfId="15869"/>
    <cellStyle name="Percent 10" xfId="15870"/>
    <cellStyle name="Percent 11" xfId="15871"/>
    <cellStyle name="Percent 12" xfId="15872"/>
    <cellStyle name="Percent 12 2" xfId="15873"/>
    <cellStyle name="Percent 13" xfId="15874"/>
    <cellStyle name="Percent 13 2" xfId="15875"/>
    <cellStyle name="Percent 13 2 2" xfId="15876"/>
    <cellStyle name="Percent 14" xfId="15877"/>
    <cellStyle name="Percent 15" xfId="15878"/>
    <cellStyle name="Percent 16" xfId="15879"/>
    <cellStyle name="Percent 2" xfId="15880"/>
    <cellStyle name="Percent 2 2" xfId="15881"/>
    <cellStyle name="Percent 2 2 2" xfId="15882"/>
    <cellStyle name="Percent 2 2 2 2" xfId="15883"/>
    <cellStyle name="Percent 2 2 3" xfId="12"/>
    <cellStyle name="Percent 2 3" xfId="15884"/>
    <cellStyle name="Percent 2 3 2" xfId="15885"/>
    <cellStyle name="Percent 2 4" xfId="15886"/>
    <cellStyle name="Percent 2 5" xfId="15887"/>
    <cellStyle name="Percent 2 6" xfId="15888"/>
    <cellStyle name="Percent 2 7" xfId="15889"/>
    <cellStyle name="Percent 2 8" xfId="15890"/>
    <cellStyle name="Percent 2 9" xfId="15891"/>
    <cellStyle name="Percent 3" xfId="15892"/>
    <cellStyle name="Percent 3 2" xfId="15893"/>
    <cellStyle name="Percent 4" xfId="15894"/>
    <cellStyle name="Percent 4 2" xfId="15895"/>
    <cellStyle name="Percent 5" xfId="15896"/>
    <cellStyle name="Percent 5 2" xfId="15897"/>
    <cellStyle name="Percent 6" xfId="15898"/>
    <cellStyle name="Percent 6 2" xfId="15899"/>
    <cellStyle name="Percent 7" xfId="15900"/>
    <cellStyle name="Percent 7 2" xfId="15901"/>
    <cellStyle name="Percent 8" xfId="15902"/>
    <cellStyle name="Percent 8 2" xfId="15903"/>
    <cellStyle name="Percent 8 3" xfId="15904"/>
    <cellStyle name="Percent 9" xfId="15905"/>
    <cellStyle name="PERCENTAGE" xfId="15906"/>
    <cellStyle name="PeriodB" xfId="15907"/>
    <cellStyle name="PeriodE" xfId="15908"/>
    <cellStyle name="PrePop Currency (0)" xfId="15909"/>
    <cellStyle name="PrePop Currency (0) 2" xfId="15910"/>
    <cellStyle name="PrePop Currency (2)" xfId="15911"/>
    <cellStyle name="PrePop Units (0)" xfId="15912"/>
    <cellStyle name="PrePop Units (1)" xfId="15913"/>
    <cellStyle name="PrePop Units (2)" xfId="15914"/>
    <cellStyle name="pricing" xfId="15915"/>
    <cellStyle name="pricing 2" xfId="15916"/>
    <cellStyle name="PSChar" xfId="15917"/>
    <cellStyle name="PSChar 2" xfId="15918"/>
    <cellStyle name="PSHeading" xfId="15919"/>
    <cellStyle name="regstoresfromspecstores" xfId="15920"/>
    <cellStyle name="RevList" xfId="15921"/>
    <cellStyle name="rlink_tiªn l­în_x001b_Hyperlink_TONG HOP KINH PHI" xfId="15922"/>
    <cellStyle name="rmal_ADAdot" xfId="15923"/>
    <cellStyle name="S—_x0008_" xfId="15924"/>
    <cellStyle name="S—_x0008_ 2" xfId="15925"/>
    <cellStyle name="s]_x000d__x000a_spooler=yes_x000d__x000a_load=_x000d__x000a_Beep=yes_x000d__x000a_NullPort=None_x000d__x000a_BorderWidth=3_x000d__x000a_CursorBlinkRate=1200_x000d__x000a_DoubleClickSpeed=452_x000d__x000a_Programs=co" xfId="15926"/>
    <cellStyle name="SAPBEXaggData" xfId="15927"/>
    <cellStyle name="SAPBEXaggDataEmph" xfId="15928"/>
    <cellStyle name="SAPBEXaggItem" xfId="15929"/>
    <cellStyle name="SAPBEXchaText" xfId="15930"/>
    <cellStyle name="SAPBEXexcBad7" xfId="15931"/>
    <cellStyle name="SAPBEXexcBad8" xfId="15932"/>
    <cellStyle name="SAPBEXexcBad9" xfId="15933"/>
    <cellStyle name="SAPBEXexcCritical4" xfId="15934"/>
    <cellStyle name="SAPBEXexcCritical5" xfId="15935"/>
    <cellStyle name="SAPBEXexcCritical6" xfId="15936"/>
    <cellStyle name="SAPBEXexcGood1" xfId="15937"/>
    <cellStyle name="SAPBEXexcGood2" xfId="15938"/>
    <cellStyle name="SAPBEXexcGood3" xfId="15939"/>
    <cellStyle name="SAPBEXfilterDrill" xfId="15940"/>
    <cellStyle name="SAPBEXfilterItem" xfId="15941"/>
    <cellStyle name="SAPBEXfilterText" xfId="15942"/>
    <cellStyle name="SAPBEXformats" xfId="15943"/>
    <cellStyle name="SAPBEXheaderItem" xfId="15944"/>
    <cellStyle name="SAPBEXheaderText" xfId="15945"/>
    <cellStyle name="SAPBEXresData" xfId="15946"/>
    <cellStyle name="SAPBEXresDataEmph" xfId="15947"/>
    <cellStyle name="SAPBEXresItem" xfId="15948"/>
    <cellStyle name="SAPBEXstdData" xfId="15949"/>
    <cellStyle name="SAPBEXstdDataEmph" xfId="15950"/>
    <cellStyle name="SAPBEXstdItem" xfId="15951"/>
    <cellStyle name="SAPBEXtitle" xfId="15952"/>
    <cellStyle name="SAPBEXundefined" xfId="15953"/>
    <cellStyle name="_x0001_sç?" xfId="15954"/>
    <cellStyle name="_x0001_sç??_? ?A?t?t?.?" xfId="15955"/>
    <cellStyle name="Schlecht" xfId="15956"/>
    <cellStyle name="serJet 1200 Series PCL 6" xfId="15957"/>
    <cellStyle name="SHADEDSTORES" xfId="15958"/>
    <cellStyle name="Siêu nối kết_Book1" xfId="15959"/>
    <cellStyle name="songuyen" xfId="15960"/>
    <cellStyle name="specstores" xfId="15961"/>
    <cellStyle name="Standard" xfId="15962"/>
    <cellStyle name="STTDG" xfId="15963"/>
    <cellStyle name="style" xfId="15964"/>
    <cellStyle name="Style 1" xfId="15965"/>
    <cellStyle name="Style 1 2" xfId="15966"/>
    <cellStyle name="Style 1 2 2" xfId="15967"/>
    <cellStyle name="Style 1 2 3" xfId="15968"/>
    <cellStyle name="Style 1 3" xfId="15969"/>
    <cellStyle name="Style 1 4" xfId="15970"/>
    <cellStyle name="Style 1_Bieu mau so 35 - Von ngan sach Trung uong" xfId="15971"/>
    <cellStyle name="Style 1_DT 2016 - HCSN  5-10 2" xfId="11"/>
    <cellStyle name="Style 10" xfId="15972"/>
    <cellStyle name="Style 10 2" xfId="15973"/>
    <cellStyle name="Style 11" xfId="15974"/>
    <cellStyle name="Style 11 2" xfId="15975"/>
    <cellStyle name="Style 12" xfId="15976"/>
    <cellStyle name="Style 12 2" xfId="15977"/>
    <cellStyle name="Style 13" xfId="15978"/>
    <cellStyle name="Style 13 2" xfId="15979"/>
    <cellStyle name="Style 14" xfId="15980"/>
    <cellStyle name="Style 14 2" xfId="15981"/>
    <cellStyle name="Style 15" xfId="15982"/>
    <cellStyle name="Style 15 2" xfId="15983"/>
    <cellStyle name="Style 16" xfId="15984"/>
    <cellStyle name="Style 16 2" xfId="15985"/>
    <cellStyle name="Style 17" xfId="15986"/>
    <cellStyle name="Style 17 2" xfId="15987"/>
    <cellStyle name="Style 18" xfId="15988"/>
    <cellStyle name="Style 18 2" xfId="15989"/>
    <cellStyle name="Style 19" xfId="15990"/>
    <cellStyle name="Style 19 2" xfId="15991"/>
    <cellStyle name="Style 2" xfId="15992"/>
    <cellStyle name="Style 2 2" xfId="15993"/>
    <cellStyle name="Style 20" xfId="15994"/>
    <cellStyle name="Style 20 2" xfId="15995"/>
    <cellStyle name="Style 21" xfId="15996"/>
    <cellStyle name="Style 21 2" xfId="15997"/>
    <cellStyle name="Style 22" xfId="15998"/>
    <cellStyle name="Style 22 2" xfId="15999"/>
    <cellStyle name="Style 23" xfId="16000"/>
    <cellStyle name="Style 23 2" xfId="16001"/>
    <cellStyle name="Style 24" xfId="16002"/>
    <cellStyle name="Style 24 2" xfId="16003"/>
    <cellStyle name="Style 25" xfId="16004"/>
    <cellStyle name="Style 25 2" xfId="16005"/>
    <cellStyle name="Style 26" xfId="16006"/>
    <cellStyle name="Style 26 2" xfId="16007"/>
    <cellStyle name="Style 27" xfId="16008"/>
    <cellStyle name="Style 27 2" xfId="16009"/>
    <cellStyle name="Style 28" xfId="16010"/>
    <cellStyle name="Style 28 2" xfId="16011"/>
    <cellStyle name="Style 29" xfId="16012"/>
    <cellStyle name="Style 29 2" xfId="16013"/>
    <cellStyle name="Style 3" xfId="16014"/>
    <cellStyle name="Style 3 2" xfId="16015"/>
    <cellStyle name="Style 30" xfId="16016"/>
    <cellStyle name="Style 30 2" xfId="16017"/>
    <cellStyle name="Style 31" xfId="16018"/>
    <cellStyle name="Style 31 2" xfId="16019"/>
    <cellStyle name="Style 32" xfId="16020"/>
    <cellStyle name="Style 32 2" xfId="16021"/>
    <cellStyle name="Style 33" xfId="16022"/>
    <cellStyle name="Style 33 2" xfId="16023"/>
    <cellStyle name="Style 34" xfId="16024"/>
    <cellStyle name="Style 34 2" xfId="16025"/>
    <cellStyle name="Style 35" xfId="16026"/>
    <cellStyle name="Style 35 2" xfId="16027"/>
    <cellStyle name="Style 36" xfId="16028"/>
    <cellStyle name="Style 36 2" xfId="16029"/>
    <cellStyle name="Style 37" xfId="16030"/>
    <cellStyle name="Style 37 2" xfId="16031"/>
    <cellStyle name="Style 38" xfId="16032"/>
    <cellStyle name="Style 38 2" xfId="16033"/>
    <cellStyle name="Style 39" xfId="16034"/>
    <cellStyle name="Style 39 2" xfId="16035"/>
    <cellStyle name="Style 4" xfId="16036"/>
    <cellStyle name="Style 4 2" xfId="16037"/>
    <cellStyle name="Style 40" xfId="16038"/>
    <cellStyle name="Style 40 2" xfId="16039"/>
    <cellStyle name="Style 41" xfId="16040"/>
    <cellStyle name="Style 41 2" xfId="16041"/>
    <cellStyle name="Style 42" xfId="16042"/>
    <cellStyle name="Style 42 2" xfId="16043"/>
    <cellStyle name="Style 43" xfId="16044"/>
    <cellStyle name="Style 43 2" xfId="16045"/>
    <cellStyle name="Style 44" xfId="16046"/>
    <cellStyle name="Style 44 2" xfId="16047"/>
    <cellStyle name="Style 45" xfId="16048"/>
    <cellStyle name="Style 46" xfId="16049"/>
    <cellStyle name="Style 46 2" xfId="16050"/>
    <cellStyle name="Style 47" xfId="16051"/>
    <cellStyle name="Style 5" xfId="16052"/>
    <cellStyle name="Style 5 2" xfId="16053"/>
    <cellStyle name="Style 6" xfId="16054"/>
    <cellStyle name="Style 6 2" xfId="16055"/>
    <cellStyle name="Style 7" xfId="16056"/>
    <cellStyle name="Style 7 2" xfId="16057"/>
    <cellStyle name="Style 8" xfId="16058"/>
    <cellStyle name="Style 8 2" xfId="16059"/>
    <cellStyle name="Style 9" xfId="16060"/>
    <cellStyle name="Style 9 2" xfId="16061"/>
    <cellStyle name="Style Date" xfId="16062"/>
    <cellStyle name="style_1" xfId="16063"/>
    <cellStyle name="style1587960856834" xfId="16064"/>
    <cellStyle name="style1587960857017" xfId="16065"/>
    <cellStyle name="style1587960857112" xfId="16066"/>
    <cellStyle name="style1587960857204" xfId="16067"/>
    <cellStyle name="style1587960857319" xfId="16068"/>
    <cellStyle name="style1587960857467" xfId="16069"/>
    <cellStyle name="style1587960857636" xfId="16070"/>
    <cellStyle name="style1587960857795" xfId="16071"/>
    <cellStyle name="style1587960857965" xfId="16072"/>
    <cellStyle name="style1587960858148" xfId="16073"/>
    <cellStyle name="style1587960858312" xfId="16074"/>
    <cellStyle name="style1587960858422" xfId="16075"/>
    <cellStyle name="style1587960858487" xfId="16076"/>
    <cellStyle name="style1587960858560" xfId="16077"/>
    <cellStyle name="style1587960858672" xfId="16078"/>
    <cellStyle name="style1587960858745" xfId="16079"/>
    <cellStyle name="style1587960858820" xfId="16080"/>
    <cellStyle name="style1587960858883" xfId="16081"/>
    <cellStyle name="style1587960858970" xfId="16082"/>
    <cellStyle name="style1587960859063" xfId="16083"/>
    <cellStyle name="style1587960859169" xfId="16084"/>
    <cellStyle name="style1587960859257" xfId="16085"/>
    <cellStyle name="style1587960859381" xfId="16086"/>
    <cellStyle name="style1587960859477" xfId="16087"/>
    <cellStyle name="style1587960859556" xfId="16088"/>
    <cellStyle name="style1587960859657" xfId="16089"/>
    <cellStyle name="style1587960859746" xfId="16090"/>
    <cellStyle name="style1587960859850" xfId="16091"/>
    <cellStyle name="style1587960859955" xfId="16092"/>
    <cellStyle name="style1587960860079" xfId="16093"/>
    <cellStyle name="style1587960860147" xfId="16094"/>
    <cellStyle name="style1587960860272" xfId="16095"/>
    <cellStyle name="style1587960860369" xfId="16096"/>
    <cellStyle name="style1587960860458" xfId="16097"/>
    <cellStyle name="style1587960860614" xfId="16098"/>
    <cellStyle name="style1587960860679" xfId="16099"/>
    <cellStyle name="style1587960860738" xfId="16100"/>
    <cellStyle name="style1587960860817" xfId="16101"/>
    <cellStyle name="style1587960860880" xfId="16102"/>
    <cellStyle name="style1587960860972" xfId="16103"/>
    <cellStyle name="style1587960861056" xfId="16104"/>
    <cellStyle name="style1587960861133" xfId="16105"/>
    <cellStyle name="style1587960861234" xfId="16106"/>
    <cellStyle name="style1587960861342" xfId="16107"/>
    <cellStyle name="style1587960861428" xfId="16108"/>
    <cellStyle name="style1587960861534" xfId="16109"/>
    <cellStyle name="style1587960861736" xfId="16110"/>
    <cellStyle name="style1587960861798" xfId="16111"/>
    <cellStyle name="style1587960861874" xfId="16112"/>
    <cellStyle name="style1587960861953" xfId="16113"/>
    <cellStyle name="style1587960862030" xfId="16114"/>
    <cellStyle name="style1587960862123" xfId="16115"/>
    <cellStyle name="style1587960862206" xfId="16116"/>
    <cellStyle name="style1587960862295" xfId="16117"/>
    <cellStyle name="style1587960862374" xfId="16118"/>
    <cellStyle name="style1587960862454" xfId="16119"/>
    <cellStyle name="style1587960862744" xfId="16120"/>
    <cellStyle name="style1587960862822" xfId="16121"/>
    <cellStyle name="style1587960862904" xfId="16122"/>
    <cellStyle name="subhead" xfId="16123"/>
    <cellStyle name="subhead 2" xfId="16124"/>
    <cellStyle name="Subtotal" xfId="16125"/>
    <cellStyle name="T" xfId="16126"/>
    <cellStyle name="T 2" xfId="16127"/>
    <cellStyle name="T_2974" xfId="16128"/>
    <cellStyle name="T_2974_ĐB+YT" xfId="16129"/>
    <cellStyle name="T_2974_ĐB+YT_DT 2017(06.11)" xfId="16130"/>
    <cellStyle name="T_2974_ĐB+YT_DT 2017(25.10)" xfId="16131"/>
    <cellStyle name="T_2974_Mặt bằng 2017" xfId="16132"/>
    <cellStyle name="T_2974_Mặt bằng 2017_DT 2017(06.11)" xfId="16133"/>
    <cellStyle name="T_2974_Mặt bằng 2017_DT 2017(25.10)" xfId="16134"/>
    <cellStyle name="T_2974_ngọc lặc" xfId="16135"/>
    <cellStyle name="T_2974_ngọc lặc_DT 2017(06.11)" xfId="16136"/>
    <cellStyle name="T_2974_ngọc lặc_DT 2017(25.10)" xfId="16137"/>
    <cellStyle name="T_2974_VINH LOC-MTP2014  (1)" xfId="16138"/>
    <cellStyle name="T_2974_VINH LOC-MTP2014  (1)_DT 2017(06.11)" xfId="16139"/>
    <cellStyle name="T_2974_VINH LOC-MTP2014  (1)_DT 2017(25.10)" xfId="16140"/>
    <cellStyle name="T_50-BB Vung tau 2011" xfId="16141"/>
    <cellStyle name="T_50-BB Vung tau 2011_27-8Tong hop PA uoc 2012-DT 2013 -PA 420.000 ty-490.000 ty chuyen doi" xfId="16142"/>
    <cellStyle name="T_B4 PA2" xfId="16143"/>
    <cellStyle name="T_Bang chi tiet phan bo kinh phi HL DQ bien nam 2014." xfId="16144"/>
    <cellStyle name="T_bao cao" xfId="16145"/>
    <cellStyle name="T_Bao cao so lieu kiem toan nam 2007 sua" xfId="16146"/>
    <cellStyle name="T_Bao cao so lieu kiem toan nam 2007 sua_Bieu mau 1-2 - gui cac phong" xfId="16147"/>
    <cellStyle name="T_Bao cao so lieu kiem toan nam 2007 sua_Bieu mau 1-2 - gui cac phong_PL 30a 5 nam theo QD giao von cua Bo KHDT 1187" xfId="16148"/>
    <cellStyle name="T_Bao cao so lieu kiem toan nam 2007 sua_Phu bieu gui cac Phong" xfId="16149"/>
    <cellStyle name="T_Bao cao so lieu kiem toan nam 2007 sua_Phu bieu gui cac Phong_PL 30a 5 nam theo QD giao von cua Bo KHDT 1187" xfId="16150"/>
    <cellStyle name="T_Bao cao so lieu kiem toan nam 2007 sua_PL 30a 5 nam theo QD giao von cua Bo KHDT 1187" xfId="16151"/>
    <cellStyle name="T_Bao cao so lieu kiem toan nam 2007 sua_Ung truoc von nam 2015 (Von 2014 - 2016)" xfId="16152"/>
    <cellStyle name="T_Bao cao so lieu kiem toan nam 2007 sua_Ung truoc von nam 2015 (Von 2014 - 2016)_PL 30a 5 nam theo QD giao von cua Bo KHDT 1187" xfId="16153"/>
    <cellStyle name="T_bao cao_DT thu 2016 (1)" xfId="16154"/>
    <cellStyle name="T_bao cao_PB1 -  Hop truc tinh uy" xfId="16155"/>
    <cellStyle name="T_bao cao_Phu luc so 2 - NSTW  - Phuong an tinh toan theo huong dan cua Bo (khong bao gom bat thuong)" xfId="16156"/>
    <cellStyle name="T_bao cao_PL 3 - Hop truc tinh uy" xfId="16157"/>
    <cellStyle name="T_bao cao_PL 30a 5 nam theo QD giao von cua Bo KHDT 1187" xfId="16158"/>
    <cellStyle name="T_bao cao_PL3" xfId="16159"/>
    <cellStyle name="T_bao cao_PL4 - Hop truc tinh uy" xfId="16160"/>
    <cellStyle name="T_bao cao_TW" xfId="16161"/>
    <cellStyle name="T_BBTNG-06" xfId="16162"/>
    <cellStyle name="T_BBTNG-06_PB1 -  Hop truc tinh uy" xfId="16163"/>
    <cellStyle name="T_BBTNG-06_Phu luc so 2 - NSTW  - Phuong an tinh toan theo huong dan cua Bo (khong bao gom bat thuong)" xfId="16164"/>
    <cellStyle name="T_BBTNG-06_PL 3 - Hop truc tinh uy" xfId="16165"/>
    <cellStyle name="T_BBTNG-06_PL 30a 5 nam theo QD giao von cua Bo KHDT 1187" xfId="16166"/>
    <cellStyle name="T_BBTNG-06_PL3" xfId="16167"/>
    <cellStyle name="T_BBTNG-06_PL4 - Hop truc tinh uy" xfId="16168"/>
    <cellStyle name="T_BC CTMT-2008 Ttinh" xfId="16169"/>
    <cellStyle name="T_BC CTMT-2008 Ttinh_Bieu mau 1-2 - gui cac phong" xfId="16170"/>
    <cellStyle name="T_BC CTMT-2008 Ttinh_Bieu mau 1-2 - gui cac phong_PL 30a 5 nam theo QD giao von cua Bo KHDT 1187" xfId="16171"/>
    <cellStyle name="T_BC CTMT-2008 Ttinh_Phu bieu gui cac Phong" xfId="16172"/>
    <cellStyle name="T_BC CTMT-2008 Ttinh_Phu bieu gui cac Phong_PL 30a 5 nam theo QD giao von cua Bo KHDT 1187" xfId="16173"/>
    <cellStyle name="T_BC CTMT-2008 Ttinh_PL 30a 5 nam theo QD giao von cua Bo KHDT 1187" xfId="16174"/>
    <cellStyle name="T_BC CTMT-2008 Ttinh_Ung truoc von nam 2015 (Von 2014 - 2016)" xfId="16175"/>
    <cellStyle name="T_BC CTMT-2008 Ttinh_Ung truoc von nam 2015 (Von 2014 - 2016)_PL 30a 5 nam theo QD giao von cua Bo KHDT 1187" xfId="16176"/>
    <cellStyle name="T_bieu 1" xfId="16177"/>
    <cellStyle name="T_bieu 2" xfId="16178"/>
    <cellStyle name="T_bieu 4" xfId="16179"/>
    <cellStyle name="T_Bieu 4a(204-2004)" xfId="16180"/>
    <cellStyle name="T_Bieu 4a(204-2004)_2974" xfId="16181"/>
    <cellStyle name="T_Bieu 4a(204-2004)_2974_ĐB+YT" xfId="16182"/>
    <cellStyle name="T_Bieu 4a(204-2004)_2974_ĐB+YT_DT 2017(06.11)" xfId="16183"/>
    <cellStyle name="T_Bieu 4a(204-2004)_2974_ĐB+YT_DT 2017(25.10)" xfId="16184"/>
    <cellStyle name="T_Bieu 4a(204-2004)_2974_Mặt bằng 2017" xfId="16185"/>
    <cellStyle name="T_Bieu 4a(204-2004)_2974_Mặt bằng 2017_DT 2017(06.11)" xfId="16186"/>
    <cellStyle name="T_Bieu 4a(204-2004)_2974_Mặt bằng 2017_DT 2017(25.10)" xfId="16187"/>
    <cellStyle name="T_Bieu 4a(204-2004)_2974_ngọc lặc" xfId="16188"/>
    <cellStyle name="T_Bieu 4a(204-2004)_2974_ngọc lặc_DT 2017(06.11)" xfId="16189"/>
    <cellStyle name="T_Bieu 4a(204-2004)_2974_ngọc lặc_DT 2017(25.10)" xfId="16190"/>
    <cellStyle name="T_Bieu 4a(204-2004)_2974_VINH LOC-MTP2014  (1)" xfId="16191"/>
    <cellStyle name="T_Bieu 4a(204-2004)_2974_VINH LOC-MTP2014  (1)_DT 2017(06.11)" xfId="16192"/>
    <cellStyle name="T_Bieu 4a(204-2004)_2974_VINH LOC-MTP2014  (1)_DT 2017(25.10)" xfId="16193"/>
    <cellStyle name="T_Bieu 4a(204-2004)_Biểu ĐM" xfId="16194"/>
    <cellStyle name="T_Bieu 4a(204-2004)_Biểu ĐM_DT 2017(06.11)" xfId="16195"/>
    <cellStyle name="T_Bieu 4a(204-2004)_Biểu ĐM_DT 2017(25.10)" xfId="16196"/>
    <cellStyle name="T_Bieu 4a(204-2004)_Cân đối T-c" xfId="16197"/>
    <cellStyle name="T_Bieu 4a(204-2004)_DT 2017(06.11)" xfId="16198"/>
    <cellStyle name="T_Bieu 4a(204-2004)_DT 2017(25.10)" xfId="16199"/>
    <cellStyle name="T_Bieu 4a(204-2004)_Dự toán 2018 -TH PHÒNG (8-10) BCGĐ" xfId="16200"/>
    <cellStyle name="T_Bieu 4a(204-2004)_Mẫu biểu thảo luận DT 2014" xfId="16201"/>
    <cellStyle name="T_Bieu 4a(204-2004)_Mẫu biểu thảo luận DT 2014_ĐB+YT" xfId="16202"/>
    <cellStyle name="T_Bieu 4a(204-2004)_Mẫu biểu thảo luận DT 2014_ĐB+YT_DT 2017(06.11)" xfId="16203"/>
    <cellStyle name="T_Bieu 4a(204-2004)_Mẫu biểu thảo luận DT 2014_ĐB+YT_DT 2017(25.10)" xfId="16204"/>
    <cellStyle name="T_Bieu 4a(204-2004)_Mẫu biểu thảo luận DT 2014_Mặt bằng 2017" xfId="16205"/>
    <cellStyle name="T_Bieu 4a(204-2004)_Mẫu biểu thảo luận DT 2014_Mặt bằng 2017_DT 2017(06.11)" xfId="16206"/>
    <cellStyle name="T_Bieu 4a(204-2004)_Mẫu biểu thảo luận DT 2014_Mặt bằng 2017_DT 2017(25.10)" xfId="16207"/>
    <cellStyle name="T_Bieu 4a(204-2004)_Muc khoan quy PC theo ND 29" xfId="16208"/>
    <cellStyle name="T_Bieu 4a(204-2004)_Muc khoan quy PC theo ND 29_DT 2017(06.11)" xfId="16209"/>
    <cellStyle name="T_Bieu 4a(204-2004)_Muc khoan quy PC theo ND 29_DT 2017(25.10)" xfId="16210"/>
    <cellStyle name="T_Bieu 4a(204-2004)_TH chung" xfId="16211"/>
    <cellStyle name="T_Bieu 4a(204-2004)_Tổng%20hợp%20chi%20tiết%20các%20chính%20sách%20BC%20Bộ%20Tài%20Chính%202012(1)" xfId="16212"/>
    <cellStyle name="T_Bieu 4a(204-2004)_Tổng%20hợp%20chi%20tiết%20các%20chính%20sách%20BC%20Bộ%20Tài%20Chính%202012(1)_ĐB+YT" xfId="16213"/>
    <cellStyle name="T_Bieu 4a(204-2004)_Tổng%20hợp%20chi%20tiết%20các%20chính%20sách%20BC%20Bộ%20Tài%20Chính%202012(1)_ĐB+YT_DT 2017(06.11)" xfId="16214"/>
    <cellStyle name="T_Bieu 4a(204-2004)_Tổng%20hợp%20chi%20tiết%20các%20chính%20sách%20BC%20Bộ%20Tài%20Chính%202012(1)_ĐB+YT_DT 2017(25.10)" xfId="16215"/>
    <cellStyle name="T_Bieu 4a(204-2004)_Tổng%20hợp%20chi%20tiết%20các%20chính%20sách%20BC%20Bộ%20Tài%20Chính%202012(1)_Mặt bằng 2017" xfId="16216"/>
    <cellStyle name="T_Bieu 4a(204-2004)_Tổng%20hợp%20chi%20tiết%20các%20chính%20sách%20BC%20Bộ%20Tài%20Chính%202012(1)_Mặt bằng 2017_DT 2017(06.11)" xfId="16217"/>
    <cellStyle name="T_Bieu 4a(204-2004)_Tổng%20hợp%20chi%20tiết%20các%20chính%20sách%20BC%20Bộ%20Tài%20Chính%202012(1)_Mặt bằng 2017_DT 2017(25.10)" xfId="16218"/>
    <cellStyle name="T_Bieu 4a(204-2004)_Tổng%20hợp%20chi%20tiết%20các%20chính%20sách%20BC%20Bộ%20Tài%20Chính%202012(1)_ngọc lặc" xfId="16219"/>
    <cellStyle name="T_Bieu 4a(204-2004)_Tổng%20hợp%20chi%20tiết%20các%20chính%20sách%20BC%20Bộ%20Tài%20Chính%202012(1)_ngọc lặc_DT 2017(06.11)" xfId="16220"/>
    <cellStyle name="T_Bieu 4a(204-2004)_Tổng%20hợp%20chi%20tiết%20các%20chính%20sách%20BC%20Bộ%20Tài%20Chính%202012(1)_ngọc lặc_DT 2017(25.10)" xfId="16221"/>
    <cellStyle name="T_Bieu 4a(204-2004)_Tổng%20hợp%20chi%20tiết%20các%20chính%20sách%20BC%20Bộ%20Tài%20Chính%202012(1)_VINH LOC-MTP2014  (1)" xfId="16222"/>
    <cellStyle name="T_Bieu 4a(204-2004)_Tổng%20hợp%20chi%20tiết%20các%20chính%20sách%20BC%20Bộ%20Tài%20Chính%202012(1)_VINH LOC-MTP2014  (1)_DT 2017(06.11)" xfId="16223"/>
    <cellStyle name="T_Bieu 4a(204-2004)_Tổng%20hợp%20chi%20tiết%20các%20chính%20sách%20BC%20Bộ%20Tài%20Chính%202012(1)_VINH LOC-MTP2014  (1)_DT 2017(25.10)" xfId="16224"/>
    <cellStyle name="T_Bieu 4a(94-2007)" xfId="16225"/>
    <cellStyle name="T_Bieu 4a(94-2007)_2974" xfId="16226"/>
    <cellStyle name="T_Bieu 4a(94-2007)_2974_ĐB+YT" xfId="16227"/>
    <cellStyle name="T_Bieu 4a(94-2007)_2974_ĐB+YT_DT 2017(06.11)" xfId="16228"/>
    <cellStyle name="T_Bieu 4a(94-2007)_2974_ĐB+YT_DT 2017(25.10)" xfId="16229"/>
    <cellStyle name="T_Bieu 4a(94-2007)_2974_Mặt bằng 2017" xfId="16230"/>
    <cellStyle name="T_Bieu 4a(94-2007)_2974_Mặt bằng 2017_DT 2017(06.11)" xfId="16231"/>
    <cellStyle name="T_Bieu 4a(94-2007)_2974_Mặt bằng 2017_DT 2017(25.10)" xfId="16232"/>
    <cellStyle name="T_Bieu 4a(94-2007)_2974_ngọc lặc" xfId="16233"/>
    <cellStyle name="T_Bieu 4a(94-2007)_2974_ngọc lặc_DT 2017(06.11)" xfId="16234"/>
    <cellStyle name="T_Bieu 4a(94-2007)_2974_ngọc lặc_DT 2017(25.10)" xfId="16235"/>
    <cellStyle name="T_Bieu 4a(94-2007)_2974_VINH LOC-MTP2014  (1)" xfId="16236"/>
    <cellStyle name="T_Bieu 4a(94-2007)_2974_VINH LOC-MTP2014  (1)_DT 2017(06.11)" xfId="16237"/>
    <cellStyle name="T_Bieu 4a(94-2007)_2974_VINH LOC-MTP2014  (1)_DT 2017(25.10)" xfId="16238"/>
    <cellStyle name="T_Bieu 4a(94-2007)_Biểu ĐM" xfId="16239"/>
    <cellStyle name="T_Bieu 4a(94-2007)_Biểu ĐM_DT 2017(06.11)" xfId="16240"/>
    <cellStyle name="T_Bieu 4a(94-2007)_Biểu ĐM_DT 2017(25.10)" xfId="16241"/>
    <cellStyle name="T_Bieu 4a(94-2007)_Cân đối T-c" xfId="16242"/>
    <cellStyle name="T_Bieu 4a(94-2007)_DT 2017(06.11)" xfId="16243"/>
    <cellStyle name="T_Bieu 4a(94-2007)_DT 2017(25.10)" xfId="16244"/>
    <cellStyle name="T_Bieu 4a(94-2007)_Dự toán 2018 -TH PHÒNG (8-10) BCGĐ" xfId="16245"/>
    <cellStyle name="T_Bieu 4a(94-2007)_Mẫu biểu thảo luận DT 2014" xfId="16246"/>
    <cellStyle name="T_Bieu 4a(94-2007)_Mẫu biểu thảo luận DT 2014_ĐB+YT" xfId="16247"/>
    <cellStyle name="T_Bieu 4a(94-2007)_Mẫu biểu thảo luận DT 2014_ĐB+YT_DT 2017(06.11)" xfId="16248"/>
    <cellStyle name="T_Bieu 4a(94-2007)_Mẫu biểu thảo luận DT 2014_ĐB+YT_DT 2017(25.10)" xfId="16249"/>
    <cellStyle name="T_Bieu 4a(94-2007)_Mẫu biểu thảo luận DT 2014_Mặt bằng 2017" xfId="16250"/>
    <cellStyle name="T_Bieu 4a(94-2007)_Mẫu biểu thảo luận DT 2014_Mặt bằng 2017_DT 2017(06.11)" xfId="16251"/>
    <cellStyle name="T_Bieu 4a(94-2007)_Mẫu biểu thảo luận DT 2014_Mặt bằng 2017_DT 2017(25.10)" xfId="16252"/>
    <cellStyle name="T_Bieu 4a(94-2007)_Muc khoan quy PC theo ND 29" xfId="16253"/>
    <cellStyle name="T_Bieu 4a(94-2007)_Muc khoan quy PC theo ND 29_DT 2017(06.11)" xfId="16254"/>
    <cellStyle name="T_Bieu 4a(94-2007)_Muc khoan quy PC theo ND 29_DT 2017(25.10)" xfId="16255"/>
    <cellStyle name="T_Bieu 4a(94-2007)_TH chung" xfId="16256"/>
    <cellStyle name="T_Bieu 4a(94-2007)_Tổng%20hợp%20chi%20tiết%20các%20chính%20sách%20BC%20Bộ%20Tài%20Chính%202012(1)" xfId="16257"/>
    <cellStyle name="T_Bieu 4a(94-2007)_Tổng%20hợp%20chi%20tiết%20các%20chính%20sách%20BC%20Bộ%20Tài%20Chính%202012(1)_ĐB+YT" xfId="16258"/>
    <cellStyle name="T_Bieu 4a(94-2007)_Tổng%20hợp%20chi%20tiết%20các%20chính%20sách%20BC%20Bộ%20Tài%20Chính%202012(1)_ĐB+YT_DT 2017(06.11)" xfId="16259"/>
    <cellStyle name="T_Bieu 4a(94-2007)_Tổng%20hợp%20chi%20tiết%20các%20chính%20sách%20BC%20Bộ%20Tài%20Chính%202012(1)_ĐB+YT_DT 2017(25.10)" xfId="16260"/>
    <cellStyle name="T_Bieu 4a(94-2007)_Tổng%20hợp%20chi%20tiết%20các%20chính%20sách%20BC%20Bộ%20Tài%20Chính%202012(1)_Mặt bằng 2017" xfId="16261"/>
    <cellStyle name="T_Bieu 4a(94-2007)_Tổng%20hợp%20chi%20tiết%20các%20chính%20sách%20BC%20Bộ%20Tài%20Chính%202012(1)_Mặt bằng 2017_DT 2017(06.11)" xfId="16262"/>
    <cellStyle name="T_Bieu 4a(94-2007)_Tổng%20hợp%20chi%20tiết%20các%20chính%20sách%20BC%20Bộ%20Tài%20Chính%202012(1)_Mặt bằng 2017_DT 2017(25.10)" xfId="16263"/>
    <cellStyle name="T_Bieu 4a(94-2007)_Tổng%20hợp%20chi%20tiết%20các%20chính%20sách%20BC%20Bộ%20Tài%20Chính%202012(1)_ngọc lặc" xfId="16264"/>
    <cellStyle name="T_Bieu 4a(94-2007)_Tổng%20hợp%20chi%20tiết%20các%20chính%20sách%20BC%20Bộ%20Tài%20Chính%202012(1)_ngọc lặc_DT 2017(06.11)" xfId="16265"/>
    <cellStyle name="T_Bieu 4a(94-2007)_Tổng%20hợp%20chi%20tiết%20các%20chính%20sách%20BC%20Bộ%20Tài%20Chính%202012(1)_ngọc lặc_DT 2017(25.10)" xfId="16266"/>
    <cellStyle name="T_Bieu 4a(94-2007)_Tổng%20hợp%20chi%20tiết%20các%20chính%20sách%20BC%20Bộ%20Tài%20Chính%202012(1)_VINH LOC-MTP2014  (1)" xfId="16267"/>
    <cellStyle name="T_Bieu 4a(94-2007)_Tổng%20hợp%20chi%20tiết%20các%20chính%20sách%20BC%20Bộ%20Tài%20Chính%202012(1)_VINH LOC-MTP2014  (1)_DT 2017(06.11)" xfId="16268"/>
    <cellStyle name="T_Bieu 4a(94-2007)_Tổng%20hợp%20chi%20tiết%20các%20chính%20sách%20BC%20Bộ%20Tài%20Chính%202012(1)_VINH LOC-MTP2014  (1)_DT 2017(25.10)" xfId="16269"/>
    <cellStyle name="T_Biểu ĐM" xfId="16270"/>
    <cellStyle name="T_Biểu ĐM_DT 2017(06.11)" xfId="16271"/>
    <cellStyle name="T_Biểu ĐM_DT 2017(25.10)" xfId="16272"/>
    <cellStyle name="T_Bieu mau danh muc du an thuoc CTMTQG nam 2008" xfId="16273"/>
    <cellStyle name="T_Bieu mau danh muc du an thuoc CTMTQG nam 2008_Bieu mau 1-2 - gui cac phong" xfId="16274"/>
    <cellStyle name="T_Bieu mau danh muc du an thuoc CTMTQG nam 2008_Bieu mau 1-2 - gui cac phong_PL 30a 5 nam theo QD giao von cua Bo KHDT 1187" xfId="16275"/>
    <cellStyle name="T_Bieu mau danh muc du an thuoc CTMTQG nam 2008_Phu bieu gui cac Phong" xfId="16276"/>
    <cellStyle name="T_Bieu mau danh muc du an thuoc CTMTQG nam 2008_Phu bieu gui cac Phong_PL 30a 5 nam theo QD giao von cua Bo KHDT 1187" xfId="16277"/>
    <cellStyle name="T_Bieu mau danh muc du an thuoc CTMTQG nam 2008_PL 30a 5 nam theo QD giao von cua Bo KHDT 1187" xfId="16278"/>
    <cellStyle name="T_Bieu mau danh muc du an thuoc CTMTQG nam 2008_Ung truoc von nam 2015 (Von 2014 - 2016)" xfId="16279"/>
    <cellStyle name="T_Bieu mau danh muc du an thuoc CTMTQG nam 2008_Ung truoc von nam 2015 (Von 2014 - 2016)_PL 30a 5 nam theo QD giao von cua Bo KHDT 1187" xfId="16280"/>
    <cellStyle name="T_Bieu tong hop nhu cau ung 2011 da chon loc -Mien nui" xfId="16281"/>
    <cellStyle name="T_Bieu tong hop nhu cau ung 2011 da chon loc -Mien nui_Bieu mau 1-2 - gui cac phong" xfId="16282"/>
    <cellStyle name="T_Bieu tong hop nhu cau ung 2011 da chon loc -Mien nui_Bieu mau 1-2 - gui cac phong_PL 30a 5 nam theo QD giao von cua Bo KHDT 1187" xfId="16283"/>
    <cellStyle name="T_Bieu tong hop nhu cau ung 2011 da chon loc -Mien nui_Phu bieu gui cac Phong" xfId="16284"/>
    <cellStyle name="T_Bieu tong hop nhu cau ung 2011 da chon loc -Mien nui_Phu bieu gui cac Phong_PL 30a 5 nam theo QD giao von cua Bo KHDT 1187" xfId="16285"/>
    <cellStyle name="T_Bieu tong hop nhu cau ung 2011 da chon loc -Mien nui_PL 30a 5 nam theo QD giao von cua Bo KHDT 1187" xfId="16286"/>
    <cellStyle name="T_Bieu tong hop nhu cau ung 2011 da chon loc -Mien nui_Ung truoc von nam 2015 (Von 2014 - 2016)" xfId="16287"/>
    <cellStyle name="T_Bieu tong hop nhu cau ung 2011 da chon loc -Mien nui_Ung truoc von nam 2015 (Von 2014 - 2016)_PL 30a 5 nam theo QD giao von cua Bo KHDT 1187" xfId="16288"/>
    <cellStyle name="T_Book1" xfId="16289"/>
    <cellStyle name="T_Book1 (version 2)" xfId="16290"/>
    <cellStyle name="T_Book1 (version 2)_BV Mắt - BB" xfId="16291"/>
    <cellStyle name="T_Book1 (version 2)_chi cuc ATTP" xfId="16292"/>
    <cellStyle name="T_Book1 (version 2)_ĐB+YT" xfId="16293"/>
    <cellStyle name="T_Book1 (version 2)_ĐB+YT_DT 2017(06.11)" xfId="16294"/>
    <cellStyle name="T_Book1 (version 2)_ĐB+YT_DT 2017(25.10)" xfId="16295"/>
    <cellStyle name="T_Book1 (version 2)_Mặt bằng 2017" xfId="16296"/>
    <cellStyle name="T_Book1 (version 2)_Mặt bằng 2017_DT 2017(06.11)" xfId="16297"/>
    <cellStyle name="T_Book1 (version 2)_Mặt bằng 2017_DT 2017(25.10)" xfId="16298"/>
    <cellStyle name="T_Book1 (version 2)_ngọc lặc" xfId="16299"/>
    <cellStyle name="T_Book1 (version 2)_ngọc lặc_DT 2017(06.11)" xfId="16300"/>
    <cellStyle name="T_Book1 (version 2)_ngọc lặc_DT 2017(25.10)" xfId="16301"/>
    <cellStyle name="T_Book1 (version 2)_Trung tâm nước SH và VSMTNT" xfId="16302"/>
    <cellStyle name="T_Book1 (version 2)_VINH LOC-MTP2014  (1)" xfId="16303"/>
    <cellStyle name="T_Book1 (version 2)_VINH LOC-MTP2014  (1)_DT 2017(06.11)" xfId="16304"/>
    <cellStyle name="T_Book1 (version 2)_VINH LOC-MTP2014  (1)_DT 2017(25.10)" xfId="16305"/>
    <cellStyle name="T_Book1 2" xfId="16306"/>
    <cellStyle name="T_Book1 3" xfId="16307"/>
    <cellStyle name="T_Book1_1" xfId="16308"/>
    <cellStyle name="T_Book1_1 2" xfId="16309"/>
    <cellStyle name="T_Book1_1_2974" xfId="16310"/>
    <cellStyle name="T_Book1_1_2974_ĐB+YT" xfId="16311"/>
    <cellStyle name="T_Book1_1_2974_ĐB+YT_DT 2017(06.11)" xfId="16312"/>
    <cellStyle name="T_Book1_1_2974_ĐB+YT_DT 2017(25.10)" xfId="16313"/>
    <cellStyle name="T_Book1_1_2974_Mặt bằng 2017" xfId="16314"/>
    <cellStyle name="T_Book1_1_2974_Mặt bằng 2017_DT 2017(06.11)" xfId="16315"/>
    <cellStyle name="T_Book1_1_2974_Mặt bằng 2017_DT 2017(25.10)" xfId="16316"/>
    <cellStyle name="T_Book1_1_2974_ngọc lặc" xfId="16317"/>
    <cellStyle name="T_Book1_1_2974_ngọc lặc_DT 2017(06.11)" xfId="16318"/>
    <cellStyle name="T_Book1_1_2974_ngọc lặc_DT 2017(25.10)" xfId="16319"/>
    <cellStyle name="T_Book1_1_2974_VINH LOC-MTP2014  (1)" xfId="16320"/>
    <cellStyle name="T_Book1_1_2974_VINH LOC-MTP2014  (1)_DT 2017(06.11)" xfId="16321"/>
    <cellStyle name="T_Book1_1_2974_VINH LOC-MTP2014  (1)_DT 2017(25.10)" xfId="16322"/>
    <cellStyle name="T_Book1_1_Bang chi tiet phan bo kinh phi HL DQ bien nam 2014." xfId="16323"/>
    <cellStyle name="T_Book1_1_Biểu ĐM" xfId="16324"/>
    <cellStyle name="T_Book1_1_Biểu ĐM_DT 2017(06.11)" xfId="16325"/>
    <cellStyle name="T_Book1_1_Biểu ĐM_DT 2017(25.10)" xfId="16326"/>
    <cellStyle name="T_Book1_1_Bieu tong hop nhu cau ung 2011 da chon loc -Mien nui" xfId="16327"/>
    <cellStyle name="T_Book1_1_Bieu tong hop nhu cau ung 2011 da chon loc -Mien nui_Bieu mau 1-2 - gui cac phong" xfId="16328"/>
    <cellStyle name="T_Book1_1_Bieu tong hop nhu cau ung 2011 da chon loc -Mien nui_Bieu mau 1-2 - gui cac phong_PL 30a 5 nam theo QD giao von cua Bo KHDT 1187" xfId="16329"/>
    <cellStyle name="T_Book1_1_Bieu tong hop nhu cau ung 2011 da chon loc -Mien nui_Phu bieu gui cac Phong" xfId="16330"/>
    <cellStyle name="T_Book1_1_Bieu tong hop nhu cau ung 2011 da chon loc -Mien nui_Phu bieu gui cac Phong_PL 30a 5 nam theo QD giao von cua Bo KHDT 1187" xfId="16331"/>
    <cellStyle name="T_Book1_1_Bieu tong hop nhu cau ung 2011 da chon loc -Mien nui_PL 30a 5 nam theo QD giao von cua Bo KHDT 1187" xfId="16332"/>
    <cellStyle name="T_Book1_1_Bieu tong hop nhu cau ung 2011 da chon loc -Mien nui_Ung truoc von nam 2015 (Von 2014 - 2016)" xfId="16333"/>
    <cellStyle name="T_Book1_1_Bieu tong hop nhu cau ung 2011 da chon loc -Mien nui_Ung truoc von nam 2015 (Von 2014 - 2016)_PL 30a 5 nam theo QD giao von cua Bo KHDT 1187" xfId="16334"/>
    <cellStyle name="T_Book1_1_Book1" xfId="16335"/>
    <cellStyle name="T_Book1_1_Book1_1" xfId="16336"/>
    <cellStyle name="T_Book1_1_Book1_2" xfId="16337"/>
    <cellStyle name="T_Book1_1_Cân đối T-c" xfId="16338"/>
    <cellStyle name="T_Book1_1_Chi tiet cac huyen ve DQTV 2013" xfId="16339"/>
    <cellStyle name="T_Book1_1_Chi tiet cac huyen ve DQTV 2013_Cân đối T-c" xfId="16340"/>
    <cellStyle name="T_Book1_1_Chi tiet cac huyen ve DQTV 2013_ĐB+YT" xfId="16341"/>
    <cellStyle name="T_Book1_1_Chi tiet cac huyen ve DQTV 2013_DT 2017(25.10)" xfId="16342"/>
    <cellStyle name="T_Book1_1_Chi tiet cac huyen ve DQTV 2013_Mặt bằng 2017" xfId="16343"/>
    <cellStyle name="T_Book1_1_Chi tiet cac huyen ve DQTV 2013_TH chung" xfId="16344"/>
    <cellStyle name="T_Book1_1_CPK" xfId="16345"/>
    <cellStyle name="T_Book1_1_CPK_DT thu 2016 (1)" xfId="16346"/>
    <cellStyle name="T_Book1_1_CPK_PB1 -  Hop truc tinh uy" xfId="16347"/>
    <cellStyle name="T_Book1_1_CPK_Phu luc so 2 - NSTW  - Phuong an tinh toan theo huong dan cua Bo (khong bao gom bat thuong)" xfId="16348"/>
    <cellStyle name="T_Book1_1_CPK_PL 3 - Hop truc tinh uy" xfId="16349"/>
    <cellStyle name="T_Book1_1_CPK_PL 30a 5 nam theo QD giao von cua Bo KHDT 1187" xfId="16350"/>
    <cellStyle name="T_Book1_1_CPK_PL3" xfId="16351"/>
    <cellStyle name="T_Book1_1_CPK_PL4 - Hop truc tinh uy" xfId="16352"/>
    <cellStyle name="T_Book1_1_DT 2017(06.11)" xfId="16353"/>
    <cellStyle name="T_Book1_1_DT 2017(25.10)" xfId="16354"/>
    <cellStyle name="T_Book1_1_Dự toán 2018 -TH PHÒNG (8-10) BCGĐ" xfId="16355"/>
    <cellStyle name="T_Book1_1_Du toan DQTV  2013 (Dat lam)" xfId="16356"/>
    <cellStyle name="T_Book1_1_Du toan KP DQTV nam 2013 (Xay dung trinh So thang 9.2012" xfId="16357"/>
    <cellStyle name="T_Book1_1_Du toan KP DQTV nam 2013 (Xay dung trinh So thang 9.2012_Biểu ĐM" xfId="16358"/>
    <cellStyle name="T_Book1_1_Du toan KP DQTV nam 2013 (Xay dung trinh So thang 9.2012_ngọc lặc" xfId="16359"/>
    <cellStyle name="T_Book1_1_Du toan KP DQTV nam 2013 (Xay dung trinh So thang 9.2012_VINH LOC-MTP2014  (1)" xfId="16360"/>
    <cellStyle name="T_Book1_1_du toan nam 2012 phan GDQP, Lao (ban chinh thuc)" xfId="16361"/>
    <cellStyle name="T_Book1_1_du toan nam 2012 phan GDQP, Lao (ban chinh thuc)_Cân đối T-c" xfId="16362"/>
    <cellStyle name="T_Book1_1_du toan nam 2012 phan GDQP, Lao (ban chinh thuc)_ĐB+YT" xfId="16363"/>
    <cellStyle name="T_Book1_1_du toan nam 2012 phan GDQP, Lao (ban chinh thuc)_DT 2017(25.10)" xfId="16364"/>
    <cellStyle name="T_Book1_1_du toan nam 2012 phan GDQP, Lao (ban chinh thuc)_Mặt bằng 2017" xfId="16365"/>
    <cellStyle name="T_Book1_1_du toan nam 2012 phan GDQP, Lao (ban chinh thuc)_TH chung" xfId="16366"/>
    <cellStyle name="T_Book1_1_du toan phan tang them do tang luong 1150 gui Anh Bac" xfId="16367"/>
    <cellStyle name="T_Book1_1_du toan phan tang them do tang luong 1150 gui Anh Bac_ngọc lặc" xfId="16368"/>
    <cellStyle name="T_Book1_1_Mẫu biểu thảo luận DT 2014" xfId="16369"/>
    <cellStyle name="T_Book1_1_Mẫu biểu thảo luận DT 2014_ĐB+YT" xfId="16370"/>
    <cellStyle name="T_Book1_1_Mẫu biểu thảo luận DT 2014_ĐB+YT_DT 2017(25.10)" xfId="16371"/>
    <cellStyle name="T_Book1_1_Mẫu biểu thảo luận DT 2014_Mặt bằng 2017" xfId="16372"/>
    <cellStyle name="T_Book1_1_Mẫu biểu thảo luận DT 2014_Mặt bằng 2017_DT 2017(25.10)" xfId="16373"/>
    <cellStyle name="T_Book1_1_Muc khoan quy PC theo ND 29" xfId="16374"/>
    <cellStyle name="T_Book1_1_Muc khoan quy PC theo ND 29_DT 2017(25.10)" xfId="16375"/>
    <cellStyle name="T_Book1_1_Phu luc KP" xfId="16376"/>
    <cellStyle name="T_Book1_1_PL 30a 5 nam theo QD giao von cua Bo KHDT 1187" xfId="16377"/>
    <cellStyle name="T_Book1_1_Quan trang dot 2 2013 (Quan tính)" xfId="16378"/>
    <cellStyle name="T_Book1_1_TH chung" xfId="16379"/>
    <cellStyle name="T_Book1_1_Thiet bi" xfId="16380"/>
    <cellStyle name="T_Book1_1_Thiet bi_DT thu 2016 (1)" xfId="16381"/>
    <cellStyle name="T_Book1_1_Thiet bi_PB1 -  Hop truc tinh uy" xfId="16382"/>
    <cellStyle name="T_Book1_1_Thiet bi_Phu luc so 2 - NSTW  - Phuong an tinh toan theo huong dan cua Bo (khong bao gom bat thuong)" xfId="16383"/>
    <cellStyle name="T_Book1_1_Thiet bi_PL 3 - Hop truc tinh uy" xfId="16384"/>
    <cellStyle name="T_Book1_1_Thiet bi_PL 30a 5 nam theo QD giao von cua Bo KHDT 1187" xfId="16385"/>
    <cellStyle name="T_Book1_1_Thiet bi_PL3" xfId="16386"/>
    <cellStyle name="T_Book1_1_Thiet bi_PL4 - Hop truc tinh uy" xfId="16387"/>
    <cellStyle name="T_Book1_1_Tổng%20hợp%20chi%20tiết%20các%20chính%20sách%20BC%20Bộ%20Tài%20Chính%202012(1)" xfId="16388"/>
    <cellStyle name="T_Book1_1_Tổng%20hợp%20chi%20tiết%20các%20chính%20sách%20BC%20Bộ%20Tài%20Chính%202012(1)_ĐB+YT" xfId="16389"/>
    <cellStyle name="T_Book1_1_Tổng%20hợp%20chi%20tiết%20các%20chính%20sách%20BC%20Bộ%20Tài%20Chính%202012(1)_ĐB+YT_DT 2017(25.10)" xfId="16390"/>
    <cellStyle name="T_Book1_1_Tổng%20hợp%20chi%20tiết%20các%20chính%20sách%20BC%20Bộ%20Tài%20Chính%202012(1)_Mặt bằng 2017" xfId="16391"/>
    <cellStyle name="T_Book1_1_Tổng%20hợp%20chi%20tiết%20các%20chính%20sách%20BC%20Bộ%20Tài%20Chính%202012(1)_Mặt bằng 2017_DT 2017(25.10)" xfId="16392"/>
    <cellStyle name="T_Book1_1_Tổng%20hợp%20chi%20tiết%20các%20chính%20sách%20BC%20Bộ%20Tài%20Chính%202012(1)_ngọc lặc" xfId="16393"/>
    <cellStyle name="T_Book1_1_Tổng%20hợp%20chi%20tiết%20các%20chính%20sách%20BC%20Bộ%20Tài%20Chính%202012(1)_ngọc lặc_DT 2017(25.10)" xfId="16394"/>
    <cellStyle name="T_Book1_1_Tổng%20hợp%20chi%20tiết%20các%20chính%20sách%20BC%20Bộ%20Tài%20Chính%202012(1)_VINH LOC-MTP2014  (1)" xfId="16395"/>
    <cellStyle name="T_Book1_1_Tổng%20hợp%20chi%20tiết%20các%20chính%20sách%20BC%20Bộ%20Tài%20Chính%202012(1)_VINH LOC-MTP2014  (1)_DT 2017(25.10)" xfId="16396"/>
    <cellStyle name="T_Book1_1_Trình%20Bộ%20TC%20bổ%20sung%20DT%202013(1)" xfId="16397"/>
    <cellStyle name="T_Book1_1_Trình%20Bộ%20TC%20bổ%20sung%20DT%202013(1)_ĐB+YT" xfId="16398"/>
    <cellStyle name="T_Book1_1_Trình%20Bộ%20TC%20bổ%20sung%20DT%202013(1)_ĐB+YT_DT 2017(25.10)" xfId="16399"/>
    <cellStyle name="T_Book1_1_Trình%20Bộ%20TC%20bổ%20sung%20DT%202013(1)_Mặt bằng 2017" xfId="16400"/>
    <cellStyle name="T_Book1_1_Trình%20Bộ%20TC%20bổ%20sung%20DT%202013(1)_Mặt bằng 2017_DT 2017(25.10)" xfId="16401"/>
    <cellStyle name="T_Book1_1_Trình%20Bộ%20TC%20bổ%20sung%20DT%202013(1)_ngọc lặc" xfId="16402"/>
    <cellStyle name="T_Book1_1_Trình%20Bộ%20TC%20bổ%20sung%20DT%202013(1)_ngọc lặc_DT 2017(25.10)" xfId="16403"/>
    <cellStyle name="T_Book1_1_Trình%20Bộ%20TC%20bổ%20sung%20DT%202013(1)_VINH LOC-MTP2014  (1)" xfId="16404"/>
    <cellStyle name="T_Book1_1_Trình%20Bộ%20TC%20bổ%20sung%20DT%202013(1)_VINH LOC-MTP2014  (1)_DT 2017(25.10)" xfId="16405"/>
    <cellStyle name="T_Book1_2" xfId="16406"/>
    <cellStyle name="T_Book1_2 2" xfId="16407"/>
    <cellStyle name="T_Book1_2_Book1" xfId="16408"/>
    <cellStyle name="T_Book1_2_BV Mắt - BB" xfId="16409"/>
    <cellStyle name="T_Book1_2_chi cuc ATTP" xfId="16410"/>
    <cellStyle name="T_Book1_2_ĐB+YT" xfId="16411"/>
    <cellStyle name="T_Book1_2_ĐB+YT_DT 2017(25.10)" xfId="16412"/>
    <cellStyle name="T_Book1_2_Mặt bằng 2017" xfId="16413"/>
    <cellStyle name="T_Book1_2_Mặt bằng 2017_DT 2017(25.10)" xfId="16414"/>
    <cellStyle name="T_Book1_2_Trình%20Bộ%20TC%20bổ%20sung%20DT%202013(1)" xfId="16415"/>
    <cellStyle name="T_Book1_2_Trình%20Bộ%20TC%20bổ%20sung%20DT%202013(1)_ĐB+YT" xfId="16416"/>
    <cellStyle name="T_Book1_2_Trình%20Bộ%20TC%20bổ%20sung%20DT%202013(1)_ĐB+YT_DT 2017(25.10)" xfId="16417"/>
    <cellStyle name="T_Book1_2_Trình%20Bộ%20TC%20bổ%20sung%20DT%202013(1)_Mặt bằng 2017" xfId="16418"/>
    <cellStyle name="T_Book1_2_Trình%20Bộ%20TC%20bổ%20sung%20DT%202013(1)_Mặt bằng 2017_DT 2017(25.10)" xfId="16419"/>
    <cellStyle name="T_Book1_2_Trình%20Bộ%20TC%20bổ%20sung%20DT%202013(1)_ngọc lặc" xfId="16420"/>
    <cellStyle name="T_Book1_2_Trình%20Bộ%20TC%20bổ%20sung%20DT%202013(1)_ngọc lặc_DT 2017(25.10)" xfId="16421"/>
    <cellStyle name="T_Book1_2_Trình%20Bộ%20TC%20bổ%20sung%20DT%202013(1)_VINH LOC-MTP2014  (1)" xfId="16422"/>
    <cellStyle name="T_Book1_2_Trình%20Bộ%20TC%20bổ%20sung%20DT%202013(1)_VINH LOC-MTP2014  (1)_DT 2017(25.10)" xfId="16423"/>
    <cellStyle name="T_Book1_2_Trung tâm nước SH và VSMTNT" xfId="16424"/>
    <cellStyle name="T_Book1_3" xfId="16425"/>
    <cellStyle name="T_Book1_3 2" xfId="16426"/>
    <cellStyle name="T_Book1_3_Ban nhap du toan KP DQTV nam 2013" xfId="16427"/>
    <cellStyle name="T_Book1_3_Bang chi tiet phan bo kinh phi HL DQ bien nam 2014." xfId="16428"/>
    <cellStyle name="T_Book1_3_Biểu ĐM" xfId="16429"/>
    <cellStyle name="T_Book1_3_Cân đối T-c" xfId="16430"/>
    <cellStyle name="T_Book1_3_ĐB+YT" xfId="16431"/>
    <cellStyle name="T_Book1_3_DT 2017(25.10)" xfId="16432"/>
    <cellStyle name="T_Book1_3_Du toan DQTV  2013 (Dat lam)" xfId="16433"/>
    <cellStyle name="T_Book1_3_Du toan KP DQTV nam 2013 (Xay dung trinh So thang 9.2012" xfId="16434"/>
    <cellStyle name="T_Book1_3_Du toan KP DQTV nam 2014 (Ban du toan lan 1 gui di Bo thang 7.2013)" xfId="16435"/>
    <cellStyle name="T_Book1_3_Du toan KP DQTV, GDQP nam 2014 cua Bo CH" xfId="16436"/>
    <cellStyle name="T_Book1_3_du toan nam 2012 phan GDQP, Lao (ban chinh thuc)" xfId="16437"/>
    <cellStyle name="T_Book1_3_du toan nam 2012 phan GDQP, Lao (ban chinh thuc)_Biểu ĐM" xfId="16438"/>
    <cellStyle name="T_Book1_3_du toan nam 2012 phan GDQP, Lao (ban chinh thuc)_Cân đối T-c" xfId="16439"/>
    <cellStyle name="T_Book1_3_du toan nam 2012 phan GDQP, Lao (ban chinh thuc)_ĐB+YT" xfId="16440"/>
    <cellStyle name="T_Book1_3_du toan nam 2012 phan GDQP, Lao (ban chinh thuc)_DT 2017(25.10)" xfId="16441"/>
    <cellStyle name="T_Book1_3_du toan nam 2012 phan GDQP, Lao (ban chinh thuc)_Mặt bằng 2017" xfId="16442"/>
    <cellStyle name="T_Book1_3_du toan nam 2012 phan GDQP, Lao (ban chinh thuc)_ngọc lặc" xfId="16443"/>
    <cellStyle name="T_Book1_3_du toan nam 2012 phan GDQP, Lao (ban chinh thuc)_TH chung" xfId="16444"/>
    <cellStyle name="T_Book1_3_du toan nam 2012 phan GDQP, Lao (ban chinh thuc)_VINH LOC-MTP2014  (1)" xfId="16445"/>
    <cellStyle name="T_Book1_3_Mặt bằng 2017" xfId="16446"/>
    <cellStyle name="T_Book1_3_Phu luc KP" xfId="16447"/>
    <cellStyle name="T_Book1_3_Quan trang dot 2 2013 (Quan tính)" xfId="16448"/>
    <cellStyle name="T_Book1_3_TH chung" xfId="16449"/>
    <cellStyle name="T_Book1_BAo cao chi cuc de dieu" xfId="16450"/>
    <cellStyle name="T_Book1_Biểu ĐM" xfId="16451"/>
    <cellStyle name="T_Book1_Bieu mau danh muc du an thuoc CTMTQG nam 2008" xfId="16452"/>
    <cellStyle name="T_Book1_Bieu mau danh muc du an thuoc CTMTQG nam 2008_Bieu mau 1-2 - gui cac phong" xfId="16453"/>
    <cellStyle name="T_Book1_Bieu mau danh muc du an thuoc CTMTQG nam 2008_Bieu mau 1-2 - gui cac phong_PL 30a 5 nam theo QD giao von cua Bo KHDT 1187" xfId="16454"/>
    <cellStyle name="T_Book1_Bieu mau danh muc du an thuoc CTMTQG nam 2008_Phu bieu gui cac Phong" xfId="16455"/>
    <cellStyle name="T_Book1_Bieu mau danh muc du an thuoc CTMTQG nam 2008_Phu bieu gui cac Phong_PL 30a 5 nam theo QD giao von cua Bo KHDT 1187" xfId="16456"/>
    <cellStyle name="T_Book1_Bieu mau danh muc du an thuoc CTMTQG nam 2008_PL 30a 5 nam theo QD giao von cua Bo KHDT 1187" xfId="16457"/>
    <cellStyle name="T_Book1_Bieu mau danh muc du an thuoc CTMTQG nam 2008_Ung truoc von nam 2015 (Von 2014 - 2016)" xfId="16458"/>
    <cellStyle name="T_Book1_Bieu mau danh muc du an thuoc CTMTQG nam 2008_Ung truoc von nam 2015 (Von 2014 - 2016)_PL 30a 5 nam theo QD giao von cua Bo KHDT 1187" xfId="16459"/>
    <cellStyle name="T_Book1_Bieu so 7" xfId="16460"/>
    <cellStyle name="T_Book1_Bieu tong hop nhu cau ung 2011 da chon loc -Mien nui" xfId="16461"/>
    <cellStyle name="T_Book1_Bieu tong hop nhu cau ung 2011 da chon loc -Mien nui_Bieu mau 1-2 - gui cac phong" xfId="16462"/>
    <cellStyle name="T_Book1_Bieu tong hop nhu cau ung 2011 da chon loc -Mien nui_Bieu mau 1-2 - gui cac phong_PL 30a 5 nam theo QD giao von cua Bo KHDT 1187" xfId="16463"/>
    <cellStyle name="T_Book1_Bieu tong hop nhu cau ung 2011 da chon loc -Mien nui_Phu bieu gui cac Phong" xfId="16464"/>
    <cellStyle name="T_Book1_Bieu tong hop nhu cau ung 2011 da chon loc -Mien nui_Phu bieu gui cac Phong_PL 30a 5 nam theo QD giao von cua Bo KHDT 1187" xfId="16465"/>
    <cellStyle name="T_Book1_Bieu tong hop nhu cau ung 2011 da chon loc -Mien nui_PL 30a 5 nam theo QD giao von cua Bo KHDT 1187" xfId="16466"/>
    <cellStyle name="T_Book1_Bieu tong hop nhu cau ung 2011 da chon loc -Mien nui_Ung truoc von nam 2015 (Von 2014 - 2016)" xfId="16467"/>
    <cellStyle name="T_Book1_Bieu tong hop nhu cau ung 2011 da chon loc -Mien nui_Ung truoc von nam 2015 (Von 2014 - 2016)_PL 30a 5 nam theo QD giao von cua Bo KHDT 1187" xfId="16468"/>
    <cellStyle name="T_Book1_Book1" xfId="16469"/>
    <cellStyle name="T_Book1_Book1 2" xfId="16470"/>
    <cellStyle name="T_Book1_Book1_1" xfId="16471"/>
    <cellStyle name="T_Book1_Book1_2" xfId="16472"/>
    <cellStyle name="T_Book1_Book1_Bang chi tiet phan bo kinh phi HL DQ bien nam 2014." xfId="16473"/>
    <cellStyle name="T_Book1_Book1_Book1" xfId="16474"/>
    <cellStyle name="T_Book1_Book1_Cân đối T-c" xfId="16475"/>
    <cellStyle name="T_Book1_Book1_ĐB+YT" xfId="16476"/>
    <cellStyle name="T_Book1_Book1_DT 2017(25.10)" xfId="16477"/>
    <cellStyle name="T_Book1_Book1_Du toan DQTV  2013 (Dat lam)" xfId="16478"/>
    <cellStyle name="T_Book1_Book1_Du toan KP DQTV nam 2013 (Xay dung trinh So thang 9.2012" xfId="16479"/>
    <cellStyle name="T_Book1_Book1_Du toan KP DQTV nam 2013 (Xay dung trinh So thang 9.2012_Biểu ĐM" xfId="16480"/>
    <cellStyle name="T_Book1_Book1_Du toan KP DQTV nam 2013 (Xay dung trinh So thang 9.2012_ngọc lặc" xfId="16481"/>
    <cellStyle name="T_Book1_Book1_Du toan KP DQTV nam 2013 (Xay dung trinh So thang 9.2012_VINH LOC-MTP2014  (1)" xfId="16482"/>
    <cellStyle name="T_Book1_Book1_du toan nam 2012 phan GDQP, Lao (ban chinh thuc)" xfId="16483"/>
    <cellStyle name="T_Book1_Book1_du toan nam 2012 phan GDQP, Lao (ban chinh thuc)_Cân đối T-c" xfId="16484"/>
    <cellStyle name="T_Book1_Book1_du toan nam 2012 phan GDQP, Lao (ban chinh thuc)_ĐB+YT" xfId="16485"/>
    <cellStyle name="T_Book1_Book1_du toan nam 2012 phan GDQP, Lao (ban chinh thuc)_DT 2017(25.10)" xfId="16486"/>
    <cellStyle name="T_Book1_Book1_du toan nam 2012 phan GDQP, Lao (ban chinh thuc)_Mặt bằng 2017" xfId="16487"/>
    <cellStyle name="T_Book1_Book1_du toan nam 2012 phan GDQP, Lao (ban chinh thuc)_TH chung" xfId="16488"/>
    <cellStyle name="T_Book1_Book1_Mặt bằng 2017" xfId="16489"/>
    <cellStyle name="T_Book1_Book1_ngọc lặc" xfId="16490"/>
    <cellStyle name="T_Book1_Book1_Phu luc KP" xfId="16491"/>
    <cellStyle name="T_Book1_Book1_Quan trang dot 2 2013 (Quan tính)" xfId="16492"/>
    <cellStyle name="T_Book1_Book1_TH chung" xfId="16493"/>
    <cellStyle name="T_Book1_Book1_Trình%20Bộ%20TC%20bổ%20sung%20DT%202013(1)" xfId="16494"/>
    <cellStyle name="T_Book1_Book1_Trình%20Bộ%20TC%20bổ%20sung%20DT%202013(1)_ĐB+YT" xfId="16495"/>
    <cellStyle name="T_Book1_Book1_Trình%20Bộ%20TC%20bổ%20sung%20DT%202013(1)_ĐB+YT_DT 2017(25.10)" xfId="16496"/>
    <cellStyle name="T_Book1_Book1_Trình%20Bộ%20TC%20bổ%20sung%20DT%202013(1)_Mặt bằng 2017" xfId="16497"/>
    <cellStyle name="T_Book1_Book1_Trình%20Bộ%20TC%20bổ%20sung%20DT%202013(1)_Mặt bằng 2017_DT 2017(25.10)" xfId="16498"/>
    <cellStyle name="T_Book1_Book1_Trình%20Bộ%20TC%20bổ%20sung%20DT%202013(1)_ngọc lặc" xfId="16499"/>
    <cellStyle name="T_Book1_Book1_Trình%20Bộ%20TC%20bổ%20sung%20DT%202013(1)_ngọc lặc_DT 2017(25.10)" xfId="16500"/>
    <cellStyle name="T_Book1_Book1_Trình%20Bộ%20TC%20bổ%20sung%20DT%202013(1)_VINH LOC-MTP2014  (1)" xfId="16501"/>
    <cellStyle name="T_Book1_Book1_Trình%20Bộ%20TC%20bổ%20sung%20DT%202013(1)_VINH LOC-MTP2014  (1)_DT 2017(25.10)" xfId="16502"/>
    <cellStyle name="T_Book1_Book1_VINH LOC-MTP2014  (1)" xfId="16503"/>
    <cellStyle name="T_Book1_Cân đối T-c" xfId="16504"/>
    <cellStyle name="T_Book1_Chi tiet cac huyen ve DQTV 2013" xfId="16505"/>
    <cellStyle name="T_Book1_Chitiet" xfId="16506"/>
    <cellStyle name="T_Book1_Cong trinh co y kien LD_Dang_NN_2011-Tay nguyen-9-10" xfId="16507"/>
    <cellStyle name="T_Book1_Cong trinh co y kien LD_Dang_NN_2011-Tay nguyen-9-10_Bieu mau 1-2 - gui cac phong" xfId="16508"/>
    <cellStyle name="T_Book1_Cong trinh co y kien LD_Dang_NN_2011-Tay nguyen-9-10_Bieu mau 1-2 - gui cac phong_PL 30a 5 nam theo QD giao von cua Bo KHDT 1187" xfId="16509"/>
    <cellStyle name="T_Book1_Cong trinh co y kien LD_Dang_NN_2011-Tay nguyen-9-10_PB1 -  Hop truc tinh uy" xfId="16510"/>
    <cellStyle name="T_Book1_Cong trinh co y kien LD_Dang_NN_2011-Tay nguyen-9-10_Phu bieu gui cac Phong" xfId="16511"/>
    <cellStyle name="T_Book1_Cong trinh co y kien LD_Dang_NN_2011-Tay nguyen-9-10_Phu bieu gui cac Phong_PL 30a 5 nam theo QD giao von cua Bo KHDT 1187" xfId="16512"/>
    <cellStyle name="T_Book1_Cong trinh co y kien LD_Dang_NN_2011-Tay nguyen-9-10_Phu luc so 2 - NSTW  - Phuong an tinh toan theo huong dan cua Bo (khong bao gom bat thuong)" xfId="16513"/>
    <cellStyle name="T_Book1_Cong trinh co y kien LD_Dang_NN_2011-Tay nguyen-9-10_PL 3 - Hop truc tinh uy" xfId="16514"/>
    <cellStyle name="T_Book1_Cong trinh co y kien LD_Dang_NN_2011-Tay nguyen-9-10_PL 30a 5 nam theo QD giao von cua Bo KHDT 1187" xfId="16515"/>
    <cellStyle name="T_Book1_Cong trinh co y kien LD_Dang_NN_2011-Tay nguyen-9-10_PL3" xfId="16516"/>
    <cellStyle name="T_Book1_Cong trinh co y kien LD_Dang_NN_2011-Tay nguyen-9-10_PL4 - Hop truc tinh uy" xfId="16517"/>
    <cellStyle name="T_Book1_Cong trinh co y kien LD_Dang_NN_2011-Tay nguyen-9-10_Ung truoc von nam 2015 (Von 2014 - 2016)" xfId="16518"/>
    <cellStyle name="T_Book1_Cong trinh co y kien LD_Dang_NN_2011-Tay nguyen-9-10_Ung truoc von nam 2015 (Von 2014 - 2016)_PL 30a 5 nam theo QD giao von cua Bo KHDT 1187" xfId="16519"/>
    <cellStyle name="T_Book1_CPK" xfId="16520"/>
    <cellStyle name="T_Book1_CPK_PL 30a 5 nam theo QD giao von cua Bo KHDT 1187" xfId="16521"/>
    <cellStyle name="T_Book1_ĐB+YT" xfId="16522"/>
    <cellStyle name="T_Book1_DK 2012" xfId="16523"/>
    <cellStyle name="T_Book1_DT 2017(06.11)" xfId="16524"/>
    <cellStyle name="T_Book1_DT 2017(25.10)" xfId="16525"/>
    <cellStyle name="T_Book1_DT thu 2016 (1)" xfId="16526"/>
    <cellStyle name="T_Book1_Du an khoi cong moi nam 2010" xfId="16527"/>
    <cellStyle name="T_Book1_Du an khoi cong moi nam 2010_Bieu mau 1-2 - gui cac phong" xfId="16528"/>
    <cellStyle name="T_Book1_Du an khoi cong moi nam 2010_Bieu mau 1-2 - gui cac phong_PL 30a 5 nam theo QD giao von cua Bo KHDT 1187" xfId="16529"/>
    <cellStyle name="T_Book1_Du an khoi cong moi nam 2010_Phu bieu gui cac Phong" xfId="16530"/>
    <cellStyle name="T_Book1_Du an khoi cong moi nam 2010_Phu bieu gui cac Phong_PL 30a 5 nam theo QD giao von cua Bo KHDT 1187" xfId="16531"/>
    <cellStyle name="T_Book1_Du an khoi cong moi nam 2010_PL 30a 5 nam theo QD giao von cua Bo KHDT 1187" xfId="16532"/>
    <cellStyle name="T_Book1_Du an khoi cong moi nam 2010_Ung truoc von nam 2015 (Von 2014 - 2016)" xfId="16533"/>
    <cellStyle name="T_Book1_Du an khoi cong moi nam 2010_Ung truoc von nam 2015 (Von 2014 - 2016)_PL 30a 5 nam theo QD giao von cua Bo KHDT 1187" xfId="16534"/>
    <cellStyle name="T_Book1_Du kien ke hoach nguon von can doi ngan sach ngay (25.8.2012)" xfId="16535"/>
    <cellStyle name="T_Book1_Du kien KH TPCP 2013" xfId="16536"/>
    <cellStyle name="T_Book1_du toan phan tang them do tang luong 1150 gui Anh Bac" xfId="16537"/>
    <cellStyle name="T_Book1_Hang Tom goi9 9-07(Cau 12 sua)" xfId="16538"/>
    <cellStyle name="T_Book1_Ket qua phan bo von nam 2008" xfId="16539"/>
    <cellStyle name="T_Book1_Ket qua phan bo von nam 2008_Bieu mau 1-2 - gui cac phong" xfId="16540"/>
    <cellStyle name="T_Book1_Ket qua phan bo von nam 2008_Bieu mau 1-2 - gui cac phong_PL 30a 5 nam theo QD giao von cua Bo KHDT 1187" xfId="16541"/>
    <cellStyle name="T_Book1_Ket qua phan bo von nam 2008_Phu bieu gui cac Phong" xfId="16542"/>
    <cellStyle name="T_Book1_Ket qua phan bo von nam 2008_Phu bieu gui cac Phong_PL 30a 5 nam theo QD giao von cua Bo KHDT 1187" xfId="16543"/>
    <cellStyle name="T_Book1_Ket qua phan bo von nam 2008_PL 30a 5 nam theo QD giao von cua Bo KHDT 1187" xfId="16544"/>
    <cellStyle name="T_Book1_Ket qua phan bo von nam 2008_Ung truoc von nam 2015 (Von 2014 - 2016)" xfId="16545"/>
    <cellStyle name="T_Book1_Ket qua phan bo von nam 2008_Ung truoc von nam 2015 (Von 2014 - 2016)_PL 30a 5 nam theo QD giao von cua Bo KHDT 1187" xfId="16546"/>
    <cellStyle name="T_Book1_KH XDCB_2008 lan 2 sua ngay 10-11" xfId="16547"/>
    <cellStyle name="T_Book1_KH XDCB_2008 lan 2 sua ngay 10-11_Bieu mau 1-2 - gui cac phong" xfId="16548"/>
    <cellStyle name="T_Book1_KH XDCB_2008 lan 2 sua ngay 10-11_Bieu mau 1-2 - gui cac phong_PL 30a 5 nam theo QD giao von cua Bo KHDT 1187" xfId="16549"/>
    <cellStyle name="T_Book1_KH XDCB_2008 lan 2 sua ngay 10-11_Phu bieu gui cac Phong" xfId="16550"/>
    <cellStyle name="T_Book1_KH XDCB_2008 lan 2 sua ngay 10-11_Phu bieu gui cac Phong_PL 30a 5 nam theo QD giao von cua Bo KHDT 1187" xfId="16551"/>
    <cellStyle name="T_Book1_KH XDCB_2008 lan 2 sua ngay 10-11_PL 30a 5 nam theo QD giao von cua Bo KHDT 1187" xfId="16552"/>
    <cellStyle name="T_Book1_KH XDCB_2008 lan 2 sua ngay 10-11_Ung truoc von nam 2015 (Von 2014 - 2016)" xfId="16553"/>
    <cellStyle name="T_Book1_KH XDCB_2008 lan 2 sua ngay 10-11_Ung truoc von nam 2015 (Von 2014 - 2016)_PL 30a 5 nam theo QD giao von cua Bo KHDT 1187" xfId="16554"/>
    <cellStyle name="T_Book1_Khoi luong chinh Hang Tom" xfId="16555"/>
    <cellStyle name="T_Book1_Mặt bằng 2017" xfId="16556"/>
    <cellStyle name="T_Book1_Muc khoan quy PC theo ND 29" xfId="16557"/>
    <cellStyle name="T_Book1_NC" xfId="16558"/>
    <cellStyle name="T_Book1_Nhu cau von ung truoc 2011 Tha h Hoa + Nge An gui TW" xfId="16559"/>
    <cellStyle name="T_Book1_Nhu cau von ung truoc 2011 Tha h Hoa + Nge An gui TW_PB1 -  Hop truc tinh uy" xfId="16560"/>
    <cellStyle name="T_Book1_Nhu cau von ung truoc 2011 Tha h Hoa + Nge An gui TW_Phu luc so 2 - NSTW  - Phuong an tinh toan theo huong dan cua Bo (khong bao gom bat thuong)" xfId="16561"/>
    <cellStyle name="T_Book1_Nhu cau von ung truoc 2011 Tha h Hoa + Nge An gui TW_PL 3 - Hop truc tinh uy" xfId="16562"/>
    <cellStyle name="T_Book1_Nhu cau von ung truoc 2011 Tha h Hoa + Nge An gui TW_PL 30a 5 nam theo QD giao von cua Bo KHDT 1187" xfId="16563"/>
    <cellStyle name="T_Book1_Nhu cau von ung truoc 2011 Tha h Hoa + Nge An gui TW_PL3" xfId="16564"/>
    <cellStyle name="T_Book1_Nhu cau von ung truoc 2011 Tha h Hoa + Nge An gui TW_PL4 - Hop truc tinh uy" xfId="16565"/>
    <cellStyle name="T_Book1_PB1 -  Hop truc tinh uy" xfId="16566"/>
    <cellStyle name="T_Book1_Phu luc LL" xfId="16567"/>
    <cellStyle name="T_Book1_Phu luc so 2 - NSTW  - Phuong an tinh toan theo huong dan cua Bo (khong bao gom bat thuong)" xfId="16568"/>
    <cellStyle name="T_Book1_PL 3 - Hop truc tinh uy" xfId="16569"/>
    <cellStyle name="T_Book1_PL 30a 5 nam theo QD giao von cua Bo KHDT 1187" xfId="16570"/>
    <cellStyle name="T_Book1_PL3" xfId="16571"/>
    <cellStyle name="T_Book1_PL4 - Hop truc tinh uy" xfId="16572"/>
    <cellStyle name="T_Book1_TH chung" xfId="16573"/>
    <cellStyle name="T_Book1_TH ung tren 70%-Ra soat phap ly-8-6 (dung de chuyen vao vu TH)" xfId="16574"/>
    <cellStyle name="T_Book1_TH ung tren 70%-Ra soat phap ly-8-6 (dung de chuyen vao vu TH)_Bieu mau 1-2 - gui cac phong" xfId="16575"/>
    <cellStyle name="T_Book1_TH ung tren 70%-Ra soat phap ly-8-6 (dung de chuyen vao vu TH)_Bieu mau 1-2 - gui cac phong_PL 30a 5 nam theo QD giao von cua Bo KHDT 1187" xfId="16576"/>
    <cellStyle name="T_Book1_TH ung tren 70%-Ra soat phap ly-8-6 (dung de chuyen vao vu TH)_PB1 -  Hop truc tinh uy" xfId="16577"/>
    <cellStyle name="T_Book1_TH ung tren 70%-Ra soat phap ly-8-6 (dung de chuyen vao vu TH)_Phu bieu gui cac Phong" xfId="16578"/>
    <cellStyle name="T_Book1_TH ung tren 70%-Ra soat phap ly-8-6 (dung de chuyen vao vu TH)_Phu bieu gui cac Phong_PL 30a 5 nam theo QD giao von cua Bo KHDT 1187" xfId="16579"/>
    <cellStyle name="T_Book1_TH ung tren 70%-Ra soat phap ly-8-6 (dung de chuyen vao vu TH)_Phu luc so 2 - NSTW  - Phuong an tinh toan theo huong dan cua Bo (khong bao gom bat thuong)" xfId="16580"/>
    <cellStyle name="T_Book1_TH ung tren 70%-Ra soat phap ly-8-6 (dung de chuyen vao vu TH)_PL 3 - Hop truc tinh uy" xfId="16581"/>
    <cellStyle name="T_Book1_TH ung tren 70%-Ra soat phap ly-8-6 (dung de chuyen vao vu TH)_PL 30a 5 nam theo QD giao von cua Bo KHDT 1187" xfId="16582"/>
    <cellStyle name="T_Book1_TH ung tren 70%-Ra soat phap ly-8-6 (dung de chuyen vao vu TH)_PL3" xfId="16583"/>
    <cellStyle name="T_Book1_TH ung tren 70%-Ra soat phap ly-8-6 (dung de chuyen vao vu TH)_PL4 - Hop truc tinh uy" xfId="16584"/>
    <cellStyle name="T_Book1_TH ung tren 70%-Ra soat phap ly-8-6 (dung de chuyen vao vu TH)_Ung truoc von nam 2015 (Von 2014 - 2016)" xfId="16585"/>
    <cellStyle name="T_Book1_TH ung tren 70%-Ra soat phap ly-8-6 (dung de chuyen vao vu TH)_Ung truoc von nam 2015 (Von 2014 - 2016)_PL 30a 5 nam theo QD giao von cua Bo KHDT 1187" xfId="16586"/>
    <cellStyle name="T_Book1_TH y kien LD_KH 2010 Ca Nuoc 22-9-2011-Gui ca Vu" xfId="16587"/>
    <cellStyle name="T_Book1_TH y kien LD_KH 2010 Ca Nuoc 22-9-2011-Gui ca Vu_Bieu mau 1-2 - gui cac phong" xfId="16588"/>
    <cellStyle name="T_Book1_TH y kien LD_KH 2010 Ca Nuoc 22-9-2011-Gui ca Vu_Bieu mau 1-2 - gui cac phong_PL 30a 5 nam theo QD giao von cua Bo KHDT 1187" xfId="16589"/>
    <cellStyle name="T_Book1_TH y kien LD_KH 2010 Ca Nuoc 22-9-2011-Gui ca Vu_PB1 -  Hop truc tinh uy" xfId="16590"/>
    <cellStyle name="T_Book1_TH y kien LD_KH 2010 Ca Nuoc 22-9-2011-Gui ca Vu_Phu bieu gui cac Phong" xfId="16591"/>
    <cellStyle name="T_Book1_TH y kien LD_KH 2010 Ca Nuoc 22-9-2011-Gui ca Vu_Phu bieu gui cac Phong_PL 30a 5 nam theo QD giao von cua Bo KHDT 1187" xfId="16592"/>
    <cellStyle name="T_Book1_TH y kien LD_KH 2010 Ca Nuoc 22-9-2011-Gui ca Vu_Phu luc so 2 - NSTW  - Phuong an tinh toan theo huong dan cua Bo (khong bao gom bat thuong)" xfId="16593"/>
    <cellStyle name="T_Book1_TH y kien LD_KH 2010 Ca Nuoc 22-9-2011-Gui ca Vu_PL 3 - Hop truc tinh uy" xfId="16594"/>
    <cellStyle name="T_Book1_TH y kien LD_KH 2010 Ca Nuoc 22-9-2011-Gui ca Vu_PL 30a 5 nam theo QD giao von cua Bo KHDT 1187" xfId="16595"/>
    <cellStyle name="T_Book1_TH y kien LD_KH 2010 Ca Nuoc 22-9-2011-Gui ca Vu_PL3" xfId="16596"/>
    <cellStyle name="T_Book1_TH y kien LD_KH 2010 Ca Nuoc 22-9-2011-Gui ca Vu_PL4 - Hop truc tinh uy" xfId="16597"/>
    <cellStyle name="T_Book1_TH y kien LD_KH 2010 Ca Nuoc 22-9-2011-Gui ca Vu_Ung truoc von nam 2015 (Von 2014 - 2016)" xfId="16598"/>
    <cellStyle name="T_Book1_TH y kien LD_KH 2010 Ca Nuoc 22-9-2011-Gui ca Vu_Ung truoc von nam 2015 (Von 2014 - 2016)_PL 30a 5 nam theo QD giao von cua Bo KHDT 1187" xfId="16599"/>
    <cellStyle name="T_Book1_Thiet bi" xfId="16600"/>
    <cellStyle name="T_Book1_Thiet bi_PL 30a 5 nam theo QD giao von cua Bo KHDT 1187" xfId="16601"/>
    <cellStyle name="T_Book1_TN - Ho tro khac 2011" xfId="16602"/>
    <cellStyle name="T_Book1_TN - Ho tro khac 2011_Bieu mau 1-2 - gui cac phong" xfId="16603"/>
    <cellStyle name="T_Book1_TN - Ho tro khac 2011_Bieu mau 1-2 - gui cac phong_PL 30a 5 nam theo QD giao von cua Bo KHDT 1187" xfId="16604"/>
    <cellStyle name="T_Book1_TN - Ho tro khac 2011_PB1 -  Hop truc tinh uy" xfId="16605"/>
    <cellStyle name="T_Book1_TN - Ho tro khac 2011_Phu bieu gui cac Phong" xfId="16606"/>
    <cellStyle name="T_Book1_TN - Ho tro khac 2011_Phu bieu gui cac Phong_PL 30a 5 nam theo QD giao von cua Bo KHDT 1187" xfId="16607"/>
    <cellStyle name="T_Book1_TN - Ho tro khac 2011_Phu luc so 2 - NSTW  - Phuong an tinh toan theo huong dan cua Bo (khong bao gom bat thuong)" xfId="16608"/>
    <cellStyle name="T_Book1_TN - Ho tro khac 2011_PL 3 - Hop truc tinh uy" xfId="16609"/>
    <cellStyle name="T_Book1_TN - Ho tro khac 2011_PL 30a 5 nam theo QD giao von cua Bo KHDT 1187" xfId="16610"/>
    <cellStyle name="T_Book1_TN - Ho tro khac 2011_PL3" xfId="16611"/>
    <cellStyle name="T_Book1_TN - Ho tro khac 2011_PL4 - Hop truc tinh uy" xfId="16612"/>
    <cellStyle name="T_Book1_TN - Ho tro khac 2011_Ung truoc von nam 2015 (Von 2014 - 2016)" xfId="16613"/>
    <cellStyle name="T_Book1_TN - Ho tro khac 2011_Ung truoc von nam 2015 (Von 2014 - 2016)_PL 30a 5 nam theo QD giao von cua Bo KHDT 1187" xfId="16614"/>
    <cellStyle name="T_Book1_Tong hop nhu cau von den 30.9.2011 (Bieu tong hop)" xfId="16615"/>
    <cellStyle name="T_Book1_Tong hop von TPCP 2012 - 2015 va 2014 - 2016" xfId="16616"/>
    <cellStyle name="T_Book1_Tong_hop_bao_cao_doi_tuong_BTXH_cua_huyen_2012(1)" xfId="16617"/>
    <cellStyle name="T_Book1_ung truoc 2011 NSTW Thanh Hoa + Nge An gui Thu 12-5" xfId="16618"/>
    <cellStyle name="T_Book1_ung truoc 2011 NSTW Thanh Hoa + Nge An gui Thu 12-5_PB1 -  Hop truc tinh uy" xfId="16619"/>
    <cellStyle name="T_Book1_ung truoc 2011 NSTW Thanh Hoa + Nge An gui Thu 12-5_Phu luc so 2 - NSTW  - Phuong an tinh toan theo huong dan cua Bo (khong bao gom bat thuong)" xfId="16620"/>
    <cellStyle name="T_Book1_ung truoc 2011 NSTW Thanh Hoa + Nge An gui Thu 12-5_PL 3 - Hop truc tinh uy" xfId="16621"/>
    <cellStyle name="T_Book1_ung truoc 2011 NSTW Thanh Hoa + Nge An gui Thu 12-5_PL 30a 5 nam theo QD giao von cua Bo KHDT 1187" xfId="16622"/>
    <cellStyle name="T_Book1_ung truoc 2011 NSTW Thanh Hoa + Nge An gui Thu 12-5_PL3" xfId="16623"/>
    <cellStyle name="T_Book1_ung truoc 2011 NSTW Thanh Hoa + Nge An gui Thu 12-5_PL4 - Hop truc tinh uy" xfId="16624"/>
    <cellStyle name="T_Book1_Von TPCP nam 2010 - New" xfId="16625"/>
    <cellStyle name="T_Book2" xfId="16626"/>
    <cellStyle name="T_BTN-dtich5" xfId="16627"/>
    <cellStyle name="T_Cân đối T-c" xfId="16628"/>
    <cellStyle name="T_Cao do mong cong, phai tuyen" xfId="16629"/>
    <cellStyle name="T_Chi tiet cac huyen ve DQTV 2013" xfId="16630"/>
    <cellStyle name="T_Chi tiet cac huyen ve DQTV 2013_ĐB+YT" xfId="16631"/>
    <cellStyle name="T_Chi tiet cac huyen ve DQTV 2013_ĐB+YT_DT 2017(25.10)" xfId="16632"/>
    <cellStyle name="T_Chi tiet cac huyen ve DQTV 2013_Mặt bằng 2017" xfId="16633"/>
    <cellStyle name="T_Chi tiet cac huyen ve DQTV 2013_Mặt bằng 2017_DT 2017(25.10)" xfId="16634"/>
    <cellStyle name="T_Chi tiet cac huyen ve DQTV 2013_ngọc lặc" xfId="16635"/>
    <cellStyle name="T_Chi tiet cac huyen ve DQTV 2013_ngọc lặc_DT 2017(25.10)" xfId="16636"/>
    <cellStyle name="T_Chi tiet cac huyen ve DQTV 2013_VINH LOC-MTP2014  (1)" xfId="16637"/>
    <cellStyle name="T_Chi tiet cac huyen ve DQTV 2013_VINH LOC-MTP2014  (1)_DT 2017(25.10)" xfId="16638"/>
    <cellStyle name="T_ChiÕt tÝnh DZ35" xfId="16639"/>
    <cellStyle name="T_ChiÕt tÝnh DZ35_2974" xfId="16640"/>
    <cellStyle name="T_ChiÕt tÝnh DZ35_2974_ĐB+YT" xfId="16641"/>
    <cellStyle name="T_ChiÕt tÝnh DZ35_2974_ĐB+YT_DT 2017(25.10)" xfId="16642"/>
    <cellStyle name="T_ChiÕt tÝnh DZ35_2974_Mặt bằng 2017" xfId="16643"/>
    <cellStyle name="T_ChiÕt tÝnh DZ35_2974_Mặt bằng 2017_DT 2017(25.10)" xfId="16644"/>
    <cellStyle name="T_ChiÕt tÝnh DZ35_2974_ngọc lặc" xfId="16645"/>
    <cellStyle name="T_ChiÕt tÝnh DZ35_2974_ngọc lặc_DT 2017(25.10)" xfId="16646"/>
    <cellStyle name="T_ChiÕt tÝnh DZ35_2974_VINH LOC-MTP2014  (1)" xfId="16647"/>
    <cellStyle name="T_ChiÕt tÝnh DZ35_2974_VINH LOC-MTP2014  (1)_DT 2017(25.10)" xfId="16648"/>
    <cellStyle name="T_ChiÕt tÝnh DZ35_Biểu ĐM" xfId="16649"/>
    <cellStyle name="T_ChiÕt tÝnh DZ35_Biểu ĐM_DT 2017(25.10)" xfId="16650"/>
    <cellStyle name="T_ChiÕt tÝnh DZ35_BV Mắt - BB" xfId="16651"/>
    <cellStyle name="T_ChiÕt tÝnh DZ35_Cân đối T-c" xfId="16652"/>
    <cellStyle name="T_ChiÕt tÝnh DZ35_chi cuc ATTP" xfId="16653"/>
    <cellStyle name="T_ChiÕt tÝnh DZ35_DT 2017(25.10)" xfId="16654"/>
    <cellStyle name="T_ChiÕt tÝnh DZ35_Mẫu biểu thảo luận DT 2014" xfId="16655"/>
    <cellStyle name="T_ChiÕt tÝnh DZ35_Mẫu biểu thảo luận DT 2014_ĐB+YT" xfId="16656"/>
    <cellStyle name="T_ChiÕt tÝnh DZ35_Mẫu biểu thảo luận DT 2014_ĐB+YT_DT 2017(25.10)" xfId="16657"/>
    <cellStyle name="T_ChiÕt tÝnh DZ35_Mẫu biểu thảo luận DT 2014_Mặt bằng 2017" xfId="16658"/>
    <cellStyle name="T_ChiÕt tÝnh DZ35_Mẫu biểu thảo luận DT 2014_Mặt bằng 2017_DT 2017(25.10)" xfId="16659"/>
    <cellStyle name="T_ChiÕt tÝnh DZ35_Muc khoan quy PC theo ND 29" xfId="16660"/>
    <cellStyle name="T_ChiÕt tÝnh DZ35_Muc khoan quy PC theo ND 29_DT 2017(25.10)" xfId="16661"/>
    <cellStyle name="T_ChiÕt tÝnh DZ35_TH chung" xfId="16662"/>
    <cellStyle name="T_ChiÕt tÝnh DZ35_TH_PBDT_nam_2013-hoan_chinh_(trinh_HDND.UBND)" xfId="16663"/>
    <cellStyle name="T_ChiÕt tÝnh DZ35_TH_PBDT_nam_2013-hoan_chinh_(trinh_HDND.UBND)_Biểu ĐM" xfId="16664"/>
    <cellStyle name="T_ChiÕt tÝnh DZ35_TH_PBDT_nam_2013-hoan_chinh_(trinh_HDND.UBND)_Biểu ĐM_DT 2017(25.10)" xfId="16665"/>
    <cellStyle name="T_ChiÕt tÝnh DZ35_TH_PBDT_nam_2013-hoan_chinh_(trinh_HDND.UBND)_Cân đối T-c" xfId="16666"/>
    <cellStyle name="T_ChiÕt tÝnh DZ35_TH_PBDT_nam_2013-hoan_chinh_(trinh_HDND.UBND)_DT 2017(25.10)" xfId="16667"/>
    <cellStyle name="T_ChiÕt tÝnh DZ35_TH_PBDT_nam_2013-hoan_chinh_(trinh_HDND.UBND)_TH chung" xfId="16668"/>
    <cellStyle name="T_ChiÕt tÝnh DZ35_Tổng%20hợp%20chi%20tiết%20các%20chính%20sách%20BC%20Bộ%20Tài%20Chính%202012(1)" xfId="16669"/>
    <cellStyle name="T_ChiÕt tÝnh DZ35_Tổng%20hợp%20chi%20tiết%20các%20chính%20sách%20BC%20Bộ%20Tài%20Chính%202012(1)_ĐB+YT" xfId="16670"/>
    <cellStyle name="T_ChiÕt tÝnh DZ35_Tổng%20hợp%20chi%20tiết%20các%20chính%20sách%20BC%20Bộ%20Tài%20Chính%202012(1)_ĐB+YT_DT 2017(25.10)" xfId="16671"/>
    <cellStyle name="T_ChiÕt tÝnh DZ35_Tổng%20hợp%20chi%20tiết%20các%20chính%20sách%20BC%20Bộ%20Tài%20Chính%202012(1)_Mặt bằng 2017" xfId="16672"/>
    <cellStyle name="T_ChiÕt tÝnh DZ35_Tổng%20hợp%20chi%20tiết%20các%20chính%20sách%20BC%20Bộ%20Tài%20Chính%202012(1)_Mặt bằng 2017_DT 2017(25.10)" xfId="16673"/>
    <cellStyle name="T_ChiÕt tÝnh DZ35_Tổng%20hợp%20chi%20tiết%20các%20chính%20sách%20BC%20Bộ%20Tài%20Chính%202012(1)_ngọc lặc" xfId="16674"/>
    <cellStyle name="T_ChiÕt tÝnh DZ35_Tổng%20hợp%20chi%20tiết%20các%20chính%20sách%20BC%20Bộ%20Tài%20Chính%202012(1)_ngọc lặc_DT 2017(25.10)" xfId="16675"/>
    <cellStyle name="T_ChiÕt tÝnh DZ35_Tổng%20hợp%20chi%20tiết%20các%20chính%20sách%20BC%20Bộ%20Tài%20Chính%202012(1)_VINH LOC-MTP2014  (1)" xfId="16676"/>
    <cellStyle name="T_ChiÕt tÝnh DZ35_Tổng%20hợp%20chi%20tiết%20các%20chính%20sách%20BC%20Bộ%20Tài%20Chính%202012(1)_VINH LOC-MTP2014  (1)_DT 2017(25.10)" xfId="16677"/>
    <cellStyle name="T_ChiÕt tÝnh DZ35_Trình%20Bộ%20TC%20bổ%20sung%20DT%202013(1)" xfId="16678"/>
    <cellStyle name="T_ChiÕt tÝnh DZ35_Trình%20Bộ%20TC%20bổ%20sung%20DT%202013(1)_ĐB+YT" xfId="16679"/>
    <cellStyle name="T_ChiÕt tÝnh DZ35_Trình%20Bộ%20TC%20bổ%20sung%20DT%202013(1)_ĐB+YT_DT 2017(25.10)" xfId="16680"/>
    <cellStyle name="T_ChiÕt tÝnh DZ35_Trình%20Bộ%20TC%20bổ%20sung%20DT%202013(1)_Mặt bằng 2017" xfId="16681"/>
    <cellStyle name="T_ChiÕt tÝnh DZ35_Trình%20Bộ%20TC%20bổ%20sung%20DT%202013(1)_Mặt bằng 2017_DT 2017(25.10)" xfId="16682"/>
    <cellStyle name="T_ChiÕt tÝnh DZ35_Trình%20Bộ%20TC%20bổ%20sung%20DT%202013(1)_ngọc lặc" xfId="16683"/>
    <cellStyle name="T_ChiÕt tÝnh DZ35_Trình%20Bộ%20TC%20bổ%20sung%20DT%202013(1)_ngọc lặc_DT 2017(25.10)" xfId="16684"/>
    <cellStyle name="T_ChiÕt tÝnh DZ35_Trình%20Bộ%20TC%20bổ%20sung%20DT%202013(1)_VINH LOC-MTP2014  (1)" xfId="16685"/>
    <cellStyle name="T_ChiÕt tÝnh DZ35_Trình%20Bộ%20TC%20bổ%20sung%20DT%202013(1)_VINH LOC-MTP2014  (1)_DT 2017(25.10)" xfId="16686"/>
    <cellStyle name="T_ChiÕt tÝnh DZ35_Trung tâm nước SH và VSMTNT" xfId="16687"/>
    <cellStyle name="T_Chuan bi dau tu nam 2008" xfId="16688"/>
    <cellStyle name="T_Chuan bi dau tu nam 2008_Bieu mau 1-2 - gui cac phong" xfId="16689"/>
    <cellStyle name="T_Chuan bi dau tu nam 2008_Bieu mau 1-2 - gui cac phong_PL 30a 5 nam theo QD giao von cua Bo KHDT 1187" xfId="16690"/>
    <cellStyle name="T_Chuan bi dau tu nam 2008_Phu bieu gui cac Phong" xfId="16691"/>
    <cellStyle name="T_Chuan bi dau tu nam 2008_Phu bieu gui cac Phong_PL 30a 5 nam theo QD giao von cua Bo KHDT 1187" xfId="16692"/>
    <cellStyle name="T_Chuan bi dau tu nam 2008_PL 30a 5 nam theo QD giao von cua Bo KHDT 1187" xfId="16693"/>
    <cellStyle name="T_Chuan bi dau tu nam 2008_Ung truoc von nam 2015 (Von 2014 - 2016)" xfId="16694"/>
    <cellStyle name="T_Chuan bi dau tu nam 2008_Ung truoc von nam 2015 (Von 2014 - 2016)_PL 30a 5 nam theo QD giao von cua Bo KHDT 1187" xfId="16695"/>
    <cellStyle name="T_Copy of Bao cao  XDCB 7 thang nam 2008_So KH&amp;DT SUA" xfId="16696"/>
    <cellStyle name="T_Copy of Bao cao  XDCB 7 thang nam 2008_So KH&amp;DT SUA_Bieu mau 1-2 - gui cac phong" xfId="16697"/>
    <cellStyle name="T_Copy of Bao cao  XDCB 7 thang nam 2008_So KH&amp;DT SUA_Bieu mau 1-2 - gui cac phong_PL 30a 5 nam theo QD giao von cua Bo KHDT 1187" xfId="16698"/>
    <cellStyle name="T_Copy of Bao cao  XDCB 7 thang nam 2008_So KH&amp;DT SUA_Phu bieu gui cac Phong" xfId="16699"/>
    <cellStyle name="T_Copy of Bao cao  XDCB 7 thang nam 2008_So KH&amp;DT SUA_Phu bieu gui cac Phong_PL 30a 5 nam theo QD giao von cua Bo KHDT 1187" xfId="16700"/>
    <cellStyle name="T_Copy of Bao cao  XDCB 7 thang nam 2008_So KH&amp;DT SUA_PL 30a 5 nam theo QD giao von cua Bo KHDT 1187" xfId="16701"/>
    <cellStyle name="T_Copy of Bao cao  XDCB 7 thang nam 2008_So KH&amp;DT SUA_Ung truoc von nam 2015 (Von 2014 - 2016)" xfId="16702"/>
    <cellStyle name="T_Copy of Bao cao  XDCB 7 thang nam 2008_So KH&amp;DT SUA_Ung truoc von nam 2015 (Von 2014 - 2016)_PL 30a 5 nam theo QD giao von cua Bo KHDT 1187" xfId="16703"/>
    <cellStyle name="T_Copy of Du toan dac hien trang B4,B14_2" xfId="16704"/>
    <cellStyle name="T_Copy of Du toan dac hien trang B4,B14_2_Bang chi tiet phan bo kinh phi HL DQ bien nam 2014." xfId="16705"/>
    <cellStyle name="T_Copy of Du toan dac hien trang B4,B14_2_ĐB+YT" xfId="16706"/>
    <cellStyle name="T_Copy of Du toan dac hien trang B4,B14_2_ĐB+YT_DT 2017(25.10)" xfId="16707"/>
    <cellStyle name="T_Copy of Du toan dac hien trang B4,B14_2_Du toan DQTV  2013 (Dat lam)" xfId="16708"/>
    <cellStyle name="T_Copy of Du toan dac hien trang B4,B14_2_Du toan KP DQTV nam 2013 (Xay dung trinh So thang 9.2012" xfId="16709"/>
    <cellStyle name="T_Copy of Du toan dac hien trang B4,B14_2_Du toan KP DQTV nam 2013 (Xay dung trinh So thang 9.2012_Biểu ĐM" xfId="16710"/>
    <cellStyle name="T_Copy of Du toan dac hien trang B4,B14_2_Du toan KP DQTV nam 2013 (Xay dung trinh So thang 9.2012_Biểu ĐM_DT 2017(25.10)" xfId="16711"/>
    <cellStyle name="T_Copy of Du toan dac hien trang B4,B14_2_Du toan KP DQTV nam 2013 (Xay dung trinh So thang 9.2012_Cân đối T-c" xfId="16712"/>
    <cellStyle name="T_Copy of Du toan dac hien trang B4,B14_2_Du toan KP DQTV nam 2013 (Xay dung trinh So thang 9.2012_DT 2017(25.10)" xfId="16713"/>
    <cellStyle name="T_Copy of Du toan dac hien trang B4,B14_2_Du toan KP DQTV nam 2013 (Xay dung trinh So thang 9.2012_TH chung" xfId="16714"/>
    <cellStyle name="T_Copy of Du toan dac hien trang B4,B14_2_du toan nam 2012 phan GDQP, Lao (ban chinh thuc)" xfId="16715"/>
    <cellStyle name="T_Copy of Du toan dac hien trang B4,B14_2_du toan nam 2012 phan GDQP, Lao (ban chinh thuc)_ĐB+YT" xfId="16716"/>
    <cellStyle name="T_Copy of Du toan dac hien trang B4,B14_2_du toan nam 2012 phan GDQP, Lao (ban chinh thuc)_ĐB+YT_DT 2017(25.10)" xfId="16717"/>
    <cellStyle name="T_Copy of Du toan dac hien trang B4,B14_2_du toan nam 2012 phan GDQP, Lao (ban chinh thuc)_Mặt bằng 2017" xfId="16718"/>
    <cellStyle name="T_Copy of Du toan dac hien trang B4,B14_2_du toan nam 2012 phan GDQP, Lao (ban chinh thuc)_Mặt bằng 2017_DT 2017(25.10)" xfId="16719"/>
    <cellStyle name="T_Copy of Du toan dac hien trang B4,B14_2_du toan nam 2012 phan GDQP, Lao (ban chinh thuc)_ngọc lặc" xfId="16720"/>
    <cellStyle name="T_Copy of Du toan dac hien trang B4,B14_2_du toan nam 2012 phan GDQP, Lao (ban chinh thuc)_ngọc lặc_DT 2017(25.10)" xfId="16721"/>
    <cellStyle name="T_Copy of Du toan dac hien trang B4,B14_2_du toan nam 2012 phan GDQP, Lao (ban chinh thuc)_VINH LOC-MTP2014  (1)" xfId="16722"/>
    <cellStyle name="T_Copy of Du toan dac hien trang B4,B14_2_du toan nam 2012 phan GDQP, Lao (ban chinh thuc)_VINH LOC-MTP2014  (1)_DT 2017(25.10)" xfId="16723"/>
    <cellStyle name="T_Copy of Du toan dac hien trang B4,B14_2_Mặt bằng 2017" xfId="16724"/>
    <cellStyle name="T_Copy of Du toan dac hien trang B4,B14_2_Mặt bằng 2017_DT 2017(25.10)" xfId="16725"/>
    <cellStyle name="T_Copy of Du toan dac hien trang B4,B14_2_Phu luc KP" xfId="16726"/>
    <cellStyle name="T_Copy of Du toan dac hien trang B4,B14_2_Quan trang dot 2 2013 (Quan tính)" xfId="16727"/>
    <cellStyle name="T_CPK" xfId="16728"/>
    <cellStyle name="T_CPK_DT thu 2016 (1)" xfId="16729"/>
    <cellStyle name="T_CPK_PB1 -  Hop truc tinh uy" xfId="16730"/>
    <cellStyle name="T_CPK_Phu luc so 2 - NSTW  - Phuong an tinh toan theo huong dan cua Bo (khong bao gom bat thuong)" xfId="16731"/>
    <cellStyle name="T_CPK_PL 3 - Hop truc tinh uy" xfId="16732"/>
    <cellStyle name="T_CPK_PL 30a 5 nam theo QD giao von cua Bo KHDT 1187" xfId="16733"/>
    <cellStyle name="T_CPK_PL3" xfId="16734"/>
    <cellStyle name="T_CPK_PL4 - Hop truc tinh uy" xfId="16735"/>
    <cellStyle name="T_CTMTQG 2008" xfId="16736"/>
    <cellStyle name="T_CTMTQG 2008_Bieu mau 1-2 - gui cac phong" xfId="16737"/>
    <cellStyle name="T_CTMTQG 2008_Bieu mau 1-2 - gui cac phong_PL 30a 5 nam theo QD giao von cua Bo KHDT 1187" xfId="16738"/>
    <cellStyle name="T_CTMTQG 2008_Bieu mau danh muc du an thuoc CTMTQG nam 2008" xfId="16739"/>
    <cellStyle name="T_CTMTQG 2008_Bieu mau danh muc du an thuoc CTMTQG nam 2008_Bieu mau 1-2 - gui cac phong" xfId="16740"/>
    <cellStyle name="T_CTMTQG 2008_Bieu mau danh muc du an thuoc CTMTQG nam 2008_Bieu mau 1-2 - gui cac phong_PL 30a 5 nam theo QD giao von cua Bo KHDT 1187" xfId="16741"/>
    <cellStyle name="T_CTMTQG 2008_Bieu mau danh muc du an thuoc CTMTQG nam 2008_Phu bieu gui cac Phong" xfId="16742"/>
    <cellStyle name="T_CTMTQG 2008_Bieu mau danh muc du an thuoc CTMTQG nam 2008_Phu bieu gui cac Phong_PL 30a 5 nam theo QD giao von cua Bo KHDT 1187" xfId="16743"/>
    <cellStyle name="T_CTMTQG 2008_Bieu mau danh muc du an thuoc CTMTQG nam 2008_PL 30a 5 nam theo QD giao von cua Bo KHDT 1187" xfId="16744"/>
    <cellStyle name="T_CTMTQG 2008_Bieu mau danh muc du an thuoc CTMTQG nam 2008_Ung truoc von nam 2015 (Von 2014 - 2016)" xfId="16745"/>
    <cellStyle name="T_CTMTQG 2008_Bieu mau danh muc du an thuoc CTMTQG nam 2008_Ung truoc von nam 2015 (Von 2014 - 2016)_PL 30a 5 nam theo QD giao von cua Bo KHDT 1187" xfId="16746"/>
    <cellStyle name="T_CTMTQG 2008_Hi-Tong hop KQ phan bo KH nam 08- LD fong giao 15-11-08" xfId="16747"/>
    <cellStyle name="T_CTMTQG 2008_Hi-Tong hop KQ phan bo KH nam 08- LD fong giao 15-11-08_Bieu mau 1-2 - gui cac phong" xfId="16748"/>
    <cellStyle name="T_CTMTQG 2008_Hi-Tong hop KQ phan bo KH nam 08- LD fong giao 15-11-08_Bieu mau 1-2 - gui cac phong_PL 30a 5 nam theo QD giao von cua Bo KHDT 1187" xfId="16749"/>
    <cellStyle name="T_CTMTQG 2008_Hi-Tong hop KQ phan bo KH nam 08- LD fong giao 15-11-08_Phu bieu gui cac Phong" xfId="16750"/>
    <cellStyle name="T_CTMTQG 2008_Hi-Tong hop KQ phan bo KH nam 08- LD fong giao 15-11-08_Phu bieu gui cac Phong_PL 30a 5 nam theo QD giao von cua Bo KHDT 1187" xfId="16751"/>
    <cellStyle name="T_CTMTQG 2008_Hi-Tong hop KQ phan bo KH nam 08- LD fong giao 15-11-08_PL 30a 5 nam theo QD giao von cua Bo KHDT 1187" xfId="16752"/>
    <cellStyle name="T_CTMTQG 2008_Hi-Tong hop KQ phan bo KH nam 08- LD fong giao 15-11-08_Ung truoc von nam 2015 (Von 2014 - 2016)" xfId="16753"/>
    <cellStyle name="T_CTMTQG 2008_Hi-Tong hop KQ phan bo KH nam 08- LD fong giao 15-11-08_Ung truoc von nam 2015 (Von 2014 - 2016)_PL 30a 5 nam theo QD giao von cua Bo KHDT 1187" xfId="16754"/>
    <cellStyle name="T_CTMTQG 2008_Ket qua thuc hien nam 2008" xfId="16755"/>
    <cellStyle name="T_CTMTQG 2008_Ket qua thuc hien nam 2008_Bieu mau 1-2 - gui cac phong" xfId="16756"/>
    <cellStyle name="T_CTMTQG 2008_Ket qua thuc hien nam 2008_Bieu mau 1-2 - gui cac phong_PL 30a 5 nam theo QD giao von cua Bo KHDT 1187" xfId="16757"/>
    <cellStyle name="T_CTMTQG 2008_Ket qua thuc hien nam 2008_Phu bieu gui cac Phong" xfId="16758"/>
    <cellStyle name="T_CTMTQG 2008_Ket qua thuc hien nam 2008_Phu bieu gui cac Phong_PL 30a 5 nam theo QD giao von cua Bo KHDT 1187" xfId="16759"/>
    <cellStyle name="T_CTMTQG 2008_Ket qua thuc hien nam 2008_PL 30a 5 nam theo QD giao von cua Bo KHDT 1187" xfId="16760"/>
    <cellStyle name="T_CTMTQG 2008_Ket qua thuc hien nam 2008_Ung truoc von nam 2015 (Von 2014 - 2016)" xfId="16761"/>
    <cellStyle name="T_CTMTQG 2008_Ket qua thuc hien nam 2008_Ung truoc von nam 2015 (Von 2014 - 2016)_PL 30a 5 nam theo QD giao von cua Bo KHDT 1187" xfId="16762"/>
    <cellStyle name="T_CTMTQG 2008_KH XDCB_2008 lan 1" xfId="16763"/>
    <cellStyle name="T_CTMTQG 2008_KH XDCB_2008 lan 1 sua ngay 27-10" xfId="16764"/>
    <cellStyle name="T_CTMTQG 2008_KH XDCB_2008 lan 1 sua ngay 27-10_Bieu mau 1-2 - gui cac phong" xfId="16765"/>
    <cellStyle name="T_CTMTQG 2008_KH XDCB_2008 lan 1 sua ngay 27-10_Bieu mau 1-2 - gui cac phong_PL 30a 5 nam theo QD giao von cua Bo KHDT 1187" xfId="16766"/>
    <cellStyle name="T_CTMTQG 2008_KH XDCB_2008 lan 1 sua ngay 27-10_Phu bieu gui cac Phong" xfId="16767"/>
    <cellStyle name="T_CTMTQG 2008_KH XDCB_2008 lan 1 sua ngay 27-10_Phu bieu gui cac Phong_PL 30a 5 nam theo QD giao von cua Bo KHDT 1187" xfId="16768"/>
    <cellStyle name="T_CTMTQG 2008_KH XDCB_2008 lan 1 sua ngay 27-10_PL 30a 5 nam theo QD giao von cua Bo KHDT 1187" xfId="16769"/>
    <cellStyle name="T_CTMTQG 2008_KH XDCB_2008 lan 1 sua ngay 27-10_Ung truoc von nam 2015 (Von 2014 - 2016)" xfId="16770"/>
    <cellStyle name="T_CTMTQG 2008_KH XDCB_2008 lan 1 sua ngay 27-10_Ung truoc von nam 2015 (Von 2014 - 2016)_PL 30a 5 nam theo QD giao von cua Bo KHDT 1187" xfId="16771"/>
    <cellStyle name="T_CTMTQG 2008_KH XDCB_2008 lan 1_Bieu mau 1-2 - gui cac phong" xfId="16772"/>
    <cellStyle name="T_CTMTQG 2008_KH XDCB_2008 lan 1_Bieu mau 1-2 - gui cac phong_PL 30a 5 nam theo QD giao von cua Bo KHDT 1187" xfId="16773"/>
    <cellStyle name="T_CTMTQG 2008_KH XDCB_2008 lan 1_Phu bieu gui cac Phong" xfId="16774"/>
    <cellStyle name="T_CTMTQG 2008_KH XDCB_2008 lan 1_Phu bieu gui cac Phong_PL 30a 5 nam theo QD giao von cua Bo KHDT 1187" xfId="16775"/>
    <cellStyle name="T_CTMTQG 2008_KH XDCB_2008 lan 1_PL 30a 5 nam theo QD giao von cua Bo KHDT 1187" xfId="16776"/>
    <cellStyle name="T_CTMTQG 2008_KH XDCB_2008 lan 1_Ung truoc von nam 2015 (Von 2014 - 2016)" xfId="16777"/>
    <cellStyle name="T_CTMTQG 2008_KH XDCB_2008 lan 1_Ung truoc von nam 2015 (Von 2014 - 2016)_PL 30a 5 nam theo QD giao von cua Bo KHDT 1187" xfId="16778"/>
    <cellStyle name="T_CTMTQG 2008_KH XDCB_2008 lan 2 sua ngay 10-11" xfId="16779"/>
    <cellStyle name="T_CTMTQG 2008_KH XDCB_2008 lan 2 sua ngay 10-11_Bieu mau 1-2 - gui cac phong" xfId="16780"/>
    <cellStyle name="T_CTMTQG 2008_KH XDCB_2008 lan 2 sua ngay 10-11_Bieu mau 1-2 - gui cac phong_PL 30a 5 nam theo QD giao von cua Bo KHDT 1187" xfId="16781"/>
    <cellStyle name="T_CTMTQG 2008_KH XDCB_2008 lan 2 sua ngay 10-11_Phu bieu gui cac Phong" xfId="16782"/>
    <cellStyle name="T_CTMTQG 2008_KH XDCB_2008 lan 2 sua ngay 10-11_Phu bieu gui cac Phong_PL 30a 5 nam theo QD giao von cua Bo KHDT 1187" xfId="16783"/>
    <cellStyle name="T_CTMTQG 2008_KH XDCB_2008 lan 2 sua ngay 10-11_PL 30a 5 nam theo QD giao von cua Bo KHDT 1187" xfId="16784"/>
    <cellStyle name="T_CTMTQG 2008_KH XDCB_2008 lan 2 sua ngay 10-11_Ung truoc von nam 2015 (Von 2014 - 2016)" xfId="16785"/>
    <cellStyle name="T_CTMTQG 2008_KH XDCB_2008 lan 2 sua ngay 10-11_Ung truoc von nam 2015 (Von 2014 - 2016)_PL 30a 5 nam theo QD giao von cua Bo KHDT 1187" xfId="16786"/>
    <cellStyle name="T_CTMTQG 2008_Phu bieu gui cac Phong" xfId="16787"/>
    <cellStyle name="T_CTMTQG 2008_Phu bieu gui cac Phong_PL 30a 5 nam theo QD giao von cua Bo KHDT 1187" xfId="16788"/>
    <cellStyle name="T_CTMTQG 2008_PL 30a 5 nam theo QD giao von cua Bo KHDT 1187" xfId="16789"/>
    <cellStyle name="T_CTMTQG 2008_Ung truoc von nam 2015 (Von 2014 - 2016)" xfId="16790"/>
    <cellStyle name="T_CTMTQG 2008_Ung truoc von nam 2015 (Von 2014 - 2016)_PL 30a 5 nam theo QD giao von cua Bo KHDT 1187" xfId="16791"/>
    <cellStyle name="T_Don gia 24" xfId="16792"/>
    <cellStyle name="T_Don gia 24_BV Mắt - BB" xfId="16793"/>
    <cellStyle name="T_Don gia 24_chi cuc ATTP" xfId="16794"/>
    <cellStyle name="T_Don gia 24_ĐB+YT" xfId="16795"/>
    <cellStyle name="T_Don gia 24_ĐB+YT_DT 2017(25.10)" xfId="16796"/>
    <cellStyle name="T_Don gia 24_Mặt bằng 2017" xfId="16797"/>
    <cellStyle name="T_Don gia 24_Mặt bằng 2017_DT 2017(25.10)" xfId="16798"/>
    <cellStyle name="T_Don gia 24_ngọc lặc" xfId="16799"/>
    <cellStyle name="T_Don gia 24_ngọc lặc_DT 2017(25.10)" xfId="16800"/>
    <cellStyle name="T_Don gia 24_Trung tâm nước SH và VSMTNT" xfId="16801"/>
    <cellStyle name="T_Don gia 24_VINH LOC-MTP2014  (1)" xfId="16802"/>
    <cellStyle name="T_Don gia 24_VINH LOC-MTP2014  (1)_DT 2017(25.10)" xfId="16803"/>
    <cellStyle name="T_DT 2017(06.11)" xfId="16804"/>
    <cellStyle name="T_DT 2017(25.10)" xfId="16805"/>
    <cellStyle name="T_DT thu 2016 (1)" xfId="16806"/>
    <cellStyle name="T_Du an khoi cong moi nam 2010" xfId="16807"/>
    <cellStyle name="T_Du an khoi cong moi nam 2010_Bieu mau 1-2 - gui cac phong" xfId="16808"/>
    <cellStyle name="T_Du an khoi cong moi nam 2010_Bieu mau 1-2 - gui cac phong_PL 30a 5 nam theo QD giao von cua Bo KHDT 1187" xfId="16809"/>
    <cellStyle name="T_Du an khoi cong moi nam 2010_Phu bieu gui cac Phong" xfId="16810"/>
    <cellStyle name="T_Du an khoi cong moi nam 2010_Phu bieu gui cac Phong_PL 30a 5 nam theo QD giao von cua Bo KHDT 1187" xfId="16811"/>
    <cellStyle name="T_Du an khoi cong moi nam 2010_PL 30a 5 nam theo QD giao von cua Bo KHDT 1187" xfId="16812"/>
    <cellStyle name="T_Du an khoi cong moi nam 2010_Ung truoc von nam 2015 (Von 2014 - 2016)" xfId="16813"/>
    <cellStyle name="T_Du an khoi cong moi nam 2010_Ung truoc von nam 2015 (Von 2014 - 2016)_PL 30a 5 nam theo QD giao von cua Bo KHDT 1187" xfId="16814"/>
    <cellStyle name="T_DU AN TKQH VA CHUAN BI DAU TU NAM 2007 sua ngay 9-11" xfId="16815"/>
    <cellStyle name="T_DU AN TKQH VA CHUAN BI DAU TU NAM 2007 sua ngay 9-11_Bieu mau 1-2 - gui cac phong" xfId="16816"/>
    <cellStyle name="T_DU AN TKQH VA CHUAN BI DAU TU NAM 2007 sua ngay 9-11_Bieu mau 1-2 - gui cac phong_PL 30a 5 nam theo QD giao von cua Bo KHDT 1187" xfId="16817"/>
    <cellStyle name="T_DU AN TKQH VA CHUAN BI DAU TU NAM 2007 sua ngay 9-11_Bieu mau danh muc du an thuoc CTMTQG nam 2008" xfId="16818"/>
    <cellStyle name="T_DU AN TKQH VA CHUAN BI DAU TU NAM 2007 sua ngay 9-11_Bieu mau danh muc du an thuoc CTMTQG nam 2008_Bieu mau 1-2 - gui cac phong" xfId="16819"/>
    <cellStyle name="T_DU AN TKQH VA CHUAN BI DAU TU NAM 2007 sua ngay 9-11_Bieu mau danh muc du an thuoc CTMTQG nam 2008_Bieu mau 1-2 - gui cac phong_PL 30a 5 nam theo QD giao von cua Bo KHDT 1187" xfId="16820"/>
    <cellStyle name="T_DU AN TKQH VA CHUAN BI DAU TU NAM 2007 sua ngay 9-11_Bieu mau danh muc du an thuoc CTMTQG nam 2008_Phu bieu gui cac Phong" xfId="16821"/>
    <cellStyle name="T_DU AN TKQH VA CHUAN BI DAU TU NAM 2007 sua ngay 9-11_Bieu mau danh muc du an thuoc CTMTQG nam 2008_Phu bieu gui cac Phong_PL 30a 5 nam theo QD giao von cua Bo KHDT 1187" xfId="16822"/>
    <cellStyle name="T_DU AN TKQH VA CHUAN BI DAU TU NAM 2007 sua ngay 9-11_Bieu mau danh muc du an thuoc CTMTQG nam 2008_PL 30a 5 nam theo QD giao von cua Bo KHDT 1187" xfId="16823"/>
    <cellStyle name="T_DU AN TKQH VA CHUAN BI DAU TU NAM 2007 sua ngay 9-11_Bieu mau danh muc du an thuoc CTMTQG nam 2008_Ung truoc von nam 2015 (Von 2014 - 2016)" xfId="16824"/>
    <cellStyle name="T_DU AN TKQH VA CHUAN BI DAU TU NAM 2007 sua ngay 9-11_Bieu mau danh muc du an thuoc CTMTQG nam 2008_Ung truoc von nam 2015 (Von 2014 - 2016)_PL 30a 5 nam theo QD giao von cua Bo KHDT 1187" xfId="16825"/>
    <cellStyle name="T_DU AN TKQH VA CHUAN BI DAU TU NAM 2007 sua ngay 9-11_Du an khoi cong moi nam 2010" xfId="16826"/>
    <cellStyle name="T_DU AN TKQH VA CHUAN BI DAU TU NAM 2007 sua ngay 9-11_Du an khoi cong moi nam 2010_Bieu mau 1-2 - gui cac phong" xfId="16827"/>
    <cellStyle name="T_DU AN TKQH VA CHUAN BI DAU TU NAM 2007 sua ngay 9-11_Du an khoi cong moi nam 2010_Bieu mau 1-2 - gui cac phong_PL 30a 5 nam theo QD giao von cua Bo KHDT 1187" xfId="16828"/>
    <cellStyle name="T_DU AN TKQH VA CHUAN BI DAU TU NAM 2007 sua ngay 9-11_Du an khoi cong moi nam 2010_Phu bieu gui cac Phong" xfId="16829"/>
    <cellStyle name="T_DU AN TKQH VA CHUAN BI DAU TU NAM 2007 sua ngay 9-11_Du an khoi cong moi nam 2010_Phu bieu gui cac Phong_PL 30a 5 nam theo QD giao von cua Bo KHDT 1187" xfId="16830"/>
    <cellStyle name="T_DU AN TKQH VA CHUAN BI DAU TU NAM 2007 sua ngay 9-11_Du an khoi cong moi nam 2010_PL 30a 5 nam theo QD giao von cua Bo KHDT 1187" xfId="16831"/>
    <cellStyle name="T_DU AN TKQH VA CHUAN BI DAU TU NAM 2007 sua ngay 9-11_Du an khoi cong moi nam 2010_Ung truoc von nam 2015 (Von 2014 - 2016)" xfId="16832"/>
    <cellStyle name="T_DU AN TKQH VA CHUAN BI DAU TU NAM 2007 sua ngay 9-11_Du an khoi cong moi nam 2010_Ung truoc von nam 2015 (Von 2014 - 2016)_PL 30a 5 nam theo QD giao von cua Bo KHDT 1187" xfId="16833"/>
    <cellStyle name="T_DU AN TKQH VA CHUAN BI DAU TU NAM 2007 sua ngay 9-11_Ket qua phan bo von nam 2008" xfId="16834"/>
    <cellStyle name="T_DU AN TKQH VA CHUAN BI DAU TU NAM 2007 sua ngay 9-11_Ket qua phan bo von nam 2008_Bieu mau 1-2 - gui cac phong" xfId="16835"/>
    <cellStyle name="T_DU AN TKQH VA CHUAN BI DAU TU NAM 2007 sua ngay 9-11_Ket qua phan bo von nam 2008_Bieu mau 1-2 - gui cac phong_PL 30a 5 nam theo QD giao von cua Bo KHDT 1187" xfId="16836"/>
    <cellStyle name="T_DU AN TKQH VA CHUAN BI DAU TU NAM 2007 sua ngay 9-11_Ket qua phan bo von nam 2008_Phu bieu gui cac Phong" xfId="16837"/>
    <cellStyle name="T_DU AN TKQH VA CHUAN BI DAU TU NAM 2007 sua ngay 9-11_Ket qua phan bo von nam 2008_Phu bieu gui cac Phong_PL 30a 5 nam theo QD giao von cua Bo KHDT 1187" xfId="16838"/>
    <cellStyle name="T_DU AN TKQH VA CHUAN BI DAU TU NAM 2007 sua ngay 9-11_Ket qua phan bo von nam 2008_PL 30a 5 nam theo QD giao von cua Bo KHDT 1187" xfId="16839"/>
    <cellStyle name="T_DU AN TKQH VA CHUAN BI DAU TU NAM 2007 sua ngay 9-11_Ket qua phan bo von nam 2008_Ung truoc von nam 2015 (Von 2014 - 2016)" xfId="16840"/>
    <cellStyle name="T_DU AN TKQH VA CHUAN BI DAU TU NAM 2007 sua ngay 9-11_Ket qua phan bo von nam 2008_Ung truoc von nam 2015 (Von 2014 - 2016)_PL 30a 5 nam theo QD giao von cua Bo KHDT 1187" xfId="16841"/>
    <cellStyle name="T_DU AN TKQH VA CHUAN BI DAU TU NAM 2007 sua ngay 9-11_KH XDCB_2008 lan 2 sua ngay 10-11" xfId="16842"/>
    <cellStyle name="T_DU AN TKQH VA CHUAN BI DAU TU NAM 2007 sua ngay 9-11_KH XDCB_2008 lan 2 sua ngay 10-11_Bieu mau 1-2 - gui cac phong" xfId="16843"/>
    <cellStyle name="T_DU AN TKQH VA CHUAN BI DAU TU NAM 2007 sua ngay 9-11_KH XDCB_2008 lan 2 sua ngay 10-11_Bieu mau 1-2 - gui cac phong_PL 30a 5 nam theo QD giao von cua Bo KHDT 1187" xfId="16844"/>
    <cellStyle name="T_DU AN TKQH VA CHUAN BI DAU TU NAM 2007 sua ngay 9-11_KH XDCB_2008 lan 2 sua ngay 10-11_Phu bieu gui cac Phong" xfId="16845"/>
    <cellStyle name="T_DU AN TKQH VA CHUAN BI DAU TU NAM 2007 sua ngay 9-11_KH XDCB_2008 lan 2 sua ngay 10-11_Phu bieu gui cac Phong_PL 30a 5 nam theo QD giao von cua Bo KHDT 1187" xfId="16846"/>
    <cellStyle name="T_DU AN TKQH VA CHUAN BI DAU TU NAM 2007 sua ngay 9-11_KH XDCB_2008 lan 2 sua ngay 10-11_PL 30a 5 nam theo QD giao von cua Bo KHDT 1187" xfId="16847"/>
    <cellStyle name="T_DU AN TKQH VA CHUAN BI DAU TU NAM 2007 sua ngay 9-11_KH XDCB_2008 lan 2 sua ngay 10-11_Ung truoc von nam 2015 (Von 2014 - 2016)" xfId="16848"/>
    <cellStyle name="T_DU AN TKQH VA CHUAN BI DAU TU NAM 2007 sua ngay 9-11_KH XDCB_2008 lan 2 sua ngay 10-11_Ung truoc von nam 2015 (Von 2014 - 2016)_PL 30a 5 nam theo QD giao von cua Bo KHDT 1187" xfId="16849"/>
    <cellStyle name="T_DU AN TKQH VA CHUAN BI DAU TU NAM 2007 sua ngay 9-11_Phu bieu gui cac Phong" xfId="16850"/>
    <cellStyle name="T_DU AN TKQH VA CHUAN BI DAU TU NAM 2007 sua ngay 9-11_Phu bieu gui cac Phong_PL 30a 5 nam theo QD giao von cua Bo KHDT 1187" xfId="16851"/>
    <cellStyle name="T_DU AN TKQH VA CHUAN BI DAU TU NAM 2007 sua ngay 9-11_PL 30a 5 nam theo QD giao von cua Bo KHDT 1187" xfId="16852"/>
    <cellStyle name="T_DU AN TKQH VA CHUAN BI DAU TU NAM 2007 sua ngay 9-11_Ung truoc von nam 2015 (Von 2014 - 2016)" xfId="16853"/>
    <cellStyle name="T_DU AN TKQH VA CHUAN BI DAU TU NAM 2007 sua ngay 9-11_Ung truoc von nam 2015 (Von 2014 - 2016)_PL 30a 5 nam theo QD giao von cua Bo KHDT 1187" xfId="16854"/>
    <cellStyle name="T_Dự toán chính sách ngành công thương" xfId="16855"/>
    <cellStyle name="T_du toan dieu chinh  20-8-2006" xfId="16856"/>
    <cellStyle name="T_du toan dieu chinh  20-8-2006_PB1 -  Hop truc tinh uy" xfId="16857"/>
    <cellStyle name="T_du toan dieu chinh  20-8-2006_Phu luc so 2 - NSTW  - Phuong an tinh toan theo huong dan cua Bo (khong bao gom bat thuong)" xfId="16858"/>
    <cellStyle name="T_du toan dieu chinh  20-8-2006_PL 3 - Hop truc tinh uy" xfId="16859"/>
    <cellStyle name="T_du toan dieu chinh  20-8-2006_PL 30a 5 nam theo QD giao von cua Bo KHDT 1187" xfId="16860"/>
    <cellStyle name="T_du toan dieu chinh  20-8-2006_PL3" xfId="16861"/>
    <cellStyle name="T_du toan dieu chinh  20-8-2006_PL4 - Hop truc tinh uy" xfId="16862"/>
    <cellStyle name="T_Du toan DQTV  2013 (Dat lam)" xfId="16863"/>
    <cellStyle name="T_Du toan KP DQTV nam 2013 (Xay dung trinh So thang 9.2012" xfId="16864"/>
    <cellStyle name="T_Du toan KP DQTV nam 2013 (Xay dung trinh So thang 9.2012_Biểu ĐM" xfId="16865"/>
    <cellStyle name="T_Du toan KP DQTV nam 2013 (Xay dung trinh So thang 9.2012_Biểu ĐM_DT 2017(25.10)" xfId="16866"/>
    <cellStyle name="T_Du toan KP DQTV nam 2013 (Xay dung trinh So thang 9.2012_Cân đối T-c" xfId="16867"/>
    <cellStyle name="T_Du toan KP DQTV nam 2013 (Xay dung trinh So thang 9.2012_DT 2017(25.10)" xfId="16868"/>
    <cellStyle name="T_Du toan KP DQTV nam 2013 (Xay dung trinh So thang 9.2012_TH chung" xfId="16869"/>
    <cellStyle name="T_du toan nam 2012 phan GDQP, Lao (ban chinh thuc)" xfId="16870"/>
    <cellStyle name="T_du toan nam 2012 phan GDQP, Lao (ban chinh thuc)_ĐB+YT" xfId="16871"/>
    <cellStyle name="T_du toan nam 2012 phan GDQP, Lao (ban chinh thuc)_ĐB+YT_DT 2017(25.10)" xfId="16872"/>
    <cellStyle name="T_du toan nam 2012 phan GDQP, Lao (ban chinh thuc)_Mặt bằng 2017" xfId="16873"/>
    <cellStyle name="T_du toan nam 2012 phan GDQP, Lao (ban chinh thuc)_Mặt bằng 2017_DT 2017(25.10)" xfId="16874"/>
    <cellStyle name="T_du toan nam 2012 phan GDQP, Lao (ban chinh thuc)_ngọc lặc" xfId="16875"/>
    <cellStyle name="T_du toan nam 2012 phan GDQP, Lao (ban chinh thuc)_ngọc lặc_DT 2017(25.10)" xfId="16876"/>
    <cellStyle name="T_du toan nam 2012 phan GDQP, Lao (ban chinh thuc)_VINH LOC-MTP2014  (1)" xfId="16877"/>
    <cellStyle name="T_du toan nam 2012 phan GDQP, Lao (ban chinh thuc)_VINH LOC-MTP2014  (1)_DT 2017(25.10)" xfId="16878"/>
    <cellStyle name="T_Gia thau Hoang Xuan" xfId="16879"/>
    <cellStyle name="T_Ke hoach KTXH  nam 2009_PKT thang 11 nam 2008" xfId="16880"/>
    <cellStyle name="T_Ke hoach KTXH  nam 2009_PKT thang 11 nam 2008_Bieu mau 1-2 - gui cac phong" xfId="16881"/>
    <cellStyle name="T_Ke hoach KTXH  nam 2009_PKT thang 11 nam 2008_Bieu mau 1-2 - gui cac phong_PL 30a 5 nam theo QD giao von cua Bo KHDT 1187" xfId="16882"/>
    <cellStyle name="T_Ke hoach KTXH  nam 2009_PKT thang 11 nam 2008_Phu bieu gui cac Phong" xfId="16883"/>
    <cellStyle name="T_Ke hoach KTXH  nam 2009_PKT thang 11 nam 2008_Phu bieu gui cac Phong_PL 30a 5 nam theo QD giao von cua Bo KHDT 1187" xfId="16884"/>
    <cellStyle name="T_Ke hoach KTXH  nam 2009_PKT thang 11 nam 2008_PL 30a 5 nam theo QD giao von cua Bo KHDT 1187" xfId="16885"/>
    <cellStyle name="T_Ke hoach KTXH  nam 2009_PKT thang 11 nam 2008_Ung truoc von nam 2015 (Von 2014 - 2016)" xfId="16886"/>
    <cellStyle name="T_Ke hoach KTXH  nam 2009_PKT thang 11 nam 2008_Ung truoc von nam 2015 (Von 2014 - 2016)_PL 30a 5 nam theo QD giao von cua Bo KHDT 1187" xfId="16887"/>
    <cellStyle name="T_Ket qua dau thau" xfId="16888"/>
    <cellStyle name="T_Ket qua dau thau_Bieu mau 1-2 - gui cac phong" xfId="16889"/>
    <cellStyle name="T_Ket qua dau thau_Bieu mau 1-2 - gui cac phong_PL 30a 5 nam theo QD giao von cua Bo KHDT 1187" xfId="16890"/>
    <cellStyle name="T_Ket qua dau thau_Phu bieu gui cac Phong" xfId="16891"/>
    <cellStyle name="T_Ket qua dau thau_Phu bieu gui cac Phong_PL 30a 5 nam theo QD giao von cua Bo KHDT 1187" xfId="16892"/>
    <cellStyle name="T_Ket qua dau thau_PL 30a 5 nam theo QD giao von cua Bo KHDT 1187" xfId="16893"/>
    <cellStyle name="T_Ket qua dau thau_Ung truoc von nam 2015 (Von 2014 - 2016)" xfId="16894"/>
    <cellStyle name="T_Ket qua dau thau_Ung truoc von nam 2015 (Von 2014 - 2016)_PL 30a 5 nam theo QD giao von cua Bo KHDT 1187" xfId="16895"/>
    <cellStyle name="T_Ket qua phan bo von nam 2008" xfId="16896"/>
    <cellStyle name="T_Ket qua phan bo von nam 2008_Bieu mau 1-2 - gui cac phong" xfId="16897"/>
    <cellStyle name="T_Ket qua phan bo von nam 2008_Bieu mau 1-2 - gui cac phong_PL 30a 5 nam theo QD giao von cua Bo KHDT 1187" xfId="16898"/>
    <cellStyle name="T_Ket qua phan bo von nam 2008_Phu bieu gui cac Phong" xfId="16899"/>
    <cellStyle name="T_Ket qua phan bo von nam 2008_Phu bieu gui cac Phong_PL 30a 5 nam theo QD giao von cua Bo KHDT 1187" xfId="16900"/>
    <cellStyle name="T_Ket qua phan bo von nam 2008_PL 30a 5 nam theo QD giao von cua Bo KHDT 1187" xfId="16901"/>
    <cellStyle name="T_Ket qua phan bo von nam 2008_Ung truoc von nam 2015 (Von 2014 - 2016)" xfId="16902"/>
    <cellStyle name="T_Ket qua phan bo von nam 2008_Ung truoc von nam 2015 (Von 2014 - 2016)_PL 30a 5 nam theo QD giao von cua Bo KHDT 1187" xfId="16903"/>
    <cellStyle name="T_KH XDCB_2008 lan 2 sua ngay 10-11" xfId="16904"/>
    <cellStyle name="T_KH XDCB_2008 lan 2 sua ngay 10-11_Bieu mau 1-2 - gui cac phong" xfId="16905"/>
    <cellStyle name="T_KH XDCB_2008 lan 2 sua ngay 10-11_Bieu mau 1-2 - gui cac phong_PL 30a 5 nam theo QD giao von cua Bo KHDT 1187" xfId="16906"/>
    <cellStyle name="T_KH XDCB_2008 lan 2 sua ngay 10-11_Phu bieu gui cac Phong" xfId="16907"/>
    <cellStyle name="T_KH XDCB_2008 lan 2 sua ngay 10-11_Phu bieu gui cac Phong_PL 30a 5 nam theo QD giao von cua Bo KHDT 1187" xfId="16908"/>
    <cellStyle name="T_KH XDCB_2008 lan 2 sua ngay 10-11_PL 30a 5 nam theo QD giao von cua Bo KHDT 1187" xfId="16909"/>
    <cellStyle name="T_KH XDCB_2008 lan 2 sua ngay 10-11_Ung truoc von nam 2015 (Von 2014 - 2016)" xfId="16910"/>
    <cellStyle name="T_KH XDCB_2008 lan 2 sua ngay 10-11_Ung truoc von nam 2015 (Von 2014 - 2016)_PL 30a 5 nam theo QD giao von cua Bo KHDT 1187" xfId="16911"/>
    <cellStyle name="T_Khai toan" xfId="16912"/>
    <cellStyle name="T_Khai toan 89NK PA2B OK2" xfId="16913"/>
    <cellStyle name="T_Khai toan NHA DIEU HANH THUY LOI ko chia giai doan 22-08-2006 chi tiet" xfId="16914"/>
    <cellStyle name="T_Khai toan TMDT" xfId="16915"/>
    <cellStyle name="T_Khai toan TMDT_Bang chi tiet phan bo kinh phi HL DQ bien nam 2014." xfId="16916"/>
    <cellStyle name="T_Khai toan TMDT_ĐB+YT" xfId="16917"/>
    <cellStyle name="T_Khai toan TMDT_ĐB+YT_DT 2017(25.10)" xfId="16918"/>
    <cellStyle name="T_Khai toan TMDT_Du toan DQTV  2013 (Dat lam)" xfId="16919"/>
    <cellStyle name="T_Khai toan TMDT_Du toan KP DQTV nam 2013 (Xay dung trinh So thang 9.2012" xfId="16920"/>
    <cellStyle name="T_Khai toan TMDT_Du toan KP DQTV nam 2013 (Xay dung trinh So thang 9.2012_Biểu ĐM" xfId="16921"/>
    <cellStyle name="T_Khai toan TMDT_Du toan KP DQTV nam 2013 (Xay dung trinh So thang 9.2012_Biểu ĐM_DT 2017(25.10)" xfId="16922"/>
    <cellStyle name="T_Khai toan TMDT_Du toan KP DQTV nam 2013 (Xay dung trinh So thang 9.2012_Cân đối T-c" xfId="16923"/>
    <cellStyle name="T_Khai toan TMDT_Du toan KP DQTV nam 2013 (Xay dung trinh So thang 9.2012_DT 2017(25.10)" xfId="16924"/>
    <cellStyle name="T_Khai toan TMDT_Du toan KP DQTV nam 2013 (Xay dung trinh So thang 9.2012_TH chung" xfId="16925"/>
    <cellStyle name="T_Khai toan TMDT_du toan nam 2012 phan GDQP, Lao (ban chinh thuc)" xfId="16926"/>
    <cellStyle name="T_Khai toan TMDT_du toan nam 2012 phan GDQP, Lao (ban chinh thuc)_ĐB+YT" xfId="16927"/>
    <cellStyle name="T_Khai toan TMDT_du toan nam 2012 phan GDQP, Lao (ban chinh thuc)_ĐB+YT_DT 2017(25.10)" xfId="16928"/>
    <cellStyle name="T_Khai toan TMDT_du toan nam 2012 phan GDQP, Lao (ban chinh thuc)_Mặt bằng 2017" xfId="16929"/>
    <cellStyle name="T_Khai toan TMDT_du toan nam 2012 phan GDQP, Lao (ban chinh thuc)_Mặt bằng 2017_DT 2017(25.10)" xfId="16930"/>
    <cellStyle name="T_Khai toan TMDT_du toan nam 2012 phan GDQP, Lao (ban chinh thuc)_ngọc lặc" xfId="16931"/>
    <cellStyle name="T_Khai toan TMDT_du toan nam 2012 phan GDQP, Lao (ban chinh thuc)_ngọc lặc_DT 2017(25.10)" xfId="16932"/>
    <cellStyle name="T_Khai toan TMDT_du toan nam 2012 phan GDQP, Lao (ban chinh thuc)_VINH LOC-MTP2014  (1)" xfId="16933"/>
    <cellStyle name="T_Khai toan TMDT_du toan nam 2012 phan GDQP, Lao (ban chinh thuc)_VINH LOC-MTP2014  (1)_DT 2017(25.10)" xfId="16934"/>
    <cellStyle name="T_Khai toan TMDT_Mặt bằng 2017" xfId="16935"/>
    <cellStyle name="T_Khai toan TMDT_Mặt bằng 2017_DT 2017(25.10)" xfId="16936"/>
    <cellStyle name="T_Khai toan TMDT_Phu luc KP" xfId="16937"/>
    <cellStyle name="T_Khai toan TMDT_Quan trang dot 2 2013 (Quan tính)" xfId="16938"/>
    <cellStyle name="T_Khai toan_Bang chi tiet phan bo kinh phi HL DQ bien nam 2014." xfId="16939"/>
    <cellStyle name="T_Khai toan_ĐB+YT" xfId="16940"/>
    <cellStyle name="T_Khai toan_ĐB+YT_DT 2017(25.10)" xfId="16941"/>
    <cellStyle name="T_Khai toan_Du toan DQTV  2013 (Dat lam)" xfId="16942"/>
    <cellStyle name="T_Khai toan_Du toan KP DQTV nam 2013 (Xay dung trinh So thang 9.2012" xfId="16943"/>
    <cellStyle name="T_Khai toan_Du toan KP DQTV nam 2013 (Xay dung trinh So thang 9.2012_Biểu ĐM" xfId="16944"/>
    <cellStyle name="T_Khai toan_Du toan KP DQTV nam 2013 (Xay dung trinh So thang 9.2012_Biểu ĐM_DT 2017(25.10)" xfId="16945"/>
    <cellStyle name="T_Khai toan_Du toan KP DQTV nam 2013 (Xay dung trinh So thang 9.2012_Cân đối T-c" xfId="16946"/>
    <cellStyle name="T_Khai toan_Du toan KP DQTV nam 2013 (Xay dung trinh So thang 9.2012_DT 2017(25.10)" xfId="16947"/>
    <cellStyle name="T_Khai toan_Du toan KP DQTV nam 2013 (Xay dung trinh So thang 9.2012_TH chung" xfId="16948"/>
    <cellStyle name="T_Khai toan_du toan nam 2012 phan GDQP, Lao (ban chinh thuc)" xfId="16949"/>
    <cellStyle name="T_Khai toan_du toan nam 2012 phan GDQP, Lao (ban chinh thuc)_ĐB+YT" xfId="16950"/>
    <cellStyle name="T_Khai toan_du toan nam 2012 phan GDQP, Lao (ban chinh thuc)_ĐB+YT_DT 2017(25.10)" xfId="16951"/>
    <cellStyle name="T_Khai toan_du toan nam 2012 phan GDQP, Lao (ban chinh thuc)_Mặt bằng 2017" xfId="16952"/>
    <cellStyle name="T_Khai toan_du toan nam 2012 phan GDQP, Lao (ban chinh thuc)_Mặt bằng 2017_DT 2017(25.10)" xfId="16953"/>
    <cellStyle name="T_Khai toan_du toan nam 2012 phan GDQP, Lao (ban chinh thuc)_ngọc lặc" xfId="16954"/>
    <cellStyle name="T_Khai toan_du toan nam 2012 phan GDQP, Lao (ban chinh thuc)_ngọc lặc_DT 2017(25.10)" xfId="16955"/>
    <cellStyle name="T_Khai toan_du toan nam 2012 phan GDQP, Lao (ban chinh thuc)_VINH LOC-MTP2014  (1)" xfId="16956"/>
    <cellStyle name="T_Khai toan_du toan nam 2012 phan GDQP, Lao (ban chinh thuc)_VINH LOC-MTP2014  (1)_DT 2017(25.10)" xfId="16957"/>
    <cellStyle name="T_Khai toan_Mặt bằng 2017" xfId="16958"/>
    <cellStyle name="T_Khai toan_Mặt bằng 2017_DT 2017(25.10)" xfId="16959"/>
    <cellStyle name="T_Khai toan_Phu luc KP" xfId="16960"/>
    <cellStyle name="T_Khai toan_Quan trang dot 2 2013 (Quan tính)" xfId="16961"/>
    <cellStyle name="T_Mẫu biểu thảo luận DT 2014" xfId="16962"/>
    <cellStyle name="T_Mẫu biểu thảo luận DT 2014_ĐB+YT" xfId="16963"/>
    <cellStyle name="T_Mẫu biểu thảo luận DT 2014_ĐB+YT_DT 2017(25.10)" xfId="16964"/>
    <cellStyle name="T_Mẫu biểu thảo luận DT 2014_Mặt bằng 2017" xfId="16965"/>
    <cellStyle name="T_Mẫu biểu thảo luận DT 2014_Mặt bằng 2017_DT 2017(25.10)" xfId="16966"/>
    <cellStyle name="T_Mau kiem ke" xfId="16967"/>
    <cellStyle name="T_Me_Tri_6_07" xfId="16968"/>
    <cellStyle name="T_Me_Tri_6_07_PB1 -  Hop truc tinh uy" xfId="16969"/>
    <cellStyle name="T_Me_Tri_6_07_Phu luc so 2 - NSTW  - Phuong an tinh toan theo huong dan cua Bo (khong bao gom bat thuong)" xfId="16970"/>
    <cellStyle name="T_Me_Tri_6_07_PL 3 - Hop truc tinh uy" xfId="16971"/>
    <cellStyle name="T_Me_Tri_6_07_PL 30a 5 nam theo QD giao von cua Bo KHDT 1187" xfId="16972"/>
    <cellStyle name="T_Me_Tri_6_07_PL3" xfId="16973"/>
    <cellStyle name="T_Me_Tri_6_07_PL4 - Hop truc tinh uy" xfId="16974"/>
    <cellStyle name="T_Muc khoan quy PC theo ND 29" xfId="16975"/>
    <cellStyle name="T_Muc khoan quy PC theo ND 29_DT 2017(25.10)" xfId="16976"/>
    <cellStyle name="T_N2 thay dat (N1-1)" xfId="16977"/>
    <cellStyle name="T_N2 thay dat (N1-1)_PB1 -  Hop truc tinh uy" xfId="16978"/>
    <cellStyle name="T_N2 thay dat (N1-1)_Phu luc so 2 - NSTW  - Phuong an tinh toan theo huong dan cua Bo (khong bao gom bat thuong)" xfId="16979"/>
    <cellStyle name="T_N2 thay dat (N1-1)_PL 3 - Hop truc tinh uy" xfId="16980"/>
    <cellStyle name="T_N2 thay dat (N1-1)_PL 30a 5 nam theo QD giao von cua Bo KHDT 1187" xfId="16981"/>
    <cellStyle name="T_N2 thay dat (N1-1)_PL3" xfId="16982"/>
    <cellStyle name="T_N2 thay dat (N1-1)_PL4 - Hop truc tinh uy" xfId="16983"/>
    <cellStyle name="T_PAthuc25.05.06 B14 PA1" xfId="16984"/>
    <cellStyle name="T_PB1 -  Hop truc tinh uy" xfId="16985"/>
    <cellStyle name="T_Phu luc KP" xfId="16986"/>
    <cellStyle name="T_Phu luc LL" xfId="16987"/>
    <cellStyle name="T_Phu luc so 2 - NSTW  - Phuong an tinh toan theo huong dan cua Bo (khong bao gom bat thuong)" xfId="16988"/>
    <cellStyle name="T_Phuong an can doi nam 2008" xfId="16989"/>
    <cellStyle name="T_Phuong an can doi nam 2008_Bieu mau 1-2 - gui cac phong" xfId="16990"/>
    <cellStyle name="T_Phuong an can doi nam 2008_Bieu mau 1-2 - gui cac phong_PL 30a 5 nam theo QD giao von cua Bo KHDT 1187" xfId="16991"/>
    <cellStyle name="T_Phuong an can doi nam 2008_Phu bieu gui cac Phong" xfId="16992"/>
    <cellStyle name="T_Phuong an can doi nam 2008_Phu bieu gui cac Phong_PL 30a 5 nam theo QD giao von cua Bo KHDT 1187" xfId="16993"/>
    <cellStyle name="T_Phuong an can doi nam 2008_PL 30a 5 nam theo QD giao von cua Bo KHDT 1187" xfId="16994"/>
    <cellStyle name="T_Phuong an can doi nam 2008_Ung truoc von nam 2015 (Von 2014 - 2016)" xfId="16995"/>
    <cellStyle name="T_Phuong an can doi nam 2008_Ung truoc von nam 2015 (Von 2014 - 2016)_PL 30a 5 nam theo QD giao von cua Bo KHDT 1187" xfId="16996"/>
    <cellStyle name="T_phuong an gia ban Bien Bac 28-9" xfId="16997"/>
    <cellStyle name="T_phuong an gia ban Bien Bac 28-9_ĐB+YT" xfId="16998"/>
    <cellStyle name="T_phuong an gia ban Bien Bac 28-9_ĐB+YT_DT 2017(25.10)" xfId="16999"/>
    <cellStyle name="T_phuong an gia ban Bien Bac 28-9_Mặt bằng 2017" xfId="17000"/>
    <cellStyle name="T_phuong an gia ban Bien Bac 28-9_Mặt bằng 2017_DT 2017(25.10)" xfId="17001"/>
    <cellStyle name="T_phuong an gia ban Bien Bac 4-11" xfId="17002"/>
    <cellStyle name="T_phuong an gia ban Bien Bac 4-11_ĐB+YT" xfId="17003"/>
    <cellStyle name="T_phuong an gia ban Bien Bac 4-11_ĐB+YT_DT 2017(25.10)" xfId="17004"/>
    <cellStyle name="T_phuong an gia ban Bien Bac 4-11_Mặt bằng 2017" xfId="17005"/>
    <cellStyle name="T_phuong an gia ban Bien Bac 4-11_Mặt bằng 2017_DT 2017(25.10)" xfId="17006"/>
    <cellStyle name="T_PL 3 - Hop truc tinh uy" xfId="17007"/>
    <cellStyle name="T_PL 30a 5 nam theo QD giao von cua Bo KHDT 1187" xfId="17008"/>
    <cellStyle name="T_PL3" xfId="17009"/>
    <cellStyle name="T_PL4 - Hop truc tinh uy" xfId="17010"/>
    <cellStyle name="T_QT di chuyen ca phe" xfId="17011"/>
    <cellStyle name="T_QT di chuyen ca phe_Bang chi tiet phan bo kinh phi HL DQ bien nam 2014." xfId="17012"/>
    <cellStyle name="T_QT di chuyen ca phe_ĐB+YT" xfId="17013"/>
    <cellStyle name="T_QT di chuyen ca phe_ĐB+YT_DT 2017(25.10)" xfId="17014"/>
    <cellStyle name="T_QT di chuyen ca phe_Du toan DQTV  2013 (Dat lam)" xfId="17015"/>
    <cellStyle name="T_QT di chuyen ca phe_Du toan KP DQTV nam 2013 (Xay dung trinh So thang 9.2012" xfId="17016"/>
    <cellStyle name="T_QT di chuyen ca phe_Du toan KP DQTV nam 2013 (Xay dung trinh So thang 9.2012_Biểu ĐM" xfId="17017"/>
    <cellStyle name="T_QT di chuyen ca phe_Du toan KP DQTV nam 2013 (Xay dung trinh So thang 9.2012_Biểu ĐM_DT 2017(25.10)" xfId="17018"/>
    <cellStyle name="T_QT di chuyen ca phe_Du toan KP DQTV nam 2013 (Xay dung trinh So thang 9.2012_Cân đối T-c" xfId="17019"/>
    <cellStyle name="T_QT di chuyen ca phe_Du toan KP DQTV nam 2013 (Xay dung trinh So thang 9.2012_DT 2017(25.10)" xfId="17020"/>
    <cellStyle name="T_QT di chuyen ca phe_Du toan KP DQTV nam 2013 (Xay dung trinh So thang 9.2012_TH chung" xfId="17021"/>
    <cellStyle name="T_QT di chuyen ca phe_du toan nam 2012 phan GDQP, Lao (ban chinh thuc)" xfId="17022"/>
    <cellStyle name="T_QT di chuyen ca phe_du toan nam 2012 phan GDQP, Lao (ban chinh thuc)_ĐB+YT" xfId="17023"/>
    <cellStyle name="T_QT di chuyen ca phe_du toan nam 2012 phan GDQP, Lao (ban chinh thuc)_ĐB+YT_DT 2017(25.10)" xfId="17024"/>
    <cellStyle name="T_QT di chuyen ca phe_du toan nam 2012 phan GDQP, Lao (ban chinh thuc)_Mặt bằng 2017" xfId="17025"/>
    <cellStyle name="T_QT di chuyen ca phe_du toan nam 2012 phan GDQP, Lao (ban chinh thuc)_Mặt bằng 2017_DT 2017(25.10)" xfId="17026"/>
    <cellStyle name="T_QT di chuyen ca phe_du toan nam 2012 phan GDQP, Lao (ban chinh thuc)_ngọc lặc" xfId="17027"/>
    <cellStyle name="T_QT di chuyen ca phe_du toan nam 2012 phan GDQP, Lao (ban chinh thuc)_ngọc lặc_DT 2017(25.10)" xfId="17028"/>
    <cellStyle name="T_QT di chuyen ca phe_du toan nam 2012 phan GDQP, Lao (ban chinh thuc)_VINH LOC-MTP2014  (1)" xfId="17029"/>
    <cellStyle name="T_QT di chuyen ca phe_du toan nam 2012 phan GDQP, Lao (ban chinh thuc)_VINH LOC-MTP2014  (1)_DT 2017(25.10)" xfId="17030"/>
    <cellStyle name="T_QT di chuyen ca phe_Mặt bằng 2017" xfId="17031"/>
    <cellStyle name="T_QT di chuyen ca phe_Mặt bằng 2017_DT 2017(25.10)" xfId="17032"/>
    <cellStyle name="T_QT di chuyen ca phe_Phu luc KP" xfId="17033"/>
    <cellStyle name="T_QT di chuyen ca phe_Quan trang dot 2 2013 (Quan tính)" xfId="17034"/>
    <cellStyle name="T_Quan trang dot 2 2013 (Quan tính)" xfId="17035"/>
    <cellStyle name="T_Seagame(BTL)" xfId="17036"/>
    <cellStyle name="T_Sheet1" xfId="17037"/>
    <cellStyle name="T_Sheet1_2974" xfId="17038"/>
    <cellStyle name="T_Sheet1_2974_ĐB+YT" xfId="17039"/>
    <cellStyle name="T_Sheet1_2974_ĐB+YT_DT 2017(25.10)" xfId="17040"/>
    <cellStyle name="T_Sheet1_2974_Mặt bằng 2017" xfId="17041"/>
    <cellStyle name="T_Sheet1_2974_Mặt bằng 2017_DT 2017(25.10)" xfId="17042"/>
    <cellStyle name="T_Sheet1_2974_ngọc lặc" xfId="17043"/>
    <cellStyle name="T_Sheet1_2974_ngọc lặc_DT 2017(25.10)" xfId="17044"/>
    <cellStyle name="T_Sheet1_2974_VINH LOC-MTP2014  (1)" xfId="17045"/>
    <cellStyle name="T_Sheet1_2974_VINH LOC-MTP2014  (1)_DT 2017(25.10)" xfId="17046"/>
    <cellStyle name="T_Sheet1_Biểu ĐM" xfId="17047"/>
    <cellStyle name="T_Sheet1_Biểu ĐM_DT 2017(25.10)" xfId="17048"/>
    <cellStyle name="T_Sheet1_BV Mắt - BB" xfId="17049"/>
    <cellStyle name="T_Sheet1_Cân đối T-c" xfId="17050"/>
    <cellStyle name="T_Sheet1_chi cuc ATTP" xfId="17051"/>
    <cellStyle name="T_Sheet1_DT 2017(25.10)" xfId="17052"/>
    <cellStyle name="T_Sheet1_Mẫu biểu thảo luận DT 2014" xfId="17053"/>
    <cellStyle name="T_Sheet1_Mẫu biểu thảo luận DT 2014_ĐB+YT" xfId="17054"/>
    <cellStyle name="T_Sheet1_Mẫu biểu thảo luận DT 2014_ĐB+YT_DT 2017(25.10)" xfId="17055"/>
    <cellStyle name="T_Sheet1_Mẫu biểu thảo luận DT 2014_Mặt bằng 2017" xfId="17056"/>
    <cellStyle name="T_Sheet1_Mẫu biểu thảo luận DT 2014_Mặt bằng 2017_DT 2017(25.10)" xfId="17057"/>
    <cellStyle name="T_Sheet1_Muc khoan quy PC theo ND 29" xfId="17058"/>
    <cellStyle name="T_Sheet1_Muc khoan quy PC theo ND 29_DT 2017(25.10)" xfId="17059"/>
    <cellStyle name="T_Sheet1_TH chung" xfId="17060"/>
    <cellStyle name="T_Sheet1_TH_PBDT_nam_2013-hoan_chinh_(trinh_HDND.UBND)" xfId="17061"/>
    <cellStyle name="T_Sheet1_TH_PBDT_nam_2013-hoan_chinh_(trinh_HDND.UBND)_Biểu ĐM" xfId="17062"/>
    <cellStyle name="T_Sheet1_TH_PBDT_nam_2013-hoan_chinh_(trinh_HDND.UBND)_Biểu ĐM_DT 2017(25.10)" xfId="17063"/>
    <cellStyle name="T_Sheet1_TH_PBDT_nam_2013-hoan_chinh_(trinh_HDND.UBND)_Cân đối T-c" xfId="17064"/>
    <cellStyle name="T_Sheet1_TH_PBDT_nam_2013-hoan_chinh_(trinh_HDND.UBND)_DT 2017(25.10)" xfId="17065"/>
    <cellStyle name="T_Sheet1_TH_PBDT_nam_2013-hoan_chinh_(trinh_HDND.UBND)_TH chung" xfId="17066"/>
    <cellStyle name="T_Sheet1_Tổng%20hợp%20chi%20tiết%20các%20chính%20sách%20BC%20Bộ%20Tài%20Chính%202012(1)" xfId="17067"/>
    <cellStyle name="T_Sheet1_Tổng%20hợp%20chi%20tiết%20các%20chính%20sách%20BC%20Bộ%20Tài%20Chính%202012(1)_ĐB+YT" xfId="17068"/>
    <cellStyle name="T_Sheet1_Tổng%20hợp%20chi%20tiết%20các%20chính%20sách%20BC%20Bộ%20Tài%20Chính%202012(1)_ĐB+YT_DT 2017(25.10)" xfId="17069"/>
    <cellStyle name="T_Sheet1_Tổng%20hợp%20chi%20tiết%20các%20chính%20sách%20BC%20Bộ%20Tài%20Chính%202012(1)_Mặt bằng 2017" xfId="17070"/>
    <cellStyle name="T_Sheet1_Tổng%20hợp%20chi%20tiết%20các%20chính%20sách%20BC%20Bộ%20Tài%20Chính%202012(1)_Mặt bằng 2017_DT 2017(25.10)" xfId="17071"/>
    <cellStyle name="T_Sheet1_Tổng%20hợp%20chi%20tiết%20các%20chính%20sách%20BC%20Bộ%20Tài%20Chính%202012(1)_ngọc lặc" xfId="17072"/>
    <cellStyle name="T_Sheet1_Tổng%20hợp%20chi%20tiết%20các%20chính%20sách%20BC%20Bộ%20Tài%20Chính%202012(1)_ngọc lặc_DT 2017(25.10)" xfId="17073"/>
    <cellStyle name="T_Sheet1_Tổng%20hợp%20chi%20tiết%20các%20chính%20sách%20BC%20Bộ%20Tài%20Chính%202012(1)_VINH LOC-MTP2014  (1)" xfId="17074"/>
    <cellStyle name="T_Sheet1_Tổng%20hợp%20chi%20tiết%20các%20chính%20sách%20BC%20Bộ%20Tài%20Chính%202012(1)_VINH LOC-MTP2014  (1)_DT 2017(25.10)" xfId="17075"/>
    <cellStyle name="T_Sheet1_Trình%20Bộ%20TC%20bổ%20sung%20DT%202013(1)" xfId="17076"/>
    <cellStyle name="T_Sheet1_Trình%20Bộ%20TC%20bổ%20sung%20DT%202013(1)_ĐB+YT" xfId="17077"/>
    <cellStyle name="T_Sheet1_Trình%20Bộ%20TC%20bổ%20sung%20DT%202013(1)_ĐB+YT_DT 2017(25.10)" xfId="17078"/>
    <cellStyle name="T_Sheet1_Trình%20Bộ%20TC%20bổ%20sung%20DT%202013(1)_Mặt bằng 2017" xfId="17079"/>
    <cellStyle name="T_Sheet1_Trình%20Bộ%20TC%20bổ%20sung%20DT%202013(1)_Mặt bằng 2017_DT 2017(25.10)" xfId="17080"/>
    <cellStyle name="T_Sheet1_Trình%20Bộ%20TC%20bổ%20sung%20DT%202013(1)_ngọc lặc" xfId="17081"/>
    <cellStyle name="T_Sheet1_Trình%20Bộ%20TC%20bổ%20sung%20DT%202013(1)_ngọc lặc_DT 2017(25.10)" xfId="17082"/>
    <cellStyle name="T_Sheet1_Trình%20Bộ%20TC%20bổ%20sung%20DT%202013(1)_VINH LOC-MTP2014  (1)" xfId="17083"/>
    <cellStyle name="T_Sheet1_Trình%20Bộ%20TC%20bổ%20sung%20DT%202013(1)_VINH LOC-MTP2014  (1)_DT 2017(25.10)" xfId="17084"/>
    <cellStyle name="T_Sheet1_Trung tâm nước SH và VSMTNT" xfId="17085"/>
    <cellStyle name="T_So GTVT" xfId="17086"/>
    <cellStyle name="T_So GTVT_Bieu mau 1-2 - gui cac phong" xfId="17087"/>
    <cellStyle name="T_So GTVT_Bieu mau 1-2 - gui cac phong_PL 30a 5 nam theo QD giao von cua Bo KHDT 1187" xfId="17088"/>
    <cellStyle name="T_So GTVT_Phu bieu gui cac Phong" xfId="17089"/>
    <cellStyle name="T_So GTVT_Phu bieu gui cac Phong_PL 30a 5 nam theo QD giao von cua Bo KHDT 1187" xfId="17090"/>
    <cellStyle name="T_So GTVT_PL 30a 5 nam theo QD giao von cua Bo KHDT 1187" xfId="17091"/>
    <cellStyle name="T_So GTVT_Ung truoc von nam 2015 (Von 2014 - 2016)" xfId="17092"/>
    <cellStyle name="T_So GTVT_Ung truoc von nam 2015 (Von 2014 - 2016)_PL 30a 5 nam theo QD giao von cua Bo KHDT 1187" xfId="17093"/>
    <cellStyle name="T_tdc23-1" xfId="17094"/>
    <cellStyle name="T_tdc23-1_Bang chi tiet phan bo kinh phi HL DQ bien nam 2014." xfId="17095"/>
    <cellStyle name="T_tdc23-1_Cân đối T-c" xfId="17096"/>
    <cellStyle name="T_tdc23-1_ĐB+YT" xfId="17097"/>
    <cellStyle name="T_tdc23-1_DT 2017(25.10)" xfId="17098"/>
    <cellStyle name="T_tdc23-1_Du toan DQTV  2013 (Dat lam)" xfId="17099"/>
    <cellStyle name="T_tdc23-1_Du toan KP DQTV nam 2013 (Xay dung trinh So thang 9.2012" xfId="17100"/>
    <cellStyle name="T_tdc23-1_Du toan KP DQTV nam 2013 (Xay dung trinh So thang 9.2012_Biểu ĐM" xfId="17101"/>
    <cellStyle name="T_tdc23-1_Du toan KP DQTV nam 2013 (Xay dung trinh So thang 9.2012_ngọc lặc" xfId="17102"/>
    <cellStyle name="T_tdc23-1_Du toan KP DQTV nam 2013 (Xay dung trinh So thang 9.2012_VINH LOC-MTP2014  (1)" xfId="17103"/>
    <cellStyle name="T_tdc23-1_du toan nam 2012 phan GDQP, Lao (ban chinh thuc)" xfId="17104"/>
    <cellStyle name="T_tdc23-1_du toan nam 2012 phan GDQP, Lao (ban chinh thuc)_Cân đối T-c" xfId="17105"/>
    <cellStyle name="T_tdc23-1_du toan nam 2012 phan GDQP, Lao (ban chinh thuc)_ĐB+YT" xfId="17106"/>
    <cellStyle name="T_tdc23-1_du toan nam 2012 phan GDQP, Lao (ban chinh thuc)_DT 2017(25.10)" xfId="17107"/>
    <cellStyle name="T_tdc23-1_du toan nam 2012 phan GDQP, Lao (ban chinh thuc)_Mặt bằng 2017" xfId="17108"/>
    <cellStyle name="T_tdc23-1_du toan nam 2012 phan GDQP, Lao (ban chinh thuc)_TH chung" xfId="17109"/>
    <cellStyle name="T_tdc23-1_Mặt bằng 2017" xfId="17110"/>
    <cellStyle name="T_tdc23-1_ngọc lặc" xfId="17111"/>
    <cellStyle name="T_tdc23-1_Phu luc KP" xfId="17112"/>
    <cellStyle name="T_tdc23-1_Quan trang dot 2 2013 (Quan tính)" xfId="17113"/>
    <cellStyle name="T_tdc23-1_TH chung" xfId="17114"/>
    <cellStyle name="T_tdc23-1_VINH LOC-MTP2014  (1)" xfId="17115"/>
    <cellStyle name="T_TDT + duong(8-5-07)" xfId="17116"/>
    <cellStyle name="T_TDT + duong(8-5-07)_DT thu 2016 (1)" xfId="17117"/>
    <cellStyle name="T_TDT + duong(8-5-07)_PB1 -  Hop truc tinh uy" xfId="17118"/>
    <cellStyle name="T_TDT + duong(8-5-07)_Phu luc so 2 - NSTW  - Phuong an tinh toan theo huong dan cua Bo (khong bao gom bat thuong)" xfId="17119"/>
    <cellStyle name="T_TDT + duong(8-5-07)_PL 3 - Hop truc tinh uy" xfId="17120"/>
    <cellStyle name="T_TDT + duong(8-5-07)_PL 30a 5 nam theo QD giao von cua Bo KHDT 1187" xfId="17121"/>
    <cellStyle name="T_TDT + duong(8-5-07)_PL3" xfId="17122"/>
    <cellStyle name="T_TDT + duong(8-5-07)_PL4 - Hop truc tinh uy" xfId="17123"/>
    <cellStyle name="T_TDT + duong(8-5-07)_TW" xfId="17124"/>
    <cellStyle name="T_TH chung" xfId="17125"/>
    <cellStyle name="T_TH_PBDT_nam_2013-hoan_chinh_(trinh_HDND.UBND)" xfId="17126"/>
    <cellStyle name="T_TH_PBDT_nam_2013-hoan_chinh_(trinh_HDND.UBND)_Biểu ĐM" xfId="17127"/>
    <cellStyle name="T_TH_PBDT_nam_2013-hoan_chinh_(trinh_HDND.UBND)_Biểu ĐM_DT 2017(25.10)" xfId="17128"/>
    <cellStyle name="T_TH_PBDT_nam_2013-hoan_chinh_(trinh_HDND.UBND)_Cân đối T-c" xfId="17129"/>
    <cellStyle name="T_TH_PBDT_nam_2013-hoan_chinh_(trinh_HDND.UBND)_DT 2017(25.10)" xfId="17130"/>
    <cellStyle name="T_TH_PBDT_nam_2013-hoan_chinh_(trinh_HDND.UBND)_TH chung" xfId="17131"/>
    <cellStyle name="T_tham_tra_du_toan" xfId="17132"/>
    <cellStyle name="T_tham_tra_du_toan_PB1 -  Hop truc tinh uy" xfId="17133"/>
    <cellStyle name="T_tham_tra_du_toan_Phu luc so 2 - NSTW  - Phuong an tinh toan theo huong dan cua Bo (khong bao gom bat thuong)" xfId="17134"/>
    <cellStyle name="T_tham_tra_du_toan_PL 3 - Hop truc tinh uy" xfId="17135"/>
    <cellStyle name="T_tham_tra_du_toan_PL 30a 5 nam theo QD giao von cua Bo KHDT 1187" xfId="17136"/>
    <cellStyle name="T_tham_tra_du_toan_PL3" xfId="17137"/>
    <cellStyle name="T_tham_tra_du_toan_PL4 - Hop truc tinh uy" xfId="17138"/>
    <cellStyle name="T_Thiet bi" xfId="17139"/>
    <cellStyle name="T_Thiet bi_DT thu 2016 (1)" xfId="17140"/>
    <cellStyle name="T_Thiet bi_PB1 -  Hop truc tinh uy" xfId="17141"/>
    <cellStyle name="T_Thiet bi_Phu luc so 2 - NSTW  - Phuong an tinh toan theo huong dan cua Bo (khong bao gom bat thuong)" xfId="17142"/>
    <cellStyle name="T_Thiet bi_PL 3 - Hop truc tinh uy" xfId="17143"/>
    <cellStyle name="T_Thiet bi_PL 30a 5 nam theo QD giao von cua Bo KHDT 1187" xfId="17144"/>
    <cellStyle name="T_Thiet bi_PL3" xfId="17145"/>
    <cellStyle name="T_Thiet bi_PL4 - Hop truc tinh uy" xfId="17146"/>
    <cellStyle name="T_TKCS" xfId="17147"/>
    <cellStyle name="T_Tổng%20hợp%20chi%20tiết%20các%20chính%20sách%20BC%20Bộ%20Tài%20Chính%202012(1)" xfId="17148"/>
    <cellStyle name="T_Tổng%20hợp%20chi%20tiết%20các%20chính%20sách%20BC%20Bộ%20Tài%20Chính%202012(1)_ĐB+YT" xfId="17149"/>
    <cellStyle name="T_Tổng%20hợp%20chi%20tiết%20các%20chính%20sách%20BC%20Bộ%20Tài%20Chính%202012(1)_ĐB+YT_DT 2017(25.10)" xfId="17150"/>
    <cellStyle name="T_Tổng%20hợp%20chi%20tiết%20các%20chính%20sách%20BC%20Bộ%20Tài%20Chính%202012(1)_Mặt bằng 2017" xfId="17151"/>
    <cellStyle name="T_Tổng%20hợp%20chi%20tiết%20các%20chính%20sách%20BC%20Bộ%20Tài%20Chính%202012(1)_Mặt bằng 2017_DT 2017(25.10)" xfId="17152"/>
    <cellStyle name="T_Tổng%20hợp%20chi%20tiết%20các%20chính%20sách%20BC%20Bộ%20Tài%20Chính%202012(1)_ngọc lặc" xfId="17153"/>
    <cellStyle name="T_Tổng%20hợp%20chi%20tiết%20các%20chính%20sách%20BC%20Bộ%20Tài%20Chính%202012(1)_ngọc lặc_DT 2017(25.10)" xfId="17154"/>
    <cellStyle name="T_Tổng%20hợp%20chi%20tiết%20các%20chính%20sách%20BC%20Bộ%20Tài%20Chính%202012(1)_VINH LOC-MTP2014  (1)" xfId="17155"/>
    <cellStyle name="T_Tổng%20hợp%20chi%20tiết%20các%20chính%20sách%20BC%20Bộ%20Tài%20Chính%202012(1)_VINH LOC-MTP2014  (1)_DT 2017(25.10)" xfId="17156"/>
    <cellStyle name="T_Trình%20Bộ%20TC%20bổ%20sung%20DT%202013(1)" xfId="17157"/>
    <cellStyle name="T_Trình%20Bộ%20TC%20bổ%20sung%20DT%202013(1)_ĐB+YT" xfId="17158"/>
    <cellStyle name="T_Trình%20Bộ%20TC%20bổ%20sung%20DT%202013(1)_ĐB+YT_DT 2017(25.10)" xfId="17159"/>
    <cellStyle name="T_Trình%20Bộ%20TC%20bổ%20sung%20DT%202013(1)_Mặt bằng 2017" xfId="17160"/>
    <cellStyle name="T_Trình%20Bộ%20TC%20bổ%20sung%20DT%202013(1)_Mặt bằng 2017_DT 2017(25.10)" xfId="17161"/>
    <cellStyle name="T_Trình%20Bộ%20TC%20bổ%20sung%20DT%202013(1)_ngọc lặc" xfId="17162"/>
    <cellStyle name="T_Trình%20Bộ%20TC%20bổ%20sung%20DT%202013(1)_ngọc lặc_DT 2017(25.10)" xfId="17163"/>
    <cellStyle name="T_Trình%20Bộ%20TC%20bổ%20sung%20DT%202013(1)_VINH LOC-MTP2014  (1)" xfId="17164"/>
    <cellStyle name="T_Trình%20Bộ%20TC%20bổ%20sung%20DT%202013(1)_VINH LOC-MTP2014  (1)_DT 2017(25.10)" xfId="17165"/>
    <cellStyle name="T_TW" xfId="17166"/>
    <cellStyle name="T_X1.1Dap " xfId="17167"/>
    <cellStyle name="T_ÿÿÿÿÿ" xfId="17168"/>
    <cellStyle name="T_ÿÿÿÿÿ_PB1 -  Hop truc tinh uy" xfId="17169"/>
    <cellStyle name="T_ÿÿÿÿÿ_Phu luc so 2 - NSTW  - Phuong an tinh toan theo huong dan cua Bo (khong bao gom bat thuong)" xfId="17170"/>
    <cellStyle name="T_ÿÿÿÿÿ_PL 3 - Hop truc tinh uy" xfId="17171"/>
    <cellStyle name="T_ÿÿÿÿÿ_PL 30a 5 nam theo QD giao von cua Bo KHDT 1187" xfId="17172"/>
    <cellStyle name="T_ÿÿÿÿÿ_PL3" xfId="17173"/>
    <cellStyle name="T_ÿÿÿÿÿ_PL4 - Hop truc tinh uy" xfId="17174"/>
    <cellStyle name="tde" xfId="17175"/>
    <cellStyle name="Text Indent A" xfId="17176"/>
    <cellStyle name="Text Indent B" xfId="17177"/>
    <cellStyle name="Text Indent B 2" xfId="17178"/>
    <cellStyle name="Text Indent B 2 2" xfId="17179"/>
    <cellStyle name="Text Indent B 3" xfId="17180"/>
    <cellStyle name="Text Indent B 4" xfId="17181"/>
    <cellStyle name="Text Indent C" xfId="17182"/>
    <cellStyle name="Text Indent C 2" xfId="17183"/>
    <cellStyle name="Text Indent C 2 2" xfId="17184"/>
    <cellStyle name="Text Indent C 3" xfId="17185"/>
    <cellStyle name="Text Indent C 4" xfId="17186"/>
    <cellStyle name="th" xfId="17187"/>
    <cellStyle name="th 2" xfId="17188"/>
    <cellStyle name="than" xfId="17189"/>
    <cellStyle name="þ_x001d_ð¤_x000c_¯þ_x0014__x000d_¨þU_x0001_À_x0004_ _x0015__x000f__x0001__x0001_" xfId="17190"/>
    <cellStyle name="þ_x001d_ð·_x000c_æþ'_x000d_ßþU_x0001_Ø_x0005_ü_x0014__x0007__x0001__x0001_" xfId="17191"/>
    <cellStyle name="þ_x001d_ð·_x000c_æþ'_x000d_ßþU_x0001_Ø_x0005_ü_x0014__x0007__x0001__x0001_?_x0002_ÿÿÿÿÿÿÿÿÿÿÿÿÿÿÿ¯?(_x0002__x001e__x0016_ ???¼$ÿÿÿÿ????_x0006__x0016_??????????????Í!Ë??????????           ?????           ?????????_x000d_C:\WINDOWS\_x000d_V_x000d_S\TEMP_x000d_NC;C:\NU;C:\VIRUS;_x000d_?????????????????????????????????????????????????????????????????????????????" xfId="17192"/>
    <cellStyle name="þ_x001d_ð·_x000c_æþ'_x000d_ßþU_x0001_Ø_x0005_ü_x0014__x0007__x0001__x0001_?_x0002_ÿÿÿÿÿÿÿÿÿÿÿÿÿÿÿ¯?(_x0002__x001e__x0016_ ???¼$ÿÿÿÿ????_x0006__x0016_??????????????Í!Ë??????????           ?????           ????Fþ_x0016_?_x000d_FÆ_x0016_Pš_x001a_7_x0014__x000b_Àt_x0019_‹F_x0006_‹V_x0008_‰Fö‰VøÿvþFÆ_x0016_Pš‚C_x0014_ÉË¸ÿ_x0013_U‹ì_x001e_Ø‹F_x000a_‹V_x000c_Ä^_x0006_&amp;‰G_x0008_&amp;‰W_x000a__x001f_ÉË?¸ÿ_x0013_È_x0006_??WV_x001e_Ø‹^_x000a_‹v_x0006_ƒûÿt_x0007_F_x0008_&amp;‰\_x000a_ƒ~_x000c_?u.F_x0008_&amp;ÿt_x0002_&amp;ÿ4&amp;" xfId="17193"/>
    <cellStyle name="þ_x001d_ð·_x000c_æþ'_x000d_ßþU_x0001_Ø_x0005_ü_x0014__x0007__x0001__x0001_?_x0002_ÿÿÿÿÿÿÿÿÿÿÿÿÿÿÿ¯?(_x0002__x001e__x0016_ ???¼$ÿÿÿÿ????_x0006__x0016_??????????????Í!Ë??????????           ?????           ????Fþ_x0016_?_x000d_FÆ_x0016_Pš_x001a_7_x0014__x000b_Àt_x0019_‹F_x0006_‹V_x0008_‰Fö‰VøÿvþFÆ_x0016_Pš‚C_x0014_ÉË¸ÿ_x0013_U‹ì_x001e_ŽØ‹F_x000a_‹V_x000c_Ä^_x0006_&amp;‰G_x0008_&amp;‰W_x000a__x001f_ÉË?¸ÿ_x0013_È_x0006_??WV_x001e_ŽØ‹^_x000a_‹v_x0006_ƒûÿt_x0007_ŽF_x0008_&amp;‰\_x000a_ƒ~_x000c_?u.ŽF_x0008_&amp;ÿt_x0002_&amp;ÿ4&amp;" xfId="17194"/>
    <cellStyle name="þ_x001d_ðÇ%Uý—&amp;Hý9_x0008_Ÿ s_x000a__x0007__x0001__x0001_" xfId="17195"/>
    <cellStyle name="þ_x001d_ðÇ%Uý—&amp;Hý9_x0008_Ÿ s_x000a__x0007__x0001__x0001_?_x0002_ÿÿÿÿÿÿÿÿÿÿÿÿÿÿÿ_x0001_(_x0002_—_x000d_???Î_x001f_ÿÿÿÿ????_x0007_???????????????Í!Ë??????????           ?????           ?????????_x000d_C:\WINDOWS\country.sys_x000d_??????????????????????????????????????????????????????????????????????????????????????????????" xfId="17196"/>
    <cellStyle name="þ_x001d_ðÇ%Uý—&amp;Hý9_x0008_Ÿ_x0009_s_x000a__x0007__x0001__x0001_" xfId="17197"/>
    <cellStyle name="þ_x001d_ðK_x000c_Fý_x001b__x000d_9ýU_x0001_Ð_x0008_¦)_x0007__x0001__x0001_" xfId="17198"/>
    <cellStyle name="thuong-10" xfId="17199"/>
    <cellStyle name="thuong-11" xfId="17200"/>
    <cellStyle name="Thuyet minh" xfId="17201"/>
    <cellStyle name="Tien1" xfId="17202"/>
    <cellStyle name="Tieu_de_2" xfId="17203"/>
    <cellStyle name="Times New Roman" xfId="17204"/>
    <cellStyle name="tit1" xfId="17205"/>
    <cellStyle name="tit2" xfId="17206"/>
    <cellStyle name="tit3" xfId="17207"/>
    <cellStyle name="tit4" xfId="17208"/>
    <cellStyle name="Title 2" xfId="17209"/>
    <cellStyle name="Title 2 2" xfId="17210"/>
    <cellStyle name="TitleBig" xfId="17211"/>
    <cellStyle name="TitleCol" xfId="17212"/>
    <cellStyle name="TitleCol 2" xfId="17213"/>
    <cellStyle name="TitleSml" xfId="17214"/>
    <cellStyle name="TitleSml 2" xfId="17215"/>
    <cellStyle name="TitleTme" xfId="17216"/>
    <cellStyle name="TitleTme 2" xfId="17217"/>
    <cellStyle name="Tong so" xfId="17218"/>
    <cellStyle name="tong so 1" xfId="17219"/>
    <cellStyle name="Tong so_Phu bieu - Ke hoach phat trien kinh te - xa hoi nam 2018" xfId="17220"/>
    <cellStyle name="Tongcong" xfId="17221"/>
    <cellStyle name="Total 2" xfId="17222"/>
    <cellStyle name="Total 2 2" xfId="17223"/>
    <cellStyle name="TotalGra" xfId="17224"/>
    <cellStyle name="TotalGra 2" xfId="17225"/>
    <cellStyle name="TotalSub" xfId="17226"/>
    <cellStyle name="trang" xfId="17227"/>
    <cellStyle name="tt1" xfId="17228"/>
    <cellStyle name="Tusental (0)_pldt" xfId="17229"/>
    <cellStyle name="Tusental_pldt" xfId="17230"/>
    <cellStyle name="Überschrift" xfId="17231"/>
    <cellStyle name="Überschrift 1" xfId="17232"/>
    <cellStyle name="Überschrift 2" xfId="17233"/>
    <cellStyle name="Überschrift 3" xfId="17234"/>
    <cellStyle name="Überschrift 4" xfId="17235"/>
    <cellStyle name="ux_3_¼­¿ï-¾È»ê" xfId="17236"/>
    <cellStyle name="Valuta (0)_CALPREZZ" xfId="17237"/>
    <cellStyle name="Valuta_ PESO ELETTR." xfId="17238"/>
    <cellStyle name="VANG1" xfId="17239"/>
    <cellStyle name="Verknüpfte Zelle" xfId="17240"/>
    <cellStyle name="viet" xfId="17241"/>
    <cellStyle name="viet2" xfId="17242"/>
    <cellStyle name="viet2 2" xfId="17243"/>
    <cellStyle name="VLB-GTKÕ" xfId="17244"/>
    <cellStyle name="VN new romanNormal" xfId="17245"/>
    <cellStyle name="Vn Time 13" xfId="17246"/>
    <cellStyle name="Vn Time 14" xfId="17247"/>
    <cellStyle name="VN time new roman" xfId="17248"/>
    <cellStyle name="vn_time" xfId="17249"/>
    <cellStyle name="vnbo" xfId="17250"/>
    <cellStyle name="vnbo 2" xfId="17251"/>
    <cellStyle name="vnhead1" xfId="17252"/>
    <cellStyle name="vnhead1 2" xfId="17253"/>
    <cellStyle name="vnhead2" xfId="17254"/>
    <cellStyle name="vnhead2 2" xfId="17255"/>
    <cellStyle name="vnhead3" xfId="17256"/>
    <cellStyle name="vnhead3 2" xfId="17257"/>
    <cellStyle name="vnhead4" xfId="17258"/>
    <cellStyle name="vnhead4 2" xfId="17259"/>
    <cellStyle name="vni - times" xfId="17260"/>
    <cellStyle name="vntxt1" xfId="17261"/>
    <cellStyle name="vntxt1 2" xfId="17262"/>
    <cellStyle name="vntxt2" xfId="17263"/>
    <cellStyle name="vntxt2 2" xfId="17264"/>
    <cellStyle name="W?hrung [0]_35ERI8T2gbIEMixb4v26icuOo" xfId="17265"/>
    <cellStyle name="W?hrung_35ERI8T2gbIEMixb4v26icuOo" xfId="17266"/>
    <cellStyle name="Währung [0]_ALLE_ITEMS_280800_EV_NL" xfId="17267"/>
    <cellStyle name="Währung_AKE_100N" xfId="17268"/>
    <cellStyle name="Walutowy [0]_Invoices2001Slovakia" xfId="17269"/>
    <cellStyle name="Walutowy_Invoices2001Slovakia" xfId="17270"/>
    <cellStyle name="Warnender Text" xfId="17271"/>
    <cellStyle name="Warning Text 2" xfId="17272"/>
    <cellStyle name="Warning Text 2 2" xfId="17273"/>
    <cellStyle name="wrap" xfId="17274"/>
    <cellStyle name="Wไhrung [0]_35ERI8T2gbIEMixb4v26icuOo" xfId="17275"/>
    <cellStyle name="Wไhrung_35ERI8T2gbIEMixb4v26icuOo" xfId="17276"/>
    <cellStyle name="xuan" xfId="17277"/>
    <cellStyle name="y" xfId="17278"/>
    <cellStyle name="Ý kh¸c_B¶ng 1 (2)" xfId="17279"/>
    <cellStyle name="Zelle überprüfen" xfId="17280"/>
    <cellStyle name=" [0.00]_ Att. 1- Cover" xfId="17281"/>
    <cellStyle name="_ Att. 1- Cover" xfId="17282"/>
    <cellStyle name="?_ Att. 1- Cover" xfId="17283"/>
    <cellStyle name="똿뗦먛귟 [0.00]_PRODUCT DETAIL Q1" xfId="17284"/>
    <cellStyle name="똿뗦먛귟_PRODUCT DETAIL Q1" xfId="17285"/>
    <cellStyle name="믅됞 [0.00]_PRODUCT DETAIL Q1" xfId="17286"/>
    <cellStyle name="믅됞_PRODUCT DETAIL Q1" xfId="17287"/>
    <cellStyle name="백분율_††††† " xfId="17288"/>
    <cellStyle name="뷭?_BOOKSHIP" xfId="17289"/>
    <cellStyle name="안건회계법인" xfId="17290"/>
    <cellStyle name="콤맀_Sheet1_총괄표 (수출입) (2)" xfId="17291"/>
    <cellStyle name="콤마 [ - 유형1" xfId="17292"/>
    <cellStyle name="콤마 [ - 유형2" xfId="17293"/>
    <cellStyle name="콤마 [ - 유형3" xfId="17294"/>
    <cellStyle name="콤마 [ - 유형4" xfId="17295"/>
    <cellStyle name="콤마 [ - 유형5" xfId="17296"/>
    <cellStyle name="콤마 [ - 유형6" xfId="17297"/>
    <cellStyle name="콤마 [ - 유형7" xfId="17298"/>
    <cellStyle name="콤마 [ - 유형8" xfId="17299"/>
    <cellStyle name="콤마 [0]_ 비목별 월별기술 " xfId="17300"/>
    <cellStyle name="콤마_ 비목별 월별기술 " xfId="17301"/>
    <cellStyle name="통화 [0]_††††† " xfId="17302"/>
    <cellStyle name="통화_††††† " xfId="17303"/>
    <cellStyle name="표섀_변경(최종)" xfId="17304"/>
    <cellStyle name="표준_ 97년 경영분석(안)" xfId="17305"/>
    <cellStyle name="표줠_Sheet1_1_총괄표 (수출입) (2)" xfId="17306"/>
    <cellStyle name="一般_00Q3902REV.1" xfId="17307"/>
    <cellStyle name="千分位[0]_00Q3902REV.1" xfId="17308"/>
    <cellStyle name="千分位_00Q3902REV.1" xfId="17309"/>
    <cellStyle name="常规_Sagem_PL_OEM_20041015" xfId="17310"/>
    <cellStyle name="桁区切り [0.00]_BE-BQ" xfId="17311"/>
    <cellStyle name="桁区切り_BE-BQ" xfId="17312"/>
    <cellStyle name="標準_(A1)BOQ " xfId="17313"/>
    <cellStyle name="貨幣 [0]_00Q3902REV.1" xfId="17314"/>
    <cellStyle name="貨幣[0]_BRE" xfId="17315"/>
    <cellStyle name="貨幣_00Q3902REV.1" xfId="17316"/>
    <cellStyle name="通貨 [0.00]_BE-BQ" xfId="17317"/>
    <cellStyle name="通貨_BE-BQ" xfId="173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guyen%20Thi%20Cuc\Desktop\Ph&#432;&#417;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ểu 10"/>
      <sheetName val="CĐ H"/>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HY2248"/>
  <sheetViews>
    <sheetView showZeros="0" tabSelected="1" zoomScale="90" zoomScaleNormal="90" workbookViewId="0">
      <pane xSplit="2" ySplit="9" topLeftCell="D2156" activePane="bottomRight" state="frozen"/>
      <selection pane="topRight" activeCell="C1" sqref="C1"/>
      <selection pane="bottomLeft" activeCell="A10" sqref="A10"/>
      <selection pane="bottomRight" activeCell="AW2165" sqref="AW2165"/>
    </sheetView>
  </sheetViews>
  <sheetFormatPr defaultColWidth="9" defaultRowHeight="15.75" outlineLevelRow="2" outlineLevelCol="1"/>
  <cols>
    <col min="1" max="1" width="5.25" style="8" customWidth="1"/>
    <col min="2" max="2" width="47.125" style="8" customWidth="1"/>
    <col min="3" max="3" width="8.375" style="8" hidden="1" customWidth="1" outlineLevel="1"/>
    <col min="4" max="4" width="8.625" style="8" customWidth="1" collapsed="1"/>
    <col min="5" max="5" width="6.625" style="8" customWidth="1"/>
    <col min="6" max="6" width="6.5" style="8" customWidth="1"/>
    <col min="7" max="7" width="7.75" style="8" customWidth="1"/>
    <col min="8" max="8" width="6.625" style="8" customWidth="1"/>
    <col min="9" max="9" width="6.375" style="8" customWidth="1"/>
    <col min="10" max="10" width="6.25" style="8" customWidth="1"/>
    <col min="11" max="11" width="6" style="8" customWidth="1"/>
    <col min="12" max="12" width="5.625" style="8" customWidth="1"/>
    <col min="13" max="13" width="6.25" style="8" customWidth="1"/>
    <col min="14" max="15" width="6.375" style="8" customWidth="1"/>
    <col min="16" max="16" width="6" style="8" customWidth="1"/>
    <col min="17" max="17" width="7.625" style="1" hidden="1" customWidth="1" outlineLevel="1"/>
    <col min="18" max="18" width="6.75" style="1" hidden="1" customWidth="1" outlineLevel="1"/>
    <col min="19" max="19" width="7.875" style="1" hidden="1" customWidth="1" outlineLevel="1" collapsed="1"/>
    <col min="20" max="20" width="7.875" style="1" customWidth="1" outlineLevel="1" collapsed="1"/>
    <col min="21" max="21" width="7.875" style="1" hidden="1" customWidth="1" outlineLevel="1" collapsed="1"/>
    <col min="22" max="22" width="8.75" style="8" hidden="1" customWidth="1" outlineLevel="1"/>
    <col min="23" max="23" width="7" style="3" hidden="1" customWidth="1" outlineLevel="1"/>
    <col min="24" max="24" width="6" style="8" hidden="1" customWidth="1"/>
    <col min="25" max="25" width="11" style="492" hidden="1" customWidth="1"/>
    <col min="26" max="26" width="11" style="8" hidden="1" customWidth="1"/>
    <col min="27" max="31" width="9" style="7" hidden="1" customWidth="1"/>
    <col min="32" max="43" width="0" style="7" hidden="1" customWidth="1"/>
    <col min="44" max="59" width="9" style="7"/>
    <col min="60" max="252" width="9" style="8"/>
    <col min="253" max="253" width="4.625" style="8" customWidth="1"/>
    <col min="254" max="254" width="43" style="8" customWidth="1"/>
    <col min="255" max="256" width="0" style="8" hidden="1" customWidth="1"/>
    <col min="257" max="257" width="9.75" style="8" customWidth="1"/>
    <col min="258" max="258" width="7.875" style="8" customWidth="1"/>
    <col min="259" max="259" width="6.625" style="8" customWidth="1"/>
    <col min="260" max="260" width="6.5" style="8" customWidth="1"/>
    <col min="261" max="261" width="7.125" style="8" customWidth="1"/>
    <col min="262" max="262" width="6.625" style="8" customWidth="1"/>
    <col min="263" max="263" width="6.375" style="8" customWidth="1"/>
    <col min="264" max="264" width="6.25" style="8" customWidth="1"/>
    <col min="265" max="266" width="5.625" style="8" customWidth="1"/>
    <col min="267" max="267" width="6.25" style="8" customWidth="1"/>
    <col min="268" max="269" width="6.375" style="8" customWidth="1"/>
    <col min="270" max="270" width="6" style="8" customWidth="1"/>
    <col min="271" max="271" width="9.875" style="8" customWidth="1"/>
    <col min="272" max="283" width="9" style="8" customWidth="1"/>
    <col min="284" max="508" width="9" style="8"/>
    <col min="509" max="509" width="4.625" style="8" customWidth="1"/>
    <col min="510" max="510" width="43" style="8" customWidth="1"/>
    <col min="511" max="512" width="0" style="8" hidden="1" customWidth="1"/>
    <col min="513" max="513" width="9.75" style="8" customWidth="1"/>
    <col min="514" max="514" width="7.875" style="8" customWidth="1"/>
    <col min="515" max="515" width="6.625" style="8" customWidth="1"/>
    <col min="516" max="516" width="6.5" style="8" customWidth="1"/>
    <col min="517" max="517" width="7.125" style="8" customWidth="1"/>
    <col min="518" max="518" width="6.625" style="8" customWidth="1"/>
    <col min="519" max="519" width="6.375" style="8" customWidth="1"/>
    <col min="520" max="520" width="6.25" style="8" customWidth="1"/>
    <col min="521" max="522" width="5.625" style="8" customWidth="1"/>
    <col min="523" max="523" width="6.25" style="8" customWidth="1"/>
    <col min="524" max="525" width="6.375" style="8" customWidth="1"/>
    <col min="526" max="526" width="6" style="8" customWidth="1"/>
    <col min="527" max="527" width="9.875" style="8" customWidth="1"/>
    <col min="528" max="539" width="9" style="8" customWidth="1"/>
    <col min="540" max="764" width="9" style="8"/>
    <col min="765" max="765" width="4.625" style="8" customWidth="1"/>
    <col min="766" max="766" width="43" style="8" customWidth="1"/>
    <col min="767" max="768" width="0" style="8" hidden="1" customWidth="1"/>
    <col min="769" max="769" width="9.75" style="8" customWidth="1"/>
    <col min="770" max="770" width="7.875" style="8" customWidth="1"/>
    <col min="771" max="771" width="6.625" style="8" customWidth="1"/>
    <col min="772" max="772" width="6.5" style="8" customWidth="1"/>
    <col min="773" max="773" width="7.125" style="8" customWidth="1"/>
    <col min="774" max="774" width="6.625" style="8" customWidth="1"/>
    <col min="775" max="775" width="6.375" style="8" customWidth="1"/>
    <col min="776" max="776" width="6.25" style="8" customWidth="1"/>
    <col min="777" max="778" width="5.625" style="8" customWidth="1"/>
    <col min="779" max="779" width="6.25" style="8" customWidth="1"/>
    <col min="780" max="781" width="6.375" style="8" customWidth="1"/>
    <col min="782" max="782" width="6" style="8" customWidth="1"/>
    <col min="783" max="783" width="9.875" style="8" customWidth="1"/>
    <col min="784" max="795" width="9" style="8" customWidth="1"/>
    <col min="796" max="1020" width="9" style="8"/>
    <col min="1021" max="1021" width="4.625" style="8" customWidth="1"/>
    <col min="1022" max="1022" width="43" style="8" customWidth="1"/>
    <col min="1023" max="1024" width="0" style="8" hidden="1" customWidth="1"/>
    <col min="1025" max="1025" width="9.75" style="8" customWidth="1"/>
    <col min="1026" max="1026" width="7.875" style="8" customWidth="1"/>
    <col min="1027" max="1027" width="6.625" style="8" customWidth="1"/>
    <col min="1028" max="1028" width="6.5" style="8" customWidth="1"/>
    <col min="1029" max="1029" width="7.125" style="8" customWidth="1"/>
    <col min="1030" max="1030" width="6.625" style="8" customWidth="1"/>
    <col min="1031" max="1031" width="6.375" style="8" customWidth="1"/>
    <col min="1032" max="1032" width="6.25" style="8" customWidth="1"/>
    <col min="1033" max="1034" width="5.625" style="8" customWidth="1"/>
    <col min="1035" max="1035" width="6.25" style="8" customWidth="1"/>
    <col min="1036" max="1037" width="6.375" style="8" customWidth="1"/>
    <col min="1038" max="1038" width="6" style="8" customWidth="1"/>
    <col min="1039" max="1039" width="9.875" style="8" customWidth="1"/>
    <col min="1040" max="1051" width="9" style="8" customWidth="1"/>
    <col min="1052" max="1276" width="9" style="8"/>
    <col min="1277" max="1277" width="4.625" style="8" customWidth="1"/>
    <col min="1278" max="1278" width="43" style="8" customWidth="1"/>
    <col min="1279" max="1280" width="0" style="8" hidden="1" customWidth="1"/>
    <col min="1281" max="1281" width="9.75" style="8" customWidth="1"/>
    <col min="1282" max="1282" width="7.875" style="8" customWidth="1"/>
    <col min="1283" max="1283" width="6.625" style="8" customWidth="1"/>
    <col min="1284" max="1284" width="6.5" style="8" customWidth="1"/>
    <col min="1285" max="1285" width="7.125" style="8" customWidth="1"/>
    <col min="1286" max="1286" width="6.625" style="8" customWidth="1"/>
    <col min="1287" max="1287" width="6.375" style="8" customWidth="1"/>
    <col min="1288" max="1288" width="6.25" style="8" customWidth="1"/>
    <col min="1289" max="1290" width="5.625" style="8" customWidth="1"/>
    <col min="1291" max="1291" width="6.25" style="8" customWidth="1"/>
    <col min="1292" max="1293" width="6.375" style="8" customWidth="1"/>
    <col min="1294" max="1294" width="6" style="8" customWidth="1"/>
    <col min="1295" max="1295" width="9.875" style="8" customWidth="1"/>
    <col min="1296" max="1307" width="9" style="8" customWidth="1"/>
    <col min="1308" max="1532" width="9" style="8"/>
    <col min="1533" max="1533" width="4.625" style="8" customWidth="1"/>
    <col min="1534" max="1534" width="43" style="8" customWidth="1"/>
    <col min="1535" max="1536" width="0" style="8" hidden="1" customWidth="1"/>
    <col min="1537" max="1537" width="9.75" style="8" customWidth="1"/>
    <col min="1538" max="1538" width="7.875" style="8" customWidth="1"/>
    <col min="1539" max="1539" width="6.625" style="8" customWidth="1"/>
    <col min="1540" max="1540" width="6.5" style="8" customWidth="1"/>
    <col min="1541" max="1541" width="7.125" style="8" customWidth="1"/>
    <col min="1542" max="1542" width="6.625" style="8" customWidth="1"/>
    <col min="1543" max="1543" width="6.375" style="8" customWidth="1"/>
    <col min="1544" max="1544" width="6.25" style="8" customWidth="1"/>
    <col min="1545" max="1546" width="5.625" style="8" customWidth="1"/>
    <col min="1547" max="1547" width="6.25" style="8" customWidth="1"/>
    <col min="1548" max="1549" width="6.375" style="8" customWidth="1"/>
    <col min="1550" max="1550" width="6" style="8" customWidth="1"/>
    <col min="1551" max="1551" width="9.875" style="8" customWidth="1"/>
    <col min="1552" max="1563" width="9" style="8" customWidth="1"/>
    <col min="1564" max="1788" width="9" style="8"/>
    <col min="1789" max="1789" width="4.625" style="8" customWidth="1"/>
    <col min="1790" max="1790" width="43" style="8" customWidth="1"/>
    <col min="1791" max="1792" width="0" style="8" hidden="1" customWidth="1"/>
    <col min="1793" max="1793" width="9.75" style="8" customWidth="1"/>
    <col min="1794" max="1794" width="7.875" style="8" customWidth="1"/>
    <col min="1795" max="1795" width="6.625" style="8" customWidth="1"/>
    <col min="1796" max="1796" width="6.5" style="8" customWidth="1"/>
    <col min="1797" max="1797" width="7.125" style="8" customWidth="1"/>
    <col min="1798" max="1798" width="6.625" style="8" customWidth="1"/>
    <col min="1799" max="1799" width="6.375" style="8" customWidth="1"/>
    <col min="1800" max="1800" width="6.25" style="8" customWidth="1"/>
    <col min="1801" max="1802" width="5.625" style="8" customWidth="1"/>
    <col min="1803" max="1803" width="6.25" style="8" customWidth="1"/>
    <col min="1804" max="1805" width="6.375" style="8" customWidth="1"/>
    <col min="1806" max="1806" width="6" style="8" customWidth="1"/>
    <col min="1807" max="1807" width="9.875" style="8" customWidth="1"/>
    <col min="1808" max="1819" width="9" style="8" customWidth="1"/>
    <col min="1820" max="2044" width="9" style="8"/>
    <col min="2045" max="2045" width="4.625" style="8" customWidth="1"/>
    <col min="2046" max="2046" width="43" style="8" customWidth="1"/>
    <col min="2047" max="2048" width="0" style="8" hidden="1" customWidth="1"/>
    <col min="2049" max="2049" width="9.75" style="8" customWidth="1"/>
    <col min="2050" max="2050" width="7.875" style="8" customWidth="1"/>
    <col min="2051" max="2051" width="6.625" style="8" customWidth="1"/>
    <col min="2052" max="2052" width="6.5" style="8" customWidth="1"/>
    <col min="2053" max="2053" width="7.125" style="8" customWidth="1"/>
    <col min="2054" max="2054" width="6.625" style="8" customWidth="1"/>
    <col min="2055" max="2055" width="6.375" style="8" customWidth="1"/>
    <col min="2056" max="2056" width="6.25" style="8" customWidth="1"/>
    <col min="2057" max="2058" width="5.625" style="8" customWidth="1"/>
    <col min="2059" max="2059" width="6.25" style="8" customWidth="1"/>
    <col min="2060" max="2061" width="6.375" style="8" customWidth="1"/>
    <col min="2062" max="2062" width="6" style="8" customWidth="1"/>
    <col min="2063" max="2063" width="9.875" style="8" customWidth="1"/>
    <col min="2064" max="2075" width="9" style="8" customWidth="1"/>
    <col min="2076" max="2300" width="9" style="8"/>
    <col min="2301" max="2301" width="4.625" style="8" customWidth="1"/>
    <col min="2302" max="2302" width="43" style="8" customWidth="1"/>
    <col min="2303" max="2304" width="0" style="8" hidden="1" customWidth="1"/>
    <col min="2305" max="2305" width="9.75" style="8" customWidth="1"/>
    <col min="2306" max="2306" width="7.875" style="8" customWidth="1"/>
    <col min="2307" max="2307" width="6.625" style="8" customWidth="1"/>
    <col min="2308" max="2308" width="6.5" style="8" customWidth="1"/>
    <col min="2309" max="2309" width="7.125" style="8" customWidth="1"/>
    <col min="2310" max="2310" width="6.625" style="8" customWidth="1"/>
    <col min="2311" max="2311" width="6.375" style="8" customWidth="1"/>
    <col min="2312" max="2312" width="6.25" style="8" customWidth="1"/>
    <col min="2313" max="2314" width="5.625" style="8" customWidth="1"/>
    <col min="2315" max="2315" width="6.25" style="8" customWidth="1"/>
    <col min="2316" max="2317" width="6.375" style="8" customWidth="1"/>
    <col min="2318" max="2318" width="6" style="8" customWidth="1"/>
    <col min="2319" max="2319" width="9.875" style="8" customWidth="1"/>
    <col min="2320" max="2331" width="9" style="8" customWidth="1"/>
    <col min="2332" max="2556" width="9" style="8"/>
    <col min="2557" max="2557" width="4.625" style="8" customWidth="1"/>
    <col min="2558" max="2558" width="43" style="8" customWidth="1"/>
    <col min="2559" max="2560" width="0" style="8" hidden="1" customWidth="1"/>
    <col min="2561" max="2561" width="9.75" style="8" customWidth="1"/>
    <col min="2562" max="2562" width="7.875" style="8" customWidth="1"/>
    <col min="2563" max="2563" width="6.625" style="8" customWidth="1"/>
    <col min="2564" max="2564" width="6.5" style="8" customWidth="1"/>
    <col min="2565" max="2565" width="7.125" style="8" customWidth="1"/>
    <col min="2566" max="2566" width="6.625" style="8" customWidth="1"/>
    <col min="2567" max="2567" width="6.375" style="8" customWidth="1"/>
    <col min="2568" max="2568" width="6.25" style="8" customWidth="1"/>
    <col min="2569" max="2570" width="5.625" style="8" customWidth="1"/>
    <col min="2571" max="2571" width="6.25" style="8" customWidth="1"/>
    <col min="2572" max="2573" width="6.375" style="8" customWidth="1"/>
    <col min="2574" max="2574" width="6" style="8" customWidth="1"/>
    <col min="2575" max="2575" width="9.875" style="8" customWidth="1"/>
    <col min="2576" max="2587" width="9" style="8" customWidth="1"/>
    <col min="2588" max="2812" width="9" style="8"/>
    <col min="2813" max="2813" width="4.625" style="8" customWidth="1"/>
    <col min="2814" max="2814" width="43" style="8" customWidth="1"/>
    <col min="2815" max="2816" width="0" style="8" hidden="1" customWidth="1"/>
    <col min="2817" max="2817" width="9.75" style="8" customWidth="1"/>
    <col min="2818" max="2818" width="7.875" style="8" customWidth="1"/>
    <col min="2819" max="2819" width="6.625" style="8" customWidth="1"/>
    <col min="2820" max="2820" width="6.5" style="8" customWidth="1"/>
    <col min="2821" max="2821" width="7.125" style="8" customWidth="1"/>
    <col min="2822" max="2822" width="6.625" style="8" customWidth="1"/>
    <col min="2823" max="2823" width="6.375" style="8" customWidth="1"/>
    <col min="2824" max="2824" width="6.25" style="8" customWidth="1"/>
    <col min="2825" max="2826" width="5.625" style="8" customWidth="1"/>
    <col min="2827" max="2827" width="6.25" style="8" customWidth="1"/>
    <col min="2828" max="2829" width="6.375" style="8" customWidth="1"/>
    <col min="2830" max="2830" width="6" style="8" customWidth="1"/>
    <col min="2831" max="2831" width="9.875" style="8" customWidth="1"/>
    <col min="2832" max="2843" width="9" style="8" customWidth="1"/>
    <col min="2844" max="3068" width="9" style="8"/>
    <col min="3069" max="3069" width="4.625" style="8" customWidth="1"/>
    <col min="3070" max="3070" width="43" style="8" customWidth="1"/>
    <col min="3071" max="3072" width="0" style="8" hidden="1" customWidth="1"/>
    <col min="3073" max="3073" width="9.75" style="8" customWidth="1"/>
    <col min="3074" max="3074" width="7.875" style="8" customWidth="1"/>
    <col min="3075" max="3075" width="6.625" style="8" customWidth="1"/>
    <col min="3076" max="3076" width="6.5" style="8" customWidth="1"/>
    <col min="3077" max="3077" width="7.125" style="8" customWidth="1"/>
    <col min="3078" max="3078" width="6.625" style="8" customWidth="1"/>
    <col min="3079" max="3079" width="6.375" style="8" customWidth="1"/>
    <col min="3080" max="3080" width="6.25" style="8" customWidth="1"/>
    <col min="3081" max="3082" width="5.625" style="8" customWidth="1"/>
    <col min="3083" max="3083" width="6.25" style="8" customWidth="1"/>
    <col min="3084" max="3085" width="6.375" style="8" customWidth="1"/>
    <col min="3086" max="3086" width="6" style="8" customWidth="1"/>
    <col min="3087" max="3087" width="9.875" style="8" customWidth="1"/>
    <col min="3088" max="3099" width="9" style="8" customWidth="1"/>
    <col min="3100" max="3324" width="9" style="8"/>
    <col min="3325" max="3325" width="4.625" style="8" customWidth="1"/>
    <col min="3326" max="3326" width="43" style="8" customWidth="1"/>
    <col min="3327" max="3328" width="0" style="8" hidden="1" customWidth="1"/>
    <col min="3329" max="3329" width="9.75" style="8" customWidth="1"/>
    <col min="3330" max="3330" width="7.875" style="8" customWidth="1"/>
    <col min="3331" max="3331" width="6.625" style="8" customWidth="1"/>
    <col min="3332" max="3332" width="6.5" style="8" customWidth="1"/>
    <col min="3333" max="3333" width="7.125" style="8" customWidth="1"/>
    <col min="3334" max="3334" width="6.625" style="8" customWidth="1"/>
    <col min="3335" max="3335" width="6.375" style="8" customWidth="1"/>
    <col min="3336" max="3336" width="6.25" style="8" customWidth="1"/>
    <col min="3337" max="3338" width="5.625" style="8" customWidth="1"/>
    <col min="3339" max="3339" width="6.25" style="8" customWidth="1"/>
    <col min="3340" max="3341" width="6.375" style="8" customWidth="1"/>
    <col min="3342" max="3342" width="6" style="8" customWidth="1"/>
    <col min="3343" max="3343" width="9.875" style="8" customWidth="1"/>
    <col min="3344" max="3355" width="9" style="8" customWidth="1"/>
    <col min="3356" max="3580" width="9" style="8"/>
    <col min="3581" max="3581" width="4.625" style="8" customWidth="1"/>
    <col min="3582" max="3582" width="43" style="8" customWidth="1"/>
    <col min="3583" max="3584" width="0" style="8" hidden="1" customWidth="1"/>
    <col min="3585" max="3585" width="9.75" style="8" customWidth="1"/>
    <col min="3586" max="3586" width="7.875" style="8" customWidth="1"/>
    <col min="3587" max="3587" width="6.625" style="8" customWidth="1"/>
    <col min="3588" max="3588" width="6.5" style="8" customWidth="1"/>
    <col min="3589" max="3589" width="7.125" style="8" customWidth="1"/>
    <col min="3590" max="3590" width="6.625" style="8" customWidth="1"/>
    <col min="3591" max="3591" width="6.375" style="8" customWidth="1"/>
    <col min="3592" max="3592" width="6.25" style="8" customWidth="1"/>
    <col min="3593" max="3594" width="5.625" style="8" customWidth="1"/>
    <col min="3595" max="3595" width="6.25" style="8" customWidth="1"/>
    <col min="3596" max="3597" width="6.375" style="8" customWidth="1"/>
    <col min="3598" max="3598" width="6" style="8" customWidth="1"/>
    <col min="3599" max="3599" width="9.875" style="8" customWidth="1"/>
    <col min="3600" max="3611" width="9" style="8" customWidth="1"/>
    <col min="3612" max="3836" width="9" style="8"/>
    <col min="3837" max="3837" width="4.625" style="8" customWidth="1"/>
    <col min="3838" max="3838" width="43" style="8" customWidth="1"/>
    <col min="3839" max="3840" width="0" style="8" hidden="1" customWidth="1"/>
    <col min="3841" max="3841" width="9.75" style="8" customWidth="1"/>
    <col min="3842" max="3842" width="7.875" style="8" customWidth="1"/>
    <col min="3843" max="3843" width="6.625" style="8" customWidth="1"/>
    <col min="3844" max="3844" width="6.5" style="8" customWidth="1"/>
    <col min="3845" max="3845" width="7.125" style="8" customWidth="1"/>
    <col min="3846" max="3846" width="6.625" style="8" customWidth="1"/>
    <col min="3847" max="3847" width="6.375" style="8" customWidth="1"/>
    <col min="3848" max="3848" width="6.25" style="8" customWidth="1"/>
    <col min="3849" max="3850" width="5.625" style="8" customWidth="1"/>
    <col min="3851" max="3851" width="6.25" style="8" customWidth="1"/>
    <col min="3852" max="3853" width="6.375" style="8" customWidth="1"/>
    <col min="3854" max="3854" width="6" style="8" customWidth="1"/>
    <col min="3855" max="3855" width="9.875" style="8" customWidth="1"/>
    <col min="3856" max="3867" width="9" style="8" customWidth="1"/>
    <col min="3868" max="4092" width="9" style="8"/>
    <col min="4093" max="4093" width="4.625" style="8" customWidth="1"/>
    <col min="4094" max="4094" width="43" style="8" customWidth="1"/>
    <col min="4095" max="4096" width="0" style="8" hidden="1" customWidth="1"/>
    <col min="4097" max="4097" width="9.75" style="8" customWidth="1"/>
    <col min="4098" max="4098" width="7.875" style="8" customWidth="1"/>
    <col min="4099" max="4099" width="6.625" style="8" customWidth="1"/>
    <col min="4100" max="4100" width="6.5" style="8" customWidth="1"/>
    <col min="4101" max="4101" width="7.125" style="8" customWidth="1"/>
    <col min="4102" max="4102" width="6.625" style="8" customWidth="1"/>
    <col min="4103" max="4103" width="6.375" style="8" customWidth="1"/>
    <col min="4104" max="4104" width="6.25" style="8" customWidth="1"/>
    <col min="4105" max="4106" width="5.625" style="8" customWidth="1"/>
    <col min="4107" max="4107" width="6.25" style="8" customWidth="1"/>
    <col min="4108" max="4109" width="6.375" style="8" customWidth="1"/>
    <col min="4110" max="4110" width="6" style="8" customWidth="1"/>
    <col min="4111" max="4111" width="9.875" style="8" customWidth="1"/>
    <col min="4112" max="4123" width="9" style="8" customWidth="1"/>
    <col min="4124" max="4348" width="9" style="8"/>
    <col min="4349" max="4349" width="4.625" style="8" customWidth="1"/>
    <col min="4350" max="4350" width="43" style="8" customWidth="1"/>
    <col min="4351" max="4352" width="0" style="8" hidden="1" customWidth="1"/>
    <col min="4353" max="4353" width="9.75" style="8" customWidth="1"/>
    <col min="4354" max="4354" width="7.875" style="8" customWidth="1"/>
    <col min="4355" max="4355" width="6.625" style="8" customWidth="1"/>
    <col min="4356" max="4356" width="6.5" style="8" customWidth="1"/>
    <col min="4357" max="4357" width="7.125" style="8" customWidth="1"/>
    <col min="4358" max="4358" width="6.625" style="8" customWidth="1"/>
    <col min="4359" max="4359" width="6.375" style="8" customWidth="1"/>
    <col min="4360" max="4360" width="6.25" style="8" customWidth="1"/>
    <col min="4361" max="4362" width="5.625" style="8" customWidth="1"/>
    <col min="4363" max="4363" width="6.25" style="8" customWidth="1"/>
    <col min="4364" max="4365" width="6.375" style="8" customWidth="1"/>
    <col min="4366" max="4366" width="6" style="8" customWidth="1"/>
    <col min="4367" max="4367" width="9.875" style="8" customWidth="1"/>
    <col min="4368" max="4379" width="9" style="8" customWidth="1"/>
    <col min="4380" max="4604" width="9" style="8"/>
    <col min="4605" max="4605" width="4.625" style="8" customWidth="1"/>
    <col min="4606" max="4606" width="43" style="8" customWidth="1"/>
    <col min="4607" max="4608" width="0" style="8" hidden="1" customWidth="1"/>
    <col min="4609" max="4609" width="9.75" style="8" customWidth="1"/>
    <col min="4610" max="4610" width="7.875" style="8" customWidth="1"/>
    <col min="4611" max="4611" width="6.625" style="8" customWidth="1"/>
    <col min="4612" max="4612" width="6.5" style="8" customWidth="1"/>
    <col min="4613" max="4613" width="7.125" style="8" customWidth="1"/>
    <col min="4614" max="4614" width="6.625" style="8" customWidth="1"/>
    <col min="4615" max="4615" width="6.375" style="8" customWidth="1"/>
    <col min="4616" max="4616" width="6.25" style="8" customWidth="1"/>
    <col min="4617" max="4618" width="5.625" style="8" customWidth="1"/>
    <col min="4619" max="4619" width="6.25" style="8" customWidth="1"/>
    <col min="4620" max="4621" width="6.375" style="8" customWidth="1"/>
    <col min="4622" max="4622" width="6" style="8" customWidth="1"/>
    <col min="4623" max="4623" width="9.875" style="8" customWidth="1"/>
    <col min="4624" max="4635" width="9" style="8" customWidth="1"/>
    <col min="4636" max="4860" width="9" style="8"/>
    <col min="4861" max="4861" width="4.625" style="8" customWidth="1"/>
    <col min="4862" max="4862" width="43" style="8" customWidth="1"/>
    <col min="4863" max="4864" width="0" style="8" hidden="1" customWidth="1"/>
    <col min="4865" max="4865" width="9.75" style="8" customWidth="1"/>
    <col min="4866" max="4866" width="7.875" style="8" customWidth="1"/>
    <col min="4867" max="4867" width="6.625" style="8" customWidth="1"/>
    <col min="4868" max="4868" width="6.5" style="8" customWidth="1"/>
    <col min="4869" max="4869" width="7.125" style="8" customWidth="1"/>
    <col min="4870" max="4870" width="6.625" style="8" customWidth="1"/>
    <col min="4871" max="4871" width="6.375" style="8" customWidth="1"/>
    <col min="4872" max="4872" width="6.25" style="8" customWidth="1"/>
    <col min="4873" max="4874" width="5.625" style="8" customWidth="1"/>
    <col min="4875" max="4875" width="6.25" style="8" customWidth="1"/>
    <col min="4876" max="4877" width="6.375" style="8" customWidth="1"/>
    <col min="4878" max="4878" width="6" style="8" customWidth="1"/>
    <col min="4879" max="4879" width="9.875" style="8" customWidth="1"/>
    <col min="4880" max="4891" width="9" style="8" customWidth="1"/>
    <col min="4892" max="5116" width="9" style="8"/>
    <col min="5117" max="5117" width="4.625" style="8" customWidth="1"/>
    <col min="5118" max="5118" width="43" style="8" customWidth="1"/>
    <col min="5119" max="5120" width="0" style="8" hidden="1" customWidth="1"/>
    <col min="5121" max="5121" width="9.75" style="8" customWidth="1"/>
    <col min="5122" max="5122" width="7.875" style="8" customWidth="1"/>
    <col min="5123" max="5123" width="6.625" style="8" customWidth="1"/>
    <col min="5124" max="5124" width="6.5" style="8" customWidth="1"/>
    <col min="5125" max="5125" width="7.125" style="8" customWidth="1"/>
    <col min="5126" max="5126" width="6.625" style="8" customWidth="1"/>
    <col min="5127" max="5127" width="6.375" style="8" customWidth="1"/>
    <col min="5128" max="5128" width="6.25" style="8" customWidth="1"/>
    <col min="5129" max="5130" width="5.625" style="8" customWidth="1"/>
    <col min="5131" max="5131" width="6.25" style="8" customWidth="1"/>
    <col min="5132" max="5133" width="6.375" style="8" customWidth="1"/>
    <col min="5134" max="5134" width="6" style="8" customWidth="1"/>
    <col min="5135" max="5135" width="9.875" style="8" customWidth="1"/>
    <col min="5136" max="5147" width="9" style="8" customWidth="1"/>
    <col min="5148" max="5372" width="9" style="8"/>
    <col min="5373" max="5373" width="4.625" style="8" customWidth="1"/>
    <col min="5374" max="5374" width="43" style="8" customWidth="1"/>
    <col min="5375" max="5376" width="0" style="8" hidden="1" customWidth="1"/>
    <col min="5377" max="5377" width="9.75" style="8" customWidth="1"/>
    <col min="5378" max="5378" width="7.875" style="8" customWidth="1"/>
    <col min="5379" max="5379" width="6.625" style="8" customWidth="1"/>
    <col min="5380" max="5380" width="6.5" style="8" customWidth="1"/>
    <col min="5381" max="5381" width="7.125" style="8" customWidth="1"/>
    <col min="5382" max="5382" width="6.625" style="8" customWidth="1"/>
    <col min="5383" max="5383" width="6.375" style="8" customWidth="1"/>
    <col min="5384" max="5384" width="6.25" style="8" customWidth="1"/>
    <col min="5385" max="5386" width="5.625" style="8" customWidth="1"/>
    <col min="5387" max="5387" width="6.25" style="8" customWidth="1"/>
    <col min="5388" max="5389" width="6.375" style="8" customWidth="1"/>
    <col min="5390" max="5390" width="6" style="8" customWidth="1"/>
    <col min="5391" max="5391" width="9.875" style="8" customWidth="1"/>
    <col min="5392" max="5403" width="9" style="8" customWidth="1"/>
    <col min="5404" max="5628" width="9" style="8"/>
    <col min="5629" max="5629" width="4.625" style="8" customWidth="1"/>
    <col min="5630" max="5630" width="43" style="8" customWidth="1"/>
    <col min="5631" max="5632" width="0" style="8" hidden="1" customWidth="1"/>
    <col min="5633" max="5633" width="9.75" style="8" customWidth="1"/>
    <col min="5634" max="5634" width="7.875" style="8" customWidth="1"/>
    <col min="5635" max="5635" width="6.625" style="8" customWidth="1"/>
    <col min="5636" max="5636" width="6.5" style="8" customWidth="1"/>
    <col min="5637" max="5637" width="7.125" style="8" customWidth="1"/>
    <col min="5638" max="5638" width="6.625" style="8" customWidth="1"/>
    <col min="5639" max="5639" width="6.375" style="8" customWidth="1"/>
    <col min="5640" max="5640" width="6.25" style="8" customWidth="1"/>
    <col min="5641" max="5642" width="5.625" style="8" customWidth="1"/>
    <col min="5643" max="5643" width="6.25" style="8" customWidth="1"/>
    <col min="5644" max="5645" width="6.375" style="8" customWidth="1"/>
    <col min="5646" max="5646" width="6" style="8" customWidth="1"/>
    <col min="5647" max="5647" width="9.875" style="8" customWidth="1"/>
    <col min="5648" max="5659" width="9" style="8" customWidth="1"/>
    <col min="5660" max="5884" width="9" style="8"/>
    <col min="5885" max="5885" width="4.625" style="8" customWidth="1"/>
    <col min="5886" max="5886" width="43" style="8" customWidth="1"/>
    <col min="5887" max="5888" width="0" style="8" hidden="1" customWidth="1"/>
    <col min="5889" max="5889" width="9.75" style="8" customWidth="1"/>
    <col min="5890" max="5890" width="7.875" style="8" customWidth="1"/>
    <col min="5891" max="5891" width="6.625" style="8" customWidth="1"/>
    <col min="5892" max="5892" width="6.5" style="8" customWidth="1"/>
    <col min="5893" max="5893" width="7.125" style="8" customWidth="1"/>
    <col min="5894" max="5894" width="6.625" style="8" customWidth="1"/>
    <col min="5895" max="5895" width="6.375" style="8" customWidth="1"/>
    <col min="5896" max="5896" width="6.25" style="8" customWidth="1"/>
    <col min="5897" max="5898" width="5.625" style="8" customWidth="1"/>
    <col min="5899" max="5899" width="6.25" style="8" customWidth="1"/>
    <col min="5900" max="5901" width="6.375" style="8" customWidth="1"/>
    <col min="5902" max="5902" width="6" style="8" customWidth="1"/>
    <col min="5903" max="5903" width="9.875" style="8" customWidth="1"/>
    <col min="5904" max="5915" width="9" style="8" customWidth="1"/>
    <col min="5916" max="6140" width="9" style="8"/>
    <col min="6141" max="6141" width="4.625" style="8" customWidth="1"/>
    <col min="6142" max="6142" width="43" style="8" customWidth="1"/>
    <col min="6143" max="6144" width="0" style="8" hidden="1" customWidth="1"/>
    <col min="6145" max="6145" width="9.75" style="8" customWidth="1"/>
    <col min="6146" max="6146" width="7.875" style="8" customWidth="1"/>
    <col min="6147" max="6147" width="6.625" style="8" customWidth="1"/>
    <col min="6148" max="6148" width="6.5" style="8" customWidth="1"/>
    <col min="6149" max="6149" width="7.125" style="8" customWidth="1"/>
    <col min="6150" max="6150" width="6.625" style="8" customWidth="1"/>
    <col min="6151" max="6151" width="6.375" style="8" customWidth="1"/>
    <col min="6152" max="6152" width="6.25" style="8" customWidth="1"/>
    <col min="6153" max="6154" width="5.625" style="8" customWidth="1"/>
    <col min="6155" max="6155" width="6.25" style="8" customWidth="1"/>
    <col min="6156" max="6157" width="6.375" style="8" customWidth="1"/>
    <col min="6158" max="6158" width="6" style="8" customWidth="1"/>
    <col min="6159" max="6159" width="9.875" style="8" customWidth="1"/>
    <col min="6160" max="6171" width="9" style="8" customWidth="1"/>
    <col min="6172" max="6396" width="9" style="8"/>
    <col min="6397" max="6397" width="4.625" style="8" customWidth="1"/>
    <col min="6398" max="6398" width="43" style="8" customWidth="1"/>
    <col min="6399" max="6400" width="0" style="8" hidden="1" customWidth="1"/>
    <col min="6401" max="6401" width="9.75" style="8" customWidth="1"/>
    <col min="6402" max="6402" width="7.875" style="8" customWidth="1"/>
    <col min="6403" max="6403" width="6.625" style="8" customWidth="1"/>
    <col min="6404" max="6404" width="6.5" style="8" customWidth="1"/>
    <col min="6405" max="6405" width="7.125" style="8" customWidth="1"/>
    <col min="6406" max="6406" width="6.625" style="8" customWidth="1"/>
    <col min="6407" max="6407" width="6.375" style="8" customWidth="1"/>
    <col min="6408" max="6408" width="6.25" style="8" customWidth="1"/>
    <col min="6409" max="6410" width="5.625" style="8" customWidth="1"/>
    <col min="6411" max="6411" width="6.25" style="8" customWidth="1"/>
    <col min="6412" max="6413" width="6.375" style="8" customWidth="1"/>
    <col min="6414" max="6414" width="6" style="8" customWidth="1"/>
    <col min="6415" max="6415" width="9.875" style="8" customWidth="1"/>
    <col min="6416" max="6427" width="9" style="8" customWidth="1"/>
    <col min="6428" max="6652" width="9" style="8"/>
    <col min="6653" max="6653" width="4.625" style="8" customWidth="1"/>
    <col min="6654" max="6654" width="43" style="8" customWidth="1"/>
    <col min="6655" max="6656" width="0" style="8" hidden="1" customWidth="1"/>
    <col min="6657" max="6657" width="9.75" style="8" customWidth="1"/>
    <col min="6658" max="6658" width="7.875" style="8" customWidth="1"/>
    <col min="6659" max="6659" width="6.625" style="8" customWidth="1"/>
    <col min="6660" max="6660" width="6.5" style="8" customWidth="1"/>
    <col min="6661" max="6661" width="7.125" style="8" customWidth="1"/>
    <col min="6662" max="6662" width="6.625" style="8" customWidth="1"/>
    <col min="6663" max="6663" width="6.375" style="8" customWidth="1"/>
    <col min="6664" max="6664" width="6.25" style="8" customWidth="1"/>
    <col min="6665" max="6666" width="5.625" style="8" customWidth="1"/>
    <col min="6667" max="6667" width="6.25" style="8" customWidth="1"/>
    <col min="6668" max="6669" width="6.375" style="8" customWidth="1"/>
    <col min="6670" max="6670" width="6" style="8" customWidth="1"/>
    <col min="6671" max="6671" width="9.875" style="8" customWidth="1"/>
    <col min="6672" max="6683" width="9" style="8" customWidth="1"/>
    <col min="6684" max="6908" width="9" style="8"/>
    <col min="6909" max="6909" width="4.625" style="8" customWidth="1"/>
    <col min="6910" max="6910" width="43" style="8" customWidth="1"/>
    <col min="6911" max="6912" width="0" style="8" hidden="1" customWidth="1"/>
    <col min="6913" max="6913" width="9.75" style="8" customWidth="1"/>
    <col min="6914" max="6914" width="7.875" style="8" customWidth="1"/>
    <col min="6915" max="6915" width="6.625" style="8" customWidth="1"/>
    <col min="6916" max="6916" width="6.5" style="8" customWidth="1"/>
    <col min="6917" max="6917" width="7.125" style="8" customWidth="1"/>
    <col min="6918" max="6918" width="6.625" style="8" customWidth="1"/>
    <col min="6919" max="6919" width="6.375" style="8" customWidth="1"/>
    <col min="6920" max="6920" width="6.25" style="8" customWidth="1"/>
    <col min="6921" max="6922" width="5.625" style="8" customWidth="1"/>
    <col min="6923" max="6923" width="6.25" style="8" customWidth="1"/>
    <col min="6924" max="6925" width="6.375" style="8" customWidth="1"/>
    <col min="6926" max="6926" width="6" style="8" customWidth="1"/>
    <col min="6927" max="6927" width="9.875" style="8" customWidth="1"/>
    <col min="6928" max="6939" width="9" style="8" customWidth="1"/>
    <col min="6940" max="7164" width="9" style="8"/>
    <col min="7165" max="7165" width="4.625" style="8" customWidth="1"/>
    <col min="7166" max="7166" width="43" style="8" customWidth="1"/>
    <col min="7167" max="7168" width="0" style="8" hidden="1" customWidth="1"/>
    <col min="7169" max="7169" width="9.75" style="8" customWidth="1"/>
    <col min="7170" max="7170" width="7.875" style="8" customWidth="1"/>
    <col min="7171" max="7171" width="6.625" style="8" customWidth="1"/>
    <col min="7172" max="7172" width="6.5" style="8" customWidth="1"/>
    <col min="7173" max="7173" width="7.125" style="8" customWidth="1"/>
    <col min="7174" max="7174" width="6.625" style="8" customWidth="1"/>
    <col min="7175" max="7175" width="6.375" style="8" customWidth="1"/>
    <col min="7176" max="7176" width="6.25" style="8" customWidth="1"/>
    <col min="7177" max="7178" width="5.625" style="8" customWidth="1"/>
    <col min="7179" max="7179" width="6.25" style="8" customWidth="1"/>
    <col min="7180" max="7181" width="6.375" style="8" customWidth="1"/>
    <col min="7182" max="7182" width="6" style="8" customWidth="1"/>
    <col min="7183" max="7183" width="9.875" style="8" customWidth="1"/>
    <col min="7184" max="7195" width="9" style="8" customWidth="1"/>
    <col min="7196" max="7420" width="9" style="8"/>
    <col min="7421" max="7421" width="4.625" style="8" customWidth="1"/>
    <col min="7422" max="7422" width="43" style="8" customWidth="1"/>
    <col min="7423" max="7424" width="0" style="8" hidden="1" customWidth="1"/>
    <col min="7425" max="7425" width="9.75" style="8" customWidth="1"/>
    <col min="7426" max="7426" width="7.875" style="8" customWidth="1"/>
    <col min="7427" max="7427" width="6.625" style="8" customWidth="1"/>
    <col min="7428" max="7428" width="6.5" style="8" customWidth="1"/>
    <col min="7429" max="7429" width="7.125" style="8" customWidth="1"/>
    <col min="7430" max="7430" width="6.625" style="8" customWidth="1"/>
    <col min="7431" max="7431" width="6.375" style="8" customWidth="1"/>
    <col min="7432" max="7432" width="6.25" style="8" customWidth="1"/>
    <col min="7433" max="7434" width="5.625" style="8" customWidth="1"/>
    <col min="7435" max="7435" width="6.25" style="8" customWidth="1"/>
    <col min="7436" max="7437" width="6.375" style="8" customWidth="1"/>
    <col min="7438" max="7438" width="6" style="8" customWidth="1"/>
    <col min="7439" max="7439" width="9.875" style="8" customWidth="1"/>
    <col min="7440" max="7451" width="9" style="8" customWidth="1"/>
    <col min="7452" max="7676" width="9" style="8"/>
    <col min="7677" max="7677" width="4.625" style="8" customWidth="1"/>
    <col min="7678" max="7678" width="43" style="8" customWidth="1"/>
    <col min="7679" max="7680" width="0" style="8" hidden="1" customWidth="1"/>
    <col min="7681" max="7681" width="9.75" style="8" customWidth="1"/>
    <col min="7682" max="7682" width="7.875" style="8" customWidth="1"/>
    <col min="7683" max="7683" width="6.625" style="8" customWidth="1"/>
    <col min="7684" max="7684" width="6.5" style="8" customWidth="1"/>
    <col min="7685" max="7685" width="7.125" style="8" customWidth="1"/>
    <col min="7686" max="7686" width="6.625" style="8" customWidth="1"/>
    <col min="7687" max="7687" width="6.375" style="8" customWidth="1"/>
    <col min="7688" max="7688" width="6.25" style="8" customWidth="1"/>
    <col min="7689" max="7690" width="5.625" style="8" customWidth="1"/>
    <col min="7691" max="7691" width="6.25" style="8" customWidth="1"/>
    <col min="7692" max="7693" width="6.375" style="8" customWidth="1"/>
    <col min="7694" max="7694" width="6" style="8" customWidth="1"/>
    <col min="7695" max="7695" width="9.875" style="8" customWidth="1"/>
    <col min="7696" max="7707" width="9" style="8" customWidth="1"/>
    <col min="7708" max="7932" width="9" style="8"/>
    <col min="7933" max="7933" width="4.625" style="8" customWidth="1"/>
    <col min="7934" max="7934" width="43" style="8" customWidth="1"/>
    <col min="7935" max="7936" width="0" style="8" hidden="1" customWidth="1"/>
    <col min="7937" max="7937" width="9.75" style="8" customWidth="1"/>
    <col min="7938" max="7938" width="7.875" style="8" customWidth="1"/>
    <col min="7939" max="7939" width="6.625" style="8" customWidth="1"/>
    <col min="7940" max="7940" width="6.5" style="8" customWidth="1"/>
    <col min="7941" max="7941" width="7.125" style="8" customWidth="1"/>
    <col min="7942" max="7942" width="6.625" style="8" customWidth="1"/>
    <col min="7943" max="7943" width="6.375" style="8" customWidth="1"/>
    <col min="7944" max="7944" width="6.25" style="8" customWidth="1"/>
    <col min="7945" max="7946" width="5.625" style="8" customWidth="1"/>
    <col min="7947" max="7947" width="6.25" style="8" customWidth="1"/>
    <col min="7948" max="7949" width="6.375" style="8" customWidth="1"/>
    <col min="7950" max="7950" width="6" style="8" customWidth="1"/>
    <col min="7951" max="7951" width="9.875" style="8" customWidth="1"/>
    <col min="7952" max="7963" width="9" style="8" customWidth="1"/>
    <col min="7964" max="8188" width="9" style="8"/>
    <col min="8189" max="8189" width="4.625" style="8" customWidth="1"/>
    <col min="8190" max="8190" width="43" style="8" customWidth="1"/>
    <col min="8191" max="8192" width="0" style="8" hidden="1" customWidth="1"/>
    <col min="8193" max="8193" width="9.75" style="8" customWidth="1"/>
    <col min="8194" max="8194" width="7.875" style="8" customWidth="1"/>
    <col min="8195" max="8195" width="6.625" style="8" customWidth="1"/>
    <col min="8196" max="8196" width="6.5" style="8" customWidth="1"/>
    <col min="8197" max="8197" width="7.125" style="8" customWidth="1"/>
    <col min="8198" max="8198" width="6.625" style="8" customWidth="1"/>
    <col min="8199" max="8199" width="6.375" style="8" customWidth="1"/>
    <col min="8200" max="8200" width="6.25" style="8" customWidth="1"/>
    <col min="8201" max="8202" width="5.625" style="8" customWidth="1"/>
    <col min="8203" max="8203" width="6.25" style="8" customWidth="1"/>
    <col min="8204" max="8205" width="6.375" style="8" customWidth="1"/>
    <col min="8206" max="8206" width="6" style="8" customWidth="1"/>
    <col min="8207" max="8207" width="9.875" style="8" customWidth="1"/>
    <col min="8208" max="8219" width="9" style="8" customWidth="1"/>
    <col min="8220" max="8444" width="9" style="8"/>
    <col min="8445" max="8445" width="4.625" style="8" customWidth="1"/>
    <col min="8446" max="8446" width="43" style="8" customWidth="1"/>
    <col min="8447" max="8448" width="0" style="8" hidden="1" customWidth="1"/>
    <col min="8449" max="8449" width="9.75" style="8" customWidth="1"/>
    <col min="8450" max="8450" width="7.875" style="8" customWidth="1"/>
    <col min="8451" max="8451" width="6.625" style="8" customWidth="1"/>
    <col min="8452" max="8452" width="6.5" style="8" customWidth="1"/>
    <col min="8453" max="8453" width="7.125" style="8" customWidth="1"/>
    <col min="8454" max="8454" width="6.625" style="8" customWidth="1"/>
    <col min="8455" max="8455" width="6.375" style="8" customWidth="1"/>
    <col min="8456" max="8456" width="6.25" style="8" customWidth="1"/>
    <col min="8457" max="8458" width="5.625" style="8" customWidth="1"/>
    <col min="8459" max="8459" width="6.25" style="8" customWidth="1"/>
    <col min="8460" max="8461" width="6.375" style="8" customWidth="1"/>
    <col min="8462" max="8462" width="6" style="8" customWidth="1"/>
    <col min="8463" max="8463" width="9.875" style="8" customWidth="1"/>
    <col min="8464" max="8475" width="9" style="8" customWidth="1"/>
    <col min="8476" max="8700" width="9" style="8"/>
    <col min="8701" max="8701" width="4.625" style="8" customWidth="1"/>
    <col min="8702" max="8702" width="43" style="8" customWidth="1"/>
    <col min="8703" max="8704" width="0" style="8" hidden="1" customWidth="1"/>
    <col min="8705" max="8705" width="9.75" style="8" customWidth="1"/>
    <col min="8706" max="8706" width="7.875" style="8" customWidth="1"/>
    <col min="8707" max="8707" width="6.625" style="8" customWidth="1"/>
    <col min="8708" max="8708" width="6.5" style="8" customWidth="1"/>
    <col min="8709" max="8709" width="7.125" style="8" customWidth="1"/>
    <col min="8710" max="8710" width="6.625" style="8" customWidth="1"/>
    <col min="8711" max="8711" width="6.375" style="8" customWidth="1"/>
    <col min="8712" max="8712" width="6.25" style="8" customWidth="1"/>
    <col min="8713" max="8714" width="5.625" style="8" customWidth="1"/>
    <col min="8715" max="8715" width="6.25" style="8" customWidth="1"/>
    <col min="8716" max="8717" width="6.375" style="8" customWidth="1"/>
    <col min="8718" max="8718" width="6" style="8" customWidth="1"/>
    <col min="8719" max="8719" width="9.875" style="8" customWidth="1"/>
    <col min="8720" max="8731" width="9" style="8" customWidth="1"/>
    <col min="8732" max="8956" width="9" style="8"/>
    <col min="8957" max="8957" width="4.625" style="8" customWidth="1"/>
    <col min="8958" max="8958" width="43" style="8" customWidth="1"/>
    <col min="8959" max="8960" width="0" style="8" hidden="1" customWidth="1"/>
    <col min="8961" max="8961" width="9.75" style="8" customWidth="1"/>
    <col min="8962" max="8962" width="7.875" style="8" customWidth="1"/>
    <col min="8963" max="8963" width="6.625" style="8" customWidth="1"/>
    <col min="8964" max="8964" width="6.5" style="8" customWidth="1"/>
    <col min="8965" max="8965" width="7.125" style="8" customWidth="1"/>
    <col min="8966" max="8966" width="6.625" style="8" customWidth="1"/>
    <col min="8967" max="8967" width="6.375" style="8" customWidth="1"/>
    <col min="8968" max="8968" width="6.25" style="8" customWidth="1"/>
    <col min="8969" max="8970" width="5.625" style="8" customWidth="1"/>
    <col min="8971" max="8971" width="6.25" style="8" customWidth="1"/>
    <col min="8972" max="8973" width="6.375" style="8" customWidth="1"/>
    <col min="8974" max="8974" width="6" style="8" customWidth="1"/>
    <col min="8975" max="8975" width="9.875" style="8" customWidth="1"/>
    <col min="8976" max="8987" width="9" style="8" customWidth="1"/>
    <col min="8988" max="9212" width="9" style="8"/>
    <col min="9213" max="9213" width="4.625" style="8" customWidth="1"/>
    <col min="9214" max="9214" width="43" style="8" customWidth="1"/>
    <col min="9215" max="9216" width="0" style="8" hidden="1" customWidth="1"/>
    <col min="9217" max="9217" width="9.75" style="8" customWidth="1"/>
    <col min="9218" max="9218" width="7.875" style="8" customWidth="1"/>
    <col min="9219" max="9219" width="6.625" style="8" customWidth="1"/>
    <col min="9220" max="9220" width="6.5" style="8" customWidth="1"/>
    <col min="9221" max="9221" width="7.125" style="8" customWidth="1"/>
    <col min="9222" max="9222" width="6.625" style="8" customWidth="1"/>
    <col min="9223" max="9223" width="6.375" style="8" customWidth="1"/>
    <col min="9224" max="9224" width="6.25" style="8" customWidth="1"/>
    <col min="9225" max="9226" width="5.625" style="8" customWidth="1"/>
    <col min="9227" max="9227" width="6.25" style="8" customWidth="1"/>
    <col min="9228" max="9229" width="6.375" style="8" customWidth="1"/>
    <col min="9230" max="9230" width="6" style="8" customWidth="1"/>
    <col min="9231" max="9231" width="9.875" style="8" customWidth="1"/>
    <col min="9232" max="9243" width="9" style="8" customWidth="1"/>
    <col min="9244" max="9468" width="9" style="8"/>
    <col min="9469" max="9469" width="4.625" style="8" customWidth="1"/>
    <col min="9470" max="9470" width="43" style="8" customWidth="1"/>
    <col min="9471" max="9472" width="0" style="8" hidden="1" customWidth="1"/>
    <col min="9473" max="9473" width="9.75" style="8" customWidth="1"/>
    <col min="9474" max="9474" width="7.875" style="8" customWidth="1"/>
    <col min="9475" max="9475" width="6.625" style="8" customWidth="1"/>
    <col min="9476" max="9476" width="6.5" style="8" customWidth="1"/>
    <col min="9477" max="9477" width="7.125" style="8" customWidth="1"/>
    <col min="9478" max="9478" width="6.625" style="8" customWidth="1"/>
    <col min="9479" max="9479" width="6.375" style="8" customWidth="1"/>
    <col min="9480" max="9480" width="6.25" style="8" customWidth="1"/>
    <col min="9481" max="9482" width="5.625" style="8" customWidth="1"/>
    <col min="9483" max="9483" width="6.25" style="8" customWidth="1"/>
    <col min="9484" max="9485" width="6.375" style="8" customWidth="1"/>
    <col min="9486" max="9486" width="6" style="8" customWidth="1"/>
    <col min="9487" max="9487" width="9.875" style="8" customWidth="1"/>
    <col min="9488" max="9499" width="9" style="8" customWidth="1"/>
    <col min="9500" max="9724" width="9" style="8"/>
    <col min="9725" max="9725" width="4.625" style="8" customWidth="1"/>
    <col min="9726" max="9726" width="43" style="8" customWidth="1"/>
    <col min="9727" max="9728" width="0" style="8" hidden="1" customWidth="1"/>
    <col min="9729" max="9729" width="9.75" style="8" customWidth="1"/>
    <col min="9730" max="9730" width="7.875" style="8" customWidth="1"/>
    <col min="9731" max="9731" width="6.625" style="8" customWidth="1"/>
    <col min="9732" max="9732" width="6.5" style="8" customWidth="1"/>
    <col min="9733" max="9733" width="7.125" style="8" customWidth="1"/>
    <col min="9734" max="9734" width="6.625" style="8" customWidth="1"/>
    <col min="9735" max="9735" width="6.375" style="8" customWidth="1"/>
    <col min="9736" max="9736" width="6.25" style="8" customWidth="1"/>
    <col min="9737" max="9738" width="5.625" style="8" customWidth="1"/>
    <col min="9739" max="9739" width="6.25" style="8" customWidth="1"/>
    <col min="9740" max="9741" width="6.375" style="8" customWidth="1"/>
    <col min="9742" max="9742" width="6" style="8" customWidth="1"/>
    <col min="9743" max="9743" width="9.875" style="8" customWidth="1"/>
    <col min="9744" max="9755" width="9" style="8" customWidth="1"/>
    <col min="9756" max="9980" width="9" style="8"/>
    <col min="9981" max="9981" width="4.625" style="8" customWidth="1"/>
    <col min="9982" max="9982" width="43" style="8" customWidth="1"/>
    <col min="9983" max="9984" width="0" style="8" hidden="1" customWidth="1"/>
    <col min="9985" max="9985" width="9.75" style="8" customWidth="1"/>
    <col min="9986" max="9986" width="7.875" style="8" customWidth="1"/>
    <col min="9987" max="9987" width="6.625" style="8" customWidth="1"/>
    <col min="9988" max="9988" width="6.5" style="8" customWidth="1"/>
    <col min="9989" max="9989" width="7.125" style="8" customWidth="1"/>
    <col min="9990" max="9990" width="6.625" style="8" customWidth="1"/>
    <col min="9991" max="9991" width="6.375" style="8" customWidth="1"/>
    <col min="9992" max="9992" width="6.25" style="8" customWidth="1"/>
    <col min="9993" max="9994" width="5.625" style="8" customWidth="1"/>
    <col min="9995" max="9995" width="6.25" style="8" customWidth="1"/>
    <col min="9996" max="9997" width="6.375" style="8" customWidth="1"/>
    <col min="9998" max="9998" width="6" style="8" customWidth="1"/>
    <col min="9999" max="9999" width="9.875" style="8" customWidth="1"/>
    <col min="10000" max="10011" width="9" style="8" customWidth="1"/>
    <col min="10012" max="10236" width="9" style="8"/>
    <col min="10237" max="10237" width="4.625" style="8" customWidth="1"/>
    <col min="10238" max="10238" width="43" style="8" customWidth="1"/>
    <col min="10239" max="10240" width="0" style="8" hidden="1" customWidth="1"/>
    <col min="10241" max="10241" width="9.75" style="8" customWidth="1"/>
    <col min="10242" max="10242" width="7.875" style="8" customWidth="1"/>
    <col min="10243" max="10243" width="6.625" style="8" customWidth="1"/>
    <col min="10244" max="10244" width="6.5" style="8" customWidth="1"/>
    <col min="10245" max="10245" width="7.125" style="8" customWidth="1"/>
    <col min="10246" max="10246" width="6.625" style="8" customWidth="1"/>
    <col min="10247" max="10247" width="6.375" style="8" customWidth="1"/>
    <col min="10248" max="10248" width="6.25" style="8" customWidth="1"/>
    <col min="10249" max="10250" width="5.625" style="8" customWidth="1"/>
    <col min="10251" max="10251" width="6.25" style="8" customWidth="1"/>
    <col min="10252" max="10253" width="6.375" style="8" customWidth="1"/>
    <col min="10254" max="10254" width="6" style="8" customWidth="1"/>
    <col min="10255" max="10255" width="9.875" style="8" customWidth="1"/>
    <col min="10256" max="10267" width="9" style="8" customWidth="1"/>
    <col min="10268" max="10492" width="9" style="8"/>
    <col min="10493" max="10493" width="4.625" style="8" customWidth="1"/>
    <col min="10494" max="10494" width="43" style="8" customWidth="1"/>
    <col min="10495" max="10496" width="0" style="8" hidden="1" customWidth="1"/>
    <col min="10497" max="10497" width="9.75" style="8" customWidth="1"/>
    <col min="10498" max="10498" width="7.875" style="8" customWidth="1"/>
    <col min="10499" max="10499" width="6.625" style="8" customWidth="1"/>
    <col min="10500" max="10500" width="6.5" style="8" customWidth="1"/>
    <col min="10501" max="10501" width="7.125" style="8" customWidth="1"/>
    <col min="10502" max="10502" width="6.625" style="8" customWidth="1"/>
    <col min="10503" max="10503" width="6.375" style="8" customWidth="1"/>
    <col min="10504" max="10504" width="6.25" style="8" customWidth="1"/>
    <col min="10505" max="10506" width="5.625" style="8" customWidth="1"/>
    <col min="10507" max="10507" width="6.25" style="8" customWidth="1"/>
    <col min="10508" max="10509" width="6.375" style="8" customWidth="1"/>
    <col min="10510" max="10510" width="6" style="8" customWidth="1"/>
    <col min="10511" max="10511" width="9.875" style="8" customWidth="1"/>
    <col min="10512" max="10523" width="9" style="8" customWidth="1"/>
    <col min="10524" max="10748" width="9" style="8"/>
    <col min="10749" max="10749" width="4.625" style="8" customWidth="1"/>
    <col min="10750" max="10750" width="43" style="8" customWidth="1"/>
    <col min="10751" max="10752" width="0" style="8" hidden="1" customWidth="1"/>
    <col min="10753" max="10753" width="9.75" style="8" customWidth="1"/>
    <col min="10754" max="10754" width="7.875" style="8" customWidth="1"/>
    <col min="10755" max="10755" width="6.625" style="8" customWidth="1"/>
    <col min="10756" max="10756" width="6.5" style="8" customWidth="1"/>
    <col min="10757" max="10757" width="7.125" style="8" customWidth="1"/>
    <col min="10758" max="10758" width="6.625" style="8" customWidth="1"/>
    <col min="10759" max="10759" width="6.375" style="8" customWidth="1"/>
    <col min="10760" max="10760" width="6.25" style="8" customWidth="1"/>
    <col min="10761" max="10762" width="5.625" style="8" customWidth="1"/>
    <col min="10763" max="10763" width="6.25" style="8" customWidth="1"/>
    <col min="10764" max="10765" width="6.375" style="8" customWidth="1"/>
    <col min="10766" max="10766" width="6" style="8" customWidth="1"/>
    <col min="10767" max="10767" width="9.875" style="8" customWidth="1"/>
    <col min="10768" max="10779" width="9" style="8" customWidth="1"/>
    <col min="10780" max="11004" width="9" style="8"/>
    <col min="11005" max="11005" width="4.625" style="8" customWidth="1"/>
    <col min="11006" max="11006" width="43" style="8" customWidth="1"/>
    <col min="11007" max="11008" width="0" style="8" hidden="1" customWidth="1"/>
    <col min="11009" max="11009" width="9.75" style="8" customWidth="1"/>
    <col min="11010" max="11010" width="7.875" style="8" customWidth="1"/>
    <col min="11011" max="11011" width="6.625" style="8" customWidth="1"/>
    <col min="11012" max="11012" width="6.5" style="8" customWidth="1"/>
    <col min="11013" max="11013" width="7.125" style="8" customWidth="1"/>
    <col min="11014" max="11014" width="6.625" style="8" customWidth="1"/>
    <col min="11015" max="11015" width="6.375" style="8" customWidth="1"/>
    <col min="11016" max="11016" width="6.25" style="8" customWidth="1"/>
    <col min="11017" max="11018" width="5.625" style="8" customWidth="1"/>
    <col min="11019" max="11019" width="6.25" style="8" customWidth="1"/>
    <col min="11020" max="11021" width="6.375" style="8" customWidth="1"/>
    <col min="11022" max="11022" width="6" style="8" customWidth="1"/>
    <col min="11023" max="11023" width="9.875" style="8" customWidth="1"/>
    <col min="11024" max="11035" width="9" style="8" customWidth="1"/>
    <col min="11036" max="11260" width="9" style="8"/>
    <col min="11261" max="11261" width="4.625" style="8" customWidth="1"/>
    <col min="11262" max="11262" width="43" style="8" customWidth="1"/>
    <col min="11263" max="11264" width="0" style="8" hidden="1" customWidth="1"/>
    <col min="11265" max="11265" width="9.75" style="8" customWidth="1"/>
    <col min="11266" max="11266" width="7.875" style="8" customWidth="1"/>
    <col min="11267" max="11267" width="6.625" style="8" customWidth="1"/>
    <col min="11268" max="11268" width="6.5" style="8" customWidth="1"/>
    <col min="11269" max="11269" width="7.125" style="8" customWidth="1"/>
    <col min="11270" max="11270" width="6.625" style="8" customWidth="1"/>
    <col min="11271" max="11271" width="6.375" style="8" customWidth="1"/>
    <col min="11272" max="11272" width="6.25" style="8" customWidth="1"/>
    <col min="11273" max="11274" width="5.625" style="8" customWidth="1"/>
    <col min="11275" max="11275" width="6.25" style="8" customWidth="1"/>
    <col min="11276" max="11277" width="6.375" style="8" customWidth="1"/>
    <col min="11278" max="11278" width="6" style="8" customWidth="1"/>
    <col min="11279" max="11279" width="9.875" style="8" customWidth="1"/>
    <col min="11280" max="11291" width="9" style="8" customWidth="1"/>
    <col min="11292" max="11516" width="9" style="8"/>
    <col min="11517" max="11517" width="4.625" style="8" customWidth="1"/>
    <col min="11518" max="11518" width="43" style="8" customWidth="1"/>
    <col min="11519" max="11520" width="0" style="8" hidden="1" customWidth="1"/>
    <col min="11521" max="11521" width="9.75" style="8" customWidth="1"/>
    <col min="11522" max="11522" width="7.875" style="8" customWidth="1"/>
    <col min="11523" max="11523" width="6.625" style="8" customWidth="1"/>
    <col min="11524" max="11524" width="6.5" style="8" customWidth="1"/>
    <col min="11525" max="11525" width="7.125" style="8" customWidth="1"/>
    <col min="11526" max="11526" width="6.625" style="8" customWidth="1"/>
    <col min="11527" max="11527" width="6.375" style="8" customWidth="1"/>
    <col min="11528" max="11528" width="6.25" style="8" customWidth="1"/>
    <col min="11529" max="11530" width="5.625" style="8" customWidth="1"/>
    <col min="11531" max="11531" width="6.25" style="8" customWidth="1"/>
    <col min="11532" max="11533" width="6.375" style="8" customWidth="1"/>
    <col min="11534" max="11534" width="6" style="8" customWidth="1"/>
    <col min="11535" max="11535" width="9.875" style="8" customWidth="1"/>
    <col min="11536" max="11547" width="9" style="8" customWidth="1"/>
    <col min="11548" max="11772" width="9" style="8"/>
    <col min="11773" max="11773" width="4.625" style="8" customWidth="1"/>
    <col min="11774" max="11774" width="43" style="8" customWidth="1"/>
    <col min="11775" max="11776" width="0" style="8" hidden="1" customWidth="1"/>
    <col min="11777" max="11777" width="9.75" style="8" customWidth="1"/>
    <col min="11778" max="11778" width="7.875" style="8" customWidth="1"/>
    <col min="11779" max="11779" width="6.625" style="8" customWidth="1"/>
    <col min="11780" max="11780" width="6.5" style="8" customWidth="1"/>
    <col min="11781" max="11781" width="7.125" style="8" customWidth="1"/>
    <col min="11782" max="11782" width="6.625" style="8" customWidth="1"/>
    <col min="11783" max="11783" width="6.375" style="8" customWidth="1"/>
    <col min="11784" max="11784" width="6.25" style="8" customWidth="1"/>
    <col min="11785" max="11786" width="5.625" style="8" customWidth="1"/>
    <col min="11787" max="11787" width="6.25" style="8" customWidth="1"/>
    <col min="11788" max="11789" width="6.375" style="8" customWidth="1"/>
    <col min="11790" max="11790" width="6" style="8" customWidth="1"/>
    <col min="11791" max="11791" width="9.875" style="8" customWidth="1"/>
    <col min="11792" max="11803" width="9" style="8" customWidth="1"/>
    <col min="11804" max="12028" width="9" style="8"/>
    <col min="12029" max="12029" width="4.625" style="8" customWidth="1"/>
    <col min="12030" max="12030" width="43" style="8" customWidth="1"/>
    <col min="12031" max="12032" width="0" style="8" hidden="1" customWidth="1"/>
    <col min="12033" max="12033" width="9.75" style="8" customWidth="1"/>
    <col min="12034" max="12034" width="7.875" style="8" customWidth="1"/>
    <col min="12035" max="12035" width="6.625" style="8" customWidth="1"/>
    <col min="12036" max="12036" width="6.5" style="8" customWidth="1"/>
    <col min="12037" max="12037" width="7.125" style="8" customWidth="1"/>
    <col min="12038" max="12038" width="6.625" style="8" customWidth="1"/>
    <col min="12039" max="12039" width="6.375" style="8" customWidth="1"/>
    <col min="12040" max="12040" width="6.25" style="8" customWidth="1"/>
    <col min="12041" max="12042" width="5.625" style="8" customWidth="1"/>
    <col min="12043" max="12043" width="6.25" style="8" customWidth="1"/>
    <col min="12044" max="12045" width="6.375" style="8" customWidth="1"/>
    <col min="12046" max="12046" width="6" style="8" customWidth="1"/>
    <col min="12047" max="12047" width="9.875" style="8" customWidth="1"/>
    <col min="12048" max="12059" width="9" style="8" customWidth="1"/>
    <col min="12060" max="12284" width="9" style="8"/>
    <col min="12285" max="12285" width="4.625" style="8" customWidth="1"/>
    <col min="12286" max="12286" width="43" style="8" customWidth="1"/>
    <col min="12287" max="12288" width="0" style="8" hidden="1" customWidth="1"/>
    <col min="12289" max="12289" width="9.75" style="8" customWidth="1"/>
    <col min="12290" max="12290" width="7.875" style="8" customWidth="1"/>
    <col min="12291" max="12291" width="6.625" style="8" customWidth="1"/>
    <col min="12292" max="12292" width="6.5" style="8" customWidth="1"/>
    <col min="12293" max="12293" width="7.125" style="8" customWidth="1"/>
    <col min="12294" max="12294" width="6.625" style="8" customWidth="1"/>
    <col min="12295" max="12295" width="6.375" style="8" customWidth="1"/>
    <col min="12296" max="12296" width="6.25" style="8" customWidth="1"/>
    <col min="12297" max="12298" width="5.625" style="8" customWidth="1"/>
    <col min="12299" max="12299" width="6.25" style="8" customWidth="1"/>
    <col min="12300" max="12301" width="6.375" style="8" customWidth="1"/>
    <col min="12302" max="12302" width="6" style="8" customWidth="1"/>
    <col min="12303" max="12303" width="9.875" style="8" customWidth="1"/>
    <col min="12304" max="12315" width="9" style="8" customWidth="1"/>
    <col min="12316" max="12540" width="9" style="8"/>
    <col min="12541" max="12541" width="4.625" style="8" customWidth="1"/>
    <col min="12542" max="12542" width="43" style="8" customWidth="1"/>
    <col min="12543" max="12544" width="0" style="8" hidden="1" customWidth="1"/>
    <col min="12545" max="12545" width="9.75" style="8" customWidth="1"/>
    <col min="12546" max="12546" width="7.875" style="8" customWidth="1"/>
    <col min="12547" max="12547" width="6.625" style="8" customWidth="1"/>
    <col min="12548" max="12548" width="6.5" style="8" customWidth="1"/>
    <col min="12549" max="12549" width="7.125" style="8" customWidth="1"/>
    <col min="12550" max="12550" width="6.625" style="8" customWidth="1"/>
    <col min="12551" max="12551" width="6.375" style="8" customWidth="1"/>
    <col min="12552" max="12552" width="6.25" style="8" customWidth="1"/>
    <col min="12553" max="12554" width="5.625" style="8" customWidth="1"/>
    <col min="12555" max="12555" width="6.25" style="8" customWidth="1"/>
    <col min="12556" max="12557" width="6.375" style="8" customWidth="1"/>
    <col min="12558" max="12558" width="6" style="8" customWidth="1"/>
    <col min="12559" max="12559" width="9.875" style="8" customWidth="1"/>
    <col min="12560" max="12571" width="9" style="8" customWidth="1"/>
    <col min="12572" max="12796" width="9" style="8"/>
    <col min="12797" max="12797" width="4.625" style="8" customWidth="1"/>
    <col min="12798" max="12798" width="43" style="8" customWidth="1"/>
    <col min="12799" max="12800" width="0" style="8" hidden="1" customWidth="1"/>
    <col min="12801" max="12801" width="9.75" style="8" customWidth="1"/>
    <col min="12802" max="12802" width="7.875" style="8" customWidth="1"/>
    <col min="12803" max="12803" width="6.625" style="8" customWidth="1"/>
    <col min="12804" max="12804" width="6.5" style="8" customWidth="1"/>
    <col min="12805" max="12805" width="7.125" style="8" customWidth="1"/>
    <col min="12806" max="12806" width="6.625" style="8" customWidth="1"/>
    <col min="12807" max="12807" width="6.375" style="8" customWidth="1"/>
    <col min="12808" max="12808" width="6.25" style="8" customWidth="1"/>
    <col min="12809" max="12810" width="5.625" style="8" customWidth="1"/>
    <col min="12811" max="12811" width="6.25" style="8" customWidth="1"/>
    <col min="12812" max="12813" width="6.375" style="8" customWidth="1"/>
    <col min="12814" max="12814" width="6" style="8" customWidth="1"/>
    <col min="12815" max="12815" width="9.875" style="8" customWidth="1"/>
    <col min="12816" max="12827" width="9" style="8" customWidth="1"/>
    <col min="12828" max="13052" width="9" style="8"/>
    <col min="13053" max="13053" width="4.625" style="8" customWidth="1"/>
    <col min="13054" max="13054" width="43" style="8" customWidth="1"/>
    <col min="13055" max="13056" width="0" style="8" hidden="1" customWidth="1"/>
    <col min="13057" max="13057" width="9.75" style="8" customWidth="1"/>
    <col min="13058" max="13058" width="7.875" style="8" customWidth="1"/>
    <col min="13059" max="13059" width="6.625" style="8" customWidth="1"/>
    <col min="13060" max="13060" width="6.5" style="8" customWidth="1"/>
    <col min="13061" max="13061" width="7.125" style="8" customWidth="1"/>
    <col min="13062" max="13062" width="6.625" style="8" customWidth="1"/>
    <col min="13063" max="13063" width="6.375" style="8" customWidth="1"/>
    <col min="13064" max="13064" width="6.25" style="8" customWidth="1"/>
    <col min="13065" max="13066" width="5.625" style="8" customWidth="1"/>
    <col min="13067" max="13067" width="6.25" style="8" customWidth="1"/>
    <col min="13068" max="13069" width="6.375" style="8" customWidth="1"/>
    <col min="13070" max="13070" width="6" style="8" customWidth="1"/>
    <col min="13071" max="13071" width="9.875" style="8" customWidth="1"/>
    <col min="13072" max="13083" width="9" style="8" customWidth="1"/>
    <col min="13084" max="13308" width="9" style="8"/>
    <col min="13309" max="13309" width="4.625" style="8" customWidth="1"/>
    <col min="13310" max="13310" width="43" style="8" customWidth="1"/>
    <col min="13311" max="13312" width="0" style="8" hidden="1" customWidth="1"/>
    <col min="13313" max="13313" width="9.75" style="8" customWidth="1"/>
    <col min="13314" max="13314" width="7.875" style="8" customWidth="1"/>
    <col min="13315" max="13315" width="6.625" style="8" customWidth="1"/>
    <col min="13316" max="13316" width="6.5" style="8" customWidth="1"/>
    <col min="13317" max="13317" width="7.125" style="8" customWidth="1"/>
    <col min="13318" max="13318" width="6.625" style="8" customWidth="1"/>
    <col min="13319" max="13319" width="6.375" style="8" customWidth="1"/>
    <col min="13320" max="13320" width="6.25" style="8" customWidth="1"/>
    <col min="13321" max="13322" width="5.625" style="8" customWidth="1"/>
    <col min="13323" max="13323" width="6.25" style="8" customWidth="1"/>
    <col min="13324" max="13325" width="6.375" style="8" customWidth="1"/>
    <col min="13326" max="13326" width="6" style="8" customWidth="1"/>
    <col min="13327" max="13327" width="9.875" style="8" customWidth="1"/>
    <col min="13328" max="13339" width="9" style="8" customWidth="1"/>
    <col min="13340" max="13564" width="9" style="8"/>
    <col min="13565" max="13565" width="4.625" style="8" customWidth="1"/>
    <col min="13566" max="13566" width="43" style="8" customWidth="1"/>
    <col min="13567" max="13568" width="0" style="8" hidden="1" customWidth="1"/>
    <col min="13569" max="13569" width="9.75" style="8" customWidth="1"/>
    <col min="13570" max="13570" width="7.875" style="8" customWidth="1"/>
    <col min="13571" max="13571" width="6.625" style="8" customWidth="1"/>
    <col min="13572" max="13572" width="6.5" style="8" customWidth="1"/>
    <col min="13573" max="13573" width="7.125" style="8" customWidth="1"/>
    <col min="13574" max="13574" width="6.625" style="8" customWidth="1"/>
    <col min="13575" max="13575" width="6.375" style="8" customWidth="1"/>
    <col min="13576" max="13576" width="6.25" style="8" customWidth="1"/>
    <col min="13577" max="13578" width="5.625" style="8" customWidth="1"/>
    <col min="13579" max="13579" width="6.25" style="8" customWidth="1"/>
    <col min="13580" max="13581" width="6.375" style="8" customWidth="1"/>
    <col min="13582" max="13582" width="6" style="8" customWidth="1"/>
    <col min="13583" max="13583" width="9.875" style="8" customWidth="1"/>
    <col min="13584" max="13595" width="9" style="8" customWidth="1"/>
    <col min="13596" max="13820" width="9" style="8"/>
    <col min="13821" max="13821" width="4.625" style="8" customWidth="1"/>
    <col min="13822" max="13822" width="43" style="8" customWidth="1"/>
    <col min="13823" max="13824" width="0" style="8" hidden="1" customWidth="1"/>
    <col min="13825" max="13825" width="9.75" style="8" customWidth="1"/>
    <col min="13826" max="13826" width="7.875" style="8" customWidth="1"/>
    <col min="13827" max="13827" width="6.625" style="8" customWidth="1"/>
    <col min="13828" max="13828" width="6.5" style="8" customWidth="1"/>
    <col min="13829" max="13829" width="7.125" style="8" customWidth="1"/>
    <col min="13830" max="13830" width="6.625" style="8" customWidth="1"/>
    <col min="13831" max="13831" width="6.375" style="8" customWidth="1"/>
    <col min="13832" max="13832" width="6.25" style="8" customWidth="1"/>
    <col min="13833" max="13834" width="5.625" style="8" customWidth="1"/>
    <col min="13835" max="13835" width="6.25" style="8" customWidth="1"/>
    <col min="13836" max="13837" width="6.375" style="8" customWidth="1"/>
    <col min="13838" max="13838" width="6" style="8" customWidth="1"/>
    <col min="13839" max="13839" width="9.875" style="8" customWidth="1"/>
    <col min="13840" max="13851" width="9" style="8" customWidth="1"/>
    <col min="13852" max="14076" width="9" style="8"/>
    <col min="14077" max="14077" width="4.625" style="8" customWidth="1"/>
    <col min="14078" max="14078" width="43" style="8" customWidth="1"/>
    <col min="14079" max="14080" width="0" style="8" hidden="1" customWidth="1"/>
    <col min="14081" max="14081" width="9.75" style="8" customWidth="1"/>
    <col min="14082" max="14082" width="7.875" style="8" customWidth="1"/>
    <col min="14083" max="14083" width="6.625" style="8" customWidth="1"/>
    <col min="14084" max="14084" width="6.5" style="8" customWidth="1"/>
    <col min="14085" max="14085" width="7.125" style="8" customWidth="1"/>
    <col min="14086" max="14086" width="6.625" style="8" customWidth="1"/>
    <col min="14087" max="14087" width="6.375" style="8" customWidth="1"/>
    <col min="14088" max="14088" width="6.25" style="8" customWidth="1"/>
    <col min="14089" max="14090" width="5.625" style="8" customWidth="1"/>
    <col min="14091" max="14091" width="6.25" style="8" customWidth="1"/>
    <col min="14092" max="14093" width="6.375" style="8" customWidth="1"/>
    <col min="14094" max="14094" width="6" style="8" customWidth="1"/>
    <col min="14095" max="14095" width="9.875" style="8" customWidth="1"/>
    <col min="14096" max="14107" width="9" style="8" customWidth="1"/>
    <col min="14108" max="14332" width="9" style="8"/>
    <col min="14333" max="14333" width="4.625" style="8" customWidth="1"/>
    <col min="14334" max="14334" width="43" style="8" customWidth="1"/>
    <col min="14335" max="14336" width="0" style="8" hidden="1" customWidth="1"/>
    <col min="14337" max="14337" width="9.75" style="8" customWidth="1"/>
    <col min="14338" max="14338" width="7.875" style="8" customWidth="1"/>
    <col min="14339" max="14339" width="6.625" style="8" customWidth="1"/>
    <col min="14340" max="14340" width="6.5" style="8" customWidth="1"/>
    <col min="14341" max="14341" width="7.125" style="8" customWidth="1"/>
    <col min="14342" max="14342" width="6.625" style="8" customWidth="1"/>
    <col min="14343" max="14343" width="6.375" style="8" customWidth="1"/>
    <col min="14344" max="14344" width="6.25" style="8" customWidth="1"/>
    <col min="14345" max="14346" width="5.625" style="8" customWidth="1"/>
    <col min="14347" max="14347" width="6.25" style="8" customWidth="1"/>
    <col min="14348" max="14349" width="6.375" style="8" customWidth="1"/>
    <col min="14350" max="14350" width="6" style="8" customWidth="1"/>
    <col min="14351" max="14351" width="9.875" style="8" customWidth="1"/>
    <col min="14352" max="14363" width="9" style="8" customWidth="1"/>
    <col min="14364" max="14588" width="9" style="8"/>
    <col min="14589" max="14589" width="4.625" style="8" customWidth="1"/>
    <col min="14590" max="14590" width="43" style="8" customWidth="1"/>
    <col min="14591" max="14592" width="0" style="8" hidden="1" customWidth="1"/>
    <col min="14593" max="14593" width="9.75" style="8" customWidth="1"/>
    <col min="14594" max="14594" width="7.875" style="8" customWidth="1"/>
    <col min="14595" max="14595" width="6.625" style="8" customWidth="1"/>
    <col min="14596" max="14596" width="6.5" style="8" customWidth="1"/>
    <col min="14597" max="14597" width="7.125" style="8" customWidth="1"/>
    <col min="14598" max="14598" width="6.625" style="8" customWidth="1"/>
    <col min="14599" max="14599" width="6.375" style="8" customWidth="1"/>
    <col min="14600" max="14600" width="6.25" style="8" customWidth="1"/>
    <col min="14601" max="14602" width="5.625" style="8" customWidth="1"/>
    <col min="14603" max="14603" width="6.25" style="8" customWidth="1"/>
    <col min="14604" max="14605" width="6.375" style="8" customWidth="1"/>
    <col min="14606" max="14606" width="6" style="8" customWidth="1"/>
    <col min="14607" max="14607" width="9.875" style="8" customWidth="1"/>
    <col min="14608" max="14619" width="9" style="8" customWidth="1"/>
    <col min="14620" max="14844" width="9" style="8"/>
    <col min="14845" max="14845" width="4.625" style="8" customWidth="1"/>
    <col min="14846" max="14846" width="43" style="8" customWidth="1"/>
    <col min="14847" max="14848" width="0" style="8" hidden="1" customWidth="1"/>
    <col min="14849" max="14849" width="9.75" style="8" customWidth="1"/>
    <col min="14850" max="14850" width="7.875" style="8" customWidth="1"/>
    <col min="14851" max="14851" width="6.625" style="8" customWidth="1"/>
    <col min="14852" max="14852" width="6.5" style="8" customWidth="1"/>
    <col min="14853" max="14853" width="7.125" style="8" customWidth="1"/>
    <col min="14854" max="14854" width="6.625" style="8" customWidth="1"/>
    <col min="14855" max="14855" width="6.375" style="8" customWidth="1"/>
    <col min="14856" max="14856" width="6.25" style="8" customWidth="1"/>
    <col min="14857" max="14858" width="5.625" style="8" customWidth="1"/>
    <col min="14859" max="14859" width="6.25" style="8" customWidth="1"/>
    <col min="14860" max="14861" width="6.375" style="8" customWidth="1"/>
    <col min="14862" max="14862" width="6" style="8" customWidth="1"/>
    <col min="14863" max="14863" width="9.875" style="8" customWidth="1"/>
    <col min="14864" max="14875" width="9" style="8" customWidth="1"/>
    <col min="14876" max="15100" width="9" style="8"/>
    <col min="15101" max="15101" width="4.625" style="8" customWidth="1"/>
    <col min="15102" max="15102" width="43" style="8" customWidth="1"/>
    <col min="15103" max="15104" width="0" style="8" hidden="1" customWidth="1"/>
    <col min="15105" max="15105" width="9.75" style="8" customWidth="1"/>
    <col min="15106" max="15106" width="7.875" style="8" customWidth="1"/>
    <col min="15107" max="15107" width="6.625" style="8" customWidth="1"/>
    <col min="15108" max="15108" width="6.5" style="8" customWidth="1"/>
    <col min="15109" max="15109" width="7.125" style="8" customWidth="1"/>
    <col min="15110" max="15110" width="6.625" style="8" customWidth="1"/>
    <col min="15111" max="15111" width="6.375" style="8" customWidth="1"/>
    <col min="15112" max="15112" width="6.25" style="8" customWidth="1"/>
    <col min="15113" max="15114" width="5.625" style="8" customWidth="1"/>
    <col min="15115" max="15115" width="6.25" style="8" customWidth="1"/>
    <col min="15116" max="15117" width="6.375" style="8" customWidth="1"/>
    <col min="15118" max="15118" width="6" style="8" customWidth="1"/>
    <col min="15119" max="15119" width="9.875" style="8" customWidth="1"/>
    <col min="15120" max="15131" width="9" style="8" customWidth="1"/>
    <col min="15132" max="15356" width="9" style="8"/>
    <col min="15357" max="15357" width="4.625" style="8" customWidth="1"/>
    <col min="15358" max="15358" width="43" style="8" customWidth="1"/>
    <col min="15359" max="15360" width="0" style="8" hidden="1" customWidth="1"/>
    <col min="15361" max="15361" width="9.75" style="8" customWidth="1"/>
    <col min="15362" max="15362" width="7.875" style="8" customWidth="1"/>
    <col min="15363" max="15363" width="6.625" style="8" customWidth="1"/>
    <col min="15364" max="15364" width="6.5" style="8" customWidth="1"/>
    <col min="15365" max="15365" width="7.125" style="8" customWidth="1"/>
    <col min="15366" max="15366" width="6.625" style="8" customWidth="1"/>
    <col min="15367" max="15367" width="6.375" style="8" customWidth="1"/>
    <col min="15368" max="15368" width="6.25" style="8" customWidth="1"/>
    <col min="15369" max="15370" width="5.625" style="8" customWidth="1"/>
    <col min="15371" max="15371" width="6.25" style="8" customWidth="1"/>
    <col min="15372" max="15373" width="6.375" style="8" customWidth="1"/>
    <col min="15374" max="15374" width="6" style="8" customWidth="1"/>
    <col min="15375" max="15375" width="9.875" style="8" customWidth="1"/>
    <col min="15376" max="15387" width="9" style="8" customWidth="1"/>
    <col min="15388" max="15612" width="9" style="8"/>
    <col min="15613" max="15613" width="4.625" style="8" customWidth="1"/>
    <col min="15614" max="15614" width="43" style="8" customWidth="1"/>
    <col min="15615" max="15616" width="0" style="8" hidden="1" customWidth="1"/>
    <col min="15617" max="15617" width="9.75" style="8" customWidth="1"/>
    <col min="15618" max="15618" width="7.875" style="8" customWidth="1"/>
    <col min="15619" max="15619" width="6.625" style="8" customWidth="1"/>
    <col min="15620" max="15620" width="6.5" style="8" customWidth="1"/>
    <col min="15621" max="15621" width="7.125" style="8" customWidth="1"/>
    <col min="15622" max="15622" width="6.625" style="8" customWidth="1"/>
    <col min="15623" max="15623" width="6.375" style="8" customWidth="1"/>
    <col min="15624" max="15624" width="6.25" style="8" customWidth="1"/>
    <col min="15625" max="15626" width="5.625" style="8" customWidth="1"/>
    <col min="15627" max="15627" width="6.25" style="8" customWidth="1"/>
    <col min="15628" max="15629" width="6.375" style="8" customWidth="1"/>
    <col min="15630" max="15630" width="6" style="8" customWidth="1"/>
    <col min="15631" max="15631" width="9.875" style="8" customWidth="1"/>
    <col min="15632" max="15643" width="9" style="8" customWidth="1"/>
    <col min="15644" max="15868" width="9" style="8"/>
    <col min="15869" max="15869" width="4.625" style="8" customWidth="1"/>
    <col min="15870" max="15870" width="43" style="8" customWidth="1"/>
    <col min="15871" max="15872" width="0" style="8" hidden="1" customWidth="1"/>
    <col min="15873" max="15873" width="9.75" style="8" customWidth="1"/>
    <col min="15874" max="15874" width="7.875" style="8" customWidth="1"/>
    <col min="15875" max="15875" width="6.625" style="8" customWidth="1"/>
    <col min="15876" max="15876" width="6.5" style="8" customWidth="1"/>
    <col min="15877" max="15877" width="7.125" style="8" customWidth="1"/>
    <col min="15878" max="15878" width="6.625" style="8" customWidth="1"/>
    <col min="15879" max="15879" width="6.375" style="8" customWidth="1"/>
    <col min="15880" max="15880" width="6.25" style="8" customWidth="1"/>
    <col min="15881" max="15882" width="5.625" style="8" customWidth="1"/>
    <col min="15883" max="15883" width="6.25" style="8" customWidth="1"/>
    <col min="15884" max="15885" width="6.375" style="8" customWidth="1"/>
    <col min="15886" max="15886" width="6" style="8" customWidth="1"/>
    <col min="15887" max="15887" width="9.875" style="8" customWidth="1"/>
    <col min="15888" max="15899" width="9" style="8" customWidth="1"/>
    <col min="15900" max="16124" width="9" style="8"/>
    <col min="16125" max="16125" width="4.625" style="8" customWidth="1"/>
    <col min="16126" max="16126" width="43" style="8" customWidth="1"/>
    <col min="16127" max="16128" width="0" style="8" hidden="1" customWidth="1"/>
    <col min="16129" max="16129" width="9.75" style="8" customWidth="1"/>
    <col min="16130" max="16130" width="7.875" style="8" customWidth="1"/>
    <col min="16131" max="16131" width="6.625" style="8" customWidth="1"/>
    <col min="16132" max="16132" width="6.5" style="8" customWidth="1"/>
    <col min="16133" max="16133" width="7.125" style="8" customWidth="1"/>
    <col min="16134" max="16134" width="6.625" style="8" customWidth="1"/>
    <col min="16135" max="16135" width="6.375" style="8" customWidth="1"/>
    <col min="16136" max="16136" width="6.25" style="8" customWidth="1"/>
    <col min="16137" max="16138" width="5.625" style="8" customWidth="1"/>
    <col min="16139" max="16139" width="6.25" style="8" customWidth="1"/>
    <col min="16140" max="16141" width="6.375" style="8" customWidth="1"/>
    <col min="16142" max="16142" width="6" style="8" customWidth="1"/>
    <col min="16143" max="16143" width="9.875" style="8" customWidth="1"/>
    <col min="16144" max="16155" width="9" style="8" customWidth="1"/>
    <col min="16156" max="16384" width="9" style="8"/>
  </cols>
  <sheetData>
    <row r="1" spans="1:59" ht="20.25" customHeight="1">
      <c r="A1" s="501" t="s">
        <v>0</v>
      </c>
      <c r="B1" s="501"/>
      <c r="C1" s="501"/>
      <c r="D1" s="501"/>
      <c r="E1" s="501"/>
      <c r="F1" s="501"/>
      <c r="G1" s="501"/>
      <c r="H1" s="501"/>
      <c r="I1" s="501"/>
      <c r="J1" s="501"/>
      <c r="K1" s="501"/>
      <c r="L1" s="501"/>
      <c r="M1" s="501"/>
      <c r="N1" s="501"/>
      <c r="O1" s="501"/>
      <c r="P1" s="501"/>
      <c r="Q1" s="501"/>
      <c r="R1" s="501"/>
      <c r="S1" s="501"/>
      <c r="T1" s="501"/>
      <c r="V1" s="2"/>
      <c r="X1" s="4"/>
      <c r="Y1" s="5"/>
      <c r="Z1" s="2"/>
      <c r="AA1" s="6"/>
    </row>
    <row r="2" spans="1:59" ht="18.75" customHeight="1">
      <c r="A2" s="502" t="s">
        <v>1</v>
      </c>
      <c r="B2" s="502"/>
      <c r="C2" s="502"/>
      <c r="D2" s="502"/>
      <c r="E2" s="502"/>
      <c r="F2" s="502"/>
      <c r="G2" s="502"/>
      <c r="H2" s="502"/>
      <c r="I2" s="502"/>
      <c r="J2" s="502"/>
      <c r="K2" s="502"/>
      <c r="L2" s="502"/>
      <c r="M2" s="502"/>
      <c r="N2" s="502"/>
      <c r="O2" s="502"/>
      <c r="P2" s="502"/>
      <c r="Q2" s="502"/>
      <c r="R2" s="502"/>
      <c r="S2" s="502"/>
      <c r="T2" s="502"/>
      <c r="V2" s="2"/>
      <c r="X2" s="4"/>
      <c r="Y2" s="5"/>
      <c r="Z2" s="2"/>
      <c r="AA2" s="6"/>
    </row>
    <row r="3" spans="1:59" ht="18.75" customHeight="1">
      <c r="A3" s="503" t="s">
        <v>2</v>
      </c>
      <c r="B3" s="503"/>
      <c r="C3" s="503"/>
      <c r="D3" s="503"/>
      <c r="E3" s="503"/>
      <c r="F3" s="503"/>
      <c r="G3" s="503"/>
      <c r="H3" s="503"/>
      <c r="I3" s="503"/>
      <c r="J3" s="503"/>
      <c r="K3" s="503"/>
      <c r="L3" s="503"/>
      <c r="M3" s="503"/>
      <c r="N3" s="503"/>
      <c r="O3" s="503"/>
      <c r="P3" s="503"/>
      <c r="Q3" s="503"/>
      <c r="R3" s="503"/>
      <c r="S3" s="503"/>
      <c r="T3" s="503"/>
      <c r="V3" s="2"/>
      <c r="X3" s="9"/>
      <c r="Y3" s="5"/>
      <c r="Z3" s="2"/>
      <c r="AA3" s="6"/>
    </row>
    <row r="4" spans="1:59" ht="18.75" hidden="1" customHeight="1" outlineLevel="1">
      <c r="A4" s="504" t="e">
        <f>'[1]Biểu 10'!A3:I3</f>
        <v>#REF!</v>
      </c>
      <c r="B4" s="504"/>
      <c r="C4" s="504"/>
      <c r="D4" s="504"/>
      <c r="E4" s="504"/>
      <c r="F4" s="504"/>
      <c r="G4" s="504"/>
      <c r="H4" s="504"/>
      <c r="I4" s="504"/>
      <c r="J4" s="504"/>
      <c r="K4" s="504"/>
      <c r="L4" s="504"/>
      <c r="M4" s="504"/>
      <c r="N4" s="504"/>
      <c r="O4" s="504"/>
      <c r="P4" s="504"/>
      <c r="Q4" s="10"/>
      <c r="R4" s="10"/>
      <c r="S4" s="10"/>
      <c r="T4" s="10"/>
      <c r="U4" s="10"/>
      <c r="V4" s="2"/>
      <c r="X4" s="4"/>
      <c r="Y4" s="5"/>
      <c r="Z4" s="2"/>
      <c r="AA4" s="6"/>
    </row>
    <row r="5" spans="1:59" collapsed="1">
      <c r="A5" s="505"/>
      <c r="B5" s="505"/>
      <c r="C5" s="11"/>
      <c r="D5" s="12"/>
      <c r="E5" s="13"/>
      <c r="F5" s="14"/>
      <c r="G5" s="14"/>
      <c r="H5" s="14"/>
      <c r="I5" s="14"/>
      <c r="J5" s="14"/>
      <c r="K5" s="14"/>
      <c r="L5" s="14"/>
      <c r="M5" s="14"/>
      <c r="N5" s="506" t="s">
        <v>3</v>
      </c>
      <c r="O5" s="506"/>
      <c r="P5" s="506"/>
      <c r="Q5" s="506"/>
      <c r="R5" s="506"/>
      <c r="S5" s="506"/>
      <c r="T5" s="506"/>
      <c r="U5" s="15"/>
      <c r="V5" s="2"/>
      <c r="X5" s="4"/>
      <c r="Y5" s="5"/>
      <c r="Z5" s="2"/>
      <c r="AA5" s="6"/>
    </row>
    <row r="6" spans="1:59" ht="15.75" customHeight="1">
      <c r="A6" s="499" t="s">
        <v>4</v>
      </c>
      <c r="B6" s="499" t="s">
        <v>5</v>
      </c>
      <c r="C6" s="493" t="s">
        <v>6</v>
      </c>
      <c r="D6" s="493" t="s">
        <v>7</v>
      </c>
      <c r="E6" s="499" t="s">
        <v>8</v>
      </c>
      <c r="F6" s="499"/>
      <c r="G6" s="499"/>
      <c r="H6" s="499"/>
      <c r="I6" s="499"/>
      <c r="J6" s="499"/>
      <c r="K6" s="499"/>
      <c r="L6" s="499"/>
      <c r="M6" s="499"/>
      <c r="N6" s="499"/>
      <c r="O6" s="499"/>
      <c r="P6" s="499"/>
      <c r="Q6" s="493" t="s">
        <v>9</v>
      </c>
      <c r="R6" s="493" t="s">
        <v>10</v>
      </c>
      <c r="S6" s="493" t="s">
        <v>11</v>
      </c>
      <c r="T6" s="493" t="s">
        <v>12</v>
      </c>
      <c r="U6" s="493"/>
      <c r="V6" s="16"/>
      <c r="W6" s="497" t="s">
        <v>13</v>
      </c>
      <c r="X6" s="498" t="s">
        <v>14</v>
      </c>
      <c r="Y6" s="493" t="s">
        <v>15</v>
      </c>
      <c r="Z6" s="5" t="s">
        <v>16</v>
      </c>
      <c r="AA6" s="17" t="s">
        <v>17</v>
      </c>
    </row>
    <row r="7" spans="1:59" ht="15.6" customHeight="1">
      <c r="A7" s="500"/>
      <c r="B7" s="500"/>
      <c r="C7" s="493"/>
      <c r="D7" s="493"/>
      <c r="E7" s="493" t="s">
        <v>18</v>
      </c>
      <c r="F7" s="493" t="s">
        <v>19</v>
      </c>
      <c r="G7" s="493" t="s">
        <v>20</v>
      </c>
      <c r="H7" s="493" t="s">
        <v>21</v>
      </c>
      <c r="I7" s="493" t="s">
        <v>22</v>
      </c>
      <c r="J7" s="493" t="s">
        <v>23</v>
      </c>
      <c r="K7" s="493" t="s">
        <v>24</v>
      </c>
      <c r="L7" s="493" t="s">
        <v>25</v>
      </c>
      <c r="M7" s="493" t="s">
        <v>26</v>
      </c>
      <c r="N7" s="493" t="s">
        <v>27</v>
      </c>
      <c r="O7" s="493" t="s">
        <v>28</v>
      </c>
      <c r="P7" s="493" t="s">
        <v>29</v>
      </c>
      <c r="Q7" s="496"/>
      <c r="R7" s="496"/>
      <c r="S7" s="496"/>
      <c r="T7" s="496"/>
      <c r="U7" s="496"/>
      <c r="V7" s="16"/>
      <c r="W7" s="497"/>
      <c r="X7" s="498"/>
      <c r="Y7" s="493"/>
      <c r="Z7" s="5"/>
      <c r="AA7" s="17"/>
    </row>
    <row r="8" spans="1:59" ht="114.75" customHeight="1">
      <c r="A8" s="500"/>
      <c r="B8" s="500"/>
      <c r="C8" s="493"/>
      <c r="D8" s="493"/>
      <c r="E8" s="494"/>
      <c r="F8" s="495"/>
      <c r="G8" s="495"/>
      <c r="H8" s="494"/>
      <c r="I8" s="494"/>
      <c r="J8" s="494"/>
      <c r="K8" s="494"/>
      <c r="L8" s="494"/>
      <c r="M8" s="494"/>
      <c r="N8" s="494"/>
      <c r="O8" s="495"/>
      <c r="P8" s="495"/>
      <c r="Q8" s="496"/>
      <c r="R8" s="496"/>
      <c r="S8" s="496"/>
      <c r="T8" s="496"/>
      <c r="U8" s="496"/>
      <c r="V8" s="16"/>
      <c r="W8" s="497"/>
      <c r="X8" s="498"/>
      <c r="Y8" s="493"/>
      <c r="Z8" s="5"/>
      <c r="AA8" s="17"/>
    </row>
    <row r="9" spans="1:59" s="26" customFormat="1" ht="20.25" customHeight="1">
      <c r="A9" s="18"/>
      <c r="B9" s="18" t="s">
        <v>30</v>
      </c>
      <c r="C9" s="19">
        <f t="shared" ref="C9:Q9" si="0">C10+C69+C93+C140+C157+C185+C198+C218+C290+C314+C365+C408+C471+C515+C594+C653+C791+C1196+C1407+C1501+C1691+C1711+C1743+C1783+C1812+C1860+C1875+C1895+C1915+C1927+C1950+C1961+C1978+C1986+C1996+C2005+C2015+C2023+C2036+C2044+C2054+C2069+C2083+C2094+C2101+C2158+C2113+C2121++C2125+C2128+C2132+C2135+C2144+C2150++C2160+C2163+C2173+C2174+C2180+C2184+C2187+C2190</f>
        <v>3990250</v>
      </c>
      <c r="D9" s="20">
        <f t="shared" si="0"/>
        <v>4527740.0016000001</v>
      </c>
      <c r="E9" s="20">
        <f t="shared" si="0"/>
        <v>360997</v>
      </c>
      <c r="F9" s="21">
        <f t="shared" si="0"/>
        <v>52243</v>
      </c>
      <c r="G9" s="21">
        <f t="shared" si="0"/>
        <v>1823625</v>
      </c>
      <c r="H9" s="21">
        <f t="shared" si="0"/>
        <v>804386</v>
      </c>
      <c r="I9" s="21">
        <f t="shared" si="0"/>
        <v>15043</v>
      </c>
      <c r="J9" s="21">
        <f t="shared" si="0"/>
        <v>161837</v>
      </c>
      <c r="K9" s="21">
        <f t="shared" si="0"/>
        <v>38653</v>
      </c>
      <c r="L9" s="21">
        <f t="shared" si="0"/>
        <v>2875</v>
      </c>
      <c r="M9" s="21">
        <f t="shared" si="0"/>
        <v>185175</v>
      </c>
      <c r="N9" s="21">
        <f t="shared" si="0"/>
        <v>818272.00160000008</v>
      </c>
      <c r="O9" s="21">
        <f t="shared" si="0"/>
        <v>212540</v>
      </c>
      <c r="P9" s="21">
        <f t="shared" si="0"/>
        <v>52094</v>
      </c>
      <c r="Q9" s="21" t="e">
        <f t="shared" si="0"/>
        <v>#REF!</v>
      </c>
      <c r="R9" s="21" t="e">
        <f>R10+R69+R93+R140+R157+R185+R198+R218+R290+R314+R365+R408+R471+R515+R594+R653+R791+R1196+R1407+R1501+R1691+R1711+R1743+R1783+R1812+R1860+R1875+R1895+R1915+R1927+R1950+R1961+R1978+R1986+R1996+R2005+R2015+R2023+R2036+R2044+R2054+R2069+R2083+R2094+R2101+#REF!+R2158+R2113+R2121++R2125+R2128+R2132+R2135+R2144+R2150++R2160+R2163+R2173+R2174+R2180+R2184+R2187+R2190</f>
        <v>#REF!</v>
      </c>
      <c r="S9" s="21">
        <f>S10+S69+S93+S140+S157+S185+S198+S218+S290+S314+S365+S408+S471+S515+S594+S653+S791+S1196+S1407+S1501+S1691+S1711+S1743+S1783+S1812+S1860+S1875+S1895+S1915+S1927+S1950+S1961+S1978+S1986+S1996+S2005+S2015+S2023+S2036+S2044+S2054+S2069+S2083+S2094+S2101+S2158+S2113+S2121++S2125+S2128+S2132+S2135+S2144+S2150++S2160+S2163+S2173+S2174+S2180+S2184+S2187+S2190</f>
        <v>23011</v>
      </c>
      <c r="T9" s="22">
        <f>T10+T69+T93+T140+T157+T185+T198+T218+T290+T314+T365+T408+T471+T515+T594+T653+T791+T1196+T1407+T1501+T1691+T1711+T1743+T1783+T1812+T1860+T1875+T1895+T1915+T1927+T1950+T1961+T1978+T1986+T1996+T2005+T2015+T2023+T2036+T2044+T2054+T2069+T2083+T2094+T2101+T2158+T2113+T2121++T2125+T2128+T2132+T2135+T2144+T2150++T2160+T2163+T2173+T2174+T2180+T2184+T2187+T2190</f>
        <v>27178</v>
      </c>
      <c r="U9" s="23" t="e">
        <f>D9+Q9+R9</f>
        <v>#REF!</v>
      </c>
      <c r="V9" s="19" t="e">
        <f>U9-S9</f>
        <v>#REF!</v>
      </c>
      <c r="W9" s="19">
        <f>D9-C9</f>
        <v>537490.00160000008</v>
      </c>
      <c r="X9" s="19">
        <f>D9-C9</f>
        <v>537490.00160000008</v>
      </c>
      <c r="Y9" s="24"/>
      <c r="Z9" s="5">
        <v>4530984.0016000001</v>
      </c>
      <c r="AA9" s="17">
        <f>D9-Z9</f>
        <v>-3244</v>
      </c>
      <c r="AB9" s="6">
        <f>G9-1699725</f>
        <v>123900</v>
      </c>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row>
    <row r="10" spans="1:59" s="26" customFormat="1" ht="14.25" customHeight="1">
      <c r="A10" s="27" t="s">
        <v>31</v>
      </c>
      <c r="B10" s="28" t="s">
        <v>32</v>
      </c>
      <c r="C10" s="29">
        <v>241491</v>
      </c>
      <c r="D10" s="30">
        <f t="shared" ref="D10:T10" si="1">D11+D51</f>
        <v>272391</v>
      </c>
      <c r="E10" s="30">
        <f t="shared" si="1"/>
        <v>36509</v>
      </c>
      <c r="F10" s="30">
        <f t="shared" si="1"/>
        <v>430</v>
      </c>
      <c r="G10" s="30">
        <f t="shared" si="1"/>
        <v>23047</v>
      </c>
      <c r="H10" s="30">
        <f t="shared" si="1"/>
        <v>0</v>
      </c>
      <c r="I10" s="30">
        <f t="shared" si="1"/>
        <v>0</v>
      </c>
      <c r="J10" s="30">
        <f t="shared" si="1"/>
        <v>7516</v>
      </c>
      <c r="K10" s="30">
        <f t="shared" si="1"/>
        <v>0</v>
      </c>
      <c r="L10" s="30">
        <f t="shared" si="1"/>
        <v>0</v>
      </c>
      <c r="M10" s="30">
        <f t="shared" si="1"/>
        <v>11904</v>
      </c>
      <c r="N10" s="30">
        <f t="shared" si="1"/>
        <v>192985</v>
      </c>
      <c r="O10" s="30">
        <f t="shared" si="1"/>
        <v>0</v>
      </c>
      <c r="P10" s="30">
        <f t="shared" si="1"/>
        <v>0</v>
      </c>
      <c r="Q10" s="30">
        <f t="shared" si="1"/>
        <v>1895</v>
      </c>
      <c r="R10" s="30">
        <f t="shared" si="1"/>
        <v>7</v>
      </c>
      <c r="S10" s="30">
        <f t="shared" si="1"/>
        <v>1423</v>
      </c>
      <c r="T10" s="30">
        <f t="shared" si="1"/>
        <v>1070</v>
      </c>
      <c r="U10" s="31">
        <f>D10+Q10+R10</f>
        <v>274293</v>
      </c>
      <c r="V10" s="32">
        <f t="shared" ref="V10:V83" si="2">U10-S10</f>
        <v>272870</v>
      </c>
      <c r="W10" s="33">
        <f t="shared" ref="W10:W84" si="3">D10-C10</f>
        <v>30900</v>
      </c>
      <c r="X10" s="34">
        <f t="shared" ref="X10" si="4">D10-C10</f>
        <v>30900</v>
      </c>
      <c r="Y10" s="35"/>
      <c r="Z10" s="5">
        <f t="shared" ref="Z10:Z75" si="5">D10-E10-F10-G10-H10-I10-J10-K10-L10-M10-N10-O10-P10</f>
        <v>0</v>
      </c>
      <c r="AA10" s="17"/>
      <c r="AB10" s="36"/>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row>
    <row r="11" spans="1:59" s="41" customFormat="1" ht="13.5" customHeight="1">
      <c r="A11" s="27" t="s">
        <v>33</v>
      </c>
      <c r="B11" s="28" t="s">
        <v>34</v>
      </c>
      <c r="C11" s="29">
        <v>221748</v>
      </c>
      <c r="D11" s="37">
        <f>D12+D16+D20+D38+D50</f>
        <v>253659</v>
      </c>
      <c r="E11" s="37">
        <f>E12+E16+E20+E38+E50</f>
        <v>36509</v>
      </c>
      <c r="F11" s="37">
        <f t="shared" ref="F11:T11" si="6">F12+F16+F20+F38+F50</f>
        <v>430</v>
      </c>
      <c r="G11" s="37">
        <f t="shared" si="6"/>
        <v>4315</v>
      </c>
      <c r="H11" s="37">
        <f t="shared" si="6"/>
        <v>0</v>
      </c>
      <c r="I11" s="37">
        <f t="shared" si="6"/>
        <v>0</v>
      </c>
      <c r="J11" s="37">
        <f t="shared" si="6"/>
        <v>7516</v>
      </c>
      <c r="K11" s="37">
        <f t="shared" si="6"/>
        <v>0</v>
      </c>
      <c r="L11" s="37">
        <f t="shared" si="6"/>
        <v>0</v>
      </c>
      <c r="M11" s="37">
        <f t="shared" si="6"/>
        <v>11904</v>
      </c>
      <c r="N11" s="37">
        <f t="shared" si="6"/>
        <v>192985</v>
      </c>
      <c r="O11" s="37">
        <f t="shared" si="6"/>
        <v>0</v>
      </c>
      <c r="P11" s="37">
        <f t="shared" si="6"/>
        <v>0</v>
      </c>
      <c r="Q11" s="37">
        <f t="shared" si="6"/>
        <v>1644</v>
      </c>
      <c r="R11" s="37">
        <f t="shared" si="6"/>
        <v>7</v>
      </c>
      <c r="S11" s="37">
        <f t="shared" si="6"/>
        <v>1186</v>
      </c>
      <c r="T11" s="37">
        <f t="shared" si="6"/>
        <v>0</v>
      </c>
      <c r="U11" s="31">
        <f t="shared" ref="U11:U84" si="7">D11+Q11+R11</f>
        <v>255310</v>
      </c>
      <c r="V11" s="32">
        <f t="shared" si="2"/>
        <v>254124</v>
      </c>
      <c r="W11" s="33">
        <f t="shared" si="3"/>
        <v>31911</v>
      </c>
      <c r="X11" s="34">
        <f>D11-C11</f>
        <v>31911</v>
      </c>
      <c r="Y11" s="38"/>
      <c r="Z11" s="5">
        <f t="shared" si="5"/>
        <v>0</v>
      </c>
      <c r="AA11" s="39"/>
      <c r="AB11" s="39"/>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row>
    <row r="12" spans="1:59" s="49" customFormat="1" ht="13.5" customHeight="1">
      <c r="A12" s="42" t="s">
        <v>35</v>
      </c>
      <c r="B12" s="43" t="s">
        <v>36</v>
      </c>
      <c r="C12" s="44">
        <v>52708</v>
      </c>
      <c r="D12" s="45">
        <f>SUM(E12:P12)</f>
        <v>62628</v>
      </c>
      <c r="E12" s="45"/>
      <c r="F12" s="45"/>
      <c r="G12" s="45"/>
      <c r="H12" s="45"/>
      <c r="I12" s="45"/>
      <c r="J12" s="45"/>
      <c r="K12" s="45"/>
      <c r="L12" s="45"/>
      <c r="M12" s="45"/>
      <c r="N12" s="45">
        <f>SUM(N13:N15)</f>
        <v>62628</v>
      </c>
      <c r="O12" s="45"/>
      <c r="P12" s="45"/>
      <c r="Q12" s="45"/>
      <c r="R12" s="45"/>
      <c r="S12" s="45"/>
      <c r="T12" s="45"/>
      <c r="U12" s="46">
        <f t="shared" si="7"/>
        <v>62628</v>
      </c>
      <c r="V12" s="32">
        <f t="shared" si="2"/>
        <v>62628</v>
      </c>
      <c r="W12" s="33">
        <f t="shared" si="3"/>
        <v>9920</v>
      </c>
      <c r="X12" s="47">
        <f t="shared" ref="X12:X76" si="8">D12-C12</f>
        <v>9920</v>
      </c>
      <c r="Y12" s="38" t="s">
        <v>37</v>
      </c>
      <c r="Z12" s="5">
        <f t="shared" si="5"/>
        <v>0</v>
      </c>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row>
    <row r="13" spans="1:59" s="49" customFormat="1" ht="13.5" customHeight="1">
      <c r="A13" s="50" t="s">
        <v>38</v>
      </c>
      <c r="B13" s="51" t="s">
        <v>39</v>
      </c>
      <c r="C13" s="44"/>
      <c r="D13" s="52">
        <f>SUM(E13:P13)</f>
        <v>50320</v>
      </c>
      <c r="E13" s="52"/>
      <c r="F13" s="52"/>
      <c r="G13" s="52"/>
      <c r="H13" s="52"/>
      <c r="I13" s="52"/>
      <c r="J13" s="52"/>
      <c r="K13" s="52"/>
      <c r="L13" s="52"/>
      <c r="M13" s="52"/>
      <c r="N13" s="52">
        <v>50320</v>
      </c>
      <c r="O13" s="52"/>
      <c r="P13" s="52"/>
      <c r="Q13" s="52"/>
      <c r="R13" s="52"/>
      <c r="S13" s="52"/>
      <c r="T13" s="52"/>
      <c r="U13" s="46"/>
      <c r="V13" s="32"/>
      <c r="W13" s="33"/>
      <c r="X13" s="53"/>
      <c r="Y13" s="38"/>
      <c r="Z13" s="5">
        <f t="shared" si="5"/>
        <v>0</v>
      </c>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row>
    <row r="14" spans="1:59" s="49" customFormat="1" ht="13.5" customHeight="1">
      <c r="A14" s="50" t="s">
        <v>40</v>
      </c>
      <c r="B14" s="51" t="s">
        <v>41</v>
      </c>
      <c r="C14" s="44"/>
      <c r="D14" s="52">
        <f>SUM(E14:P14)</f>
        <v>7356</v>
      </c>
      <c r="E14" s="52"/>
      <c r="F14" s="52"/>
      <c r="G14" s="52"/>
      <c r="H14" s="52"/>
      <c r="I14" s="52"/>
      <c r="J14" s="52"/>
      <c r="K14" s="52"/>
      <c r="L14" s="52"/>
      <c r="M14" s="52"/>
      <c r="N14" s="52">
        <v>7356</v>
      </c>
      <c r="O14" s="52"/>
      <c r="P14" s="52"/>
      <c r="Q14" s="52"/>
      <c r="R14" s="52"/>
      <c r="S14" s="52"/>
      <c r="T14" s="52"/>
      <c r="U14" s="46"/>
      <c r="V14" s="32"/>
      <c r="W14" s="33"/>
      <c r="X14" s="53"/>
      <c r="Y14" s="38"/>
      <c r="Z14" s="5">
        <f t="shared" si="5"/>
        <v>0</v>
      </c>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row>
    <row r="15" spans="1:59" s="49" customFormat="1" ht="13.5" customHeight="1">
      <c r="A15" s="50" t="s">
        <v>38</v>
      </c>
      <c r="B15" s="51" t="s">
        <v>42</v>
      </c>
      <c r="C15" s="44"/>
      <c r="D15" s="52">
        <f>SUM(E15:P15)</f>
        <v>4952</v>
      </c>
      <c r="E15" s="52"/>
      <c r="F15" s="52"/>
      <c r="G15" s="52"/>
      <c r="H15" s="52"/>
      <c r="I15" s="52"/>
      <c r="J15" s="52"/>
      <c r="K15" s="52"/>
      <c r="L15" s="52"/>
      <c r="M15" s="52"/>
      <c r="N15" s="52">
        <v>4952</v>
      </c>
      <c r="O15" s="52"/>
      <c r="P15" s="52"/>
      <c r="Q15" s="52"/>
      <c r="R15" s="52"/>
      <c r="S15" s="52"/>
      <c r="T15" s="52"/>
      <c r="U15" s="46"/>
      <c r="V15" s="32"/>
      <c r="W15" s="33"/>
      <c r="X15" s="53"/>
      <c r="Y15" s="38"/>
      <c r="Z15" s="5">
        <f t="shared" si="5"/>
        <v>0</v>
      </c>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row>
    <row r="16" spans="1:59" s="49" customFormat="1" ht="13.5" customHeight="1">
      <c r="A16" s="42" t="s">
        <v>43</v>
      </c>
      <c r="B16" s="43" t="s">
        <v>44</v>
      </c>
      <c r="C16" s="44">
        <v>10349</v>
      </c>
      <c r="D16" s="45">
        <f>SUM(E16:P16)</f>
        <v>8663</v>
      </c>
      <c r="E16" s="45"/>
      <c r="F16" s="45"/>
      <c r="G16" s="45"/>
      <c r="H16" s="45"/>
      <c r="I16" s="45"/>
      <c r="J16" s="45"/>
      <c r="K16" s="45"/>
      <c r="L16" s="45"/>
      <c r="M16" s="45"/>
      <c r="N16" s="45">
        <f>SUM(N17:N19)</f>
        <v>8663</v>
      </c>
      <c r="O16" s="45"/>
      <c r="P16" s="45"/>
      <c r="Q16" s="45">
        <v>1644</v>
      </c>
      <c r="R16" s="45"/>
      <c r="S16" s="45">
        <f>SUM(S17:S19)</f>
        <v>1186</v>
      </c>
      <c r="T16" s="45">
        <f>SUM(T17:T19)</f>
        <v>0</v>
      </c>
      <c r="U16" s="54">
        <f t="shared" si="7"/>
        <v>10307</v>
      </c>
      <c r="V16" s="32">
        <f t="shared" si="2"/>
        <v>9121</v>
      </c>
      <c r="W16" s="33">
        <f t="shared" si="3"/>
        <v>-1686</v>
      </c>
      <c r="X16" s="47">
        <f t="shared" si="8"/>
        <v>-1686</v>
      </c>
      <c r="Y16" s="38" t="s">
        <v>37</v>
      </c>
      <c r="Z16" s="5">
        <f t="shared" si="5"/>
        <v>0</v>
      </c>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row>
    <row r="17" spans="1:59" s="49" customFormat="1" ht="13.5" customHeight="1">
      <c r="A17" s="50" t="s">
        <v>38</v>
      </c>
      <c r="B17" s="51" t="s">
        <v>39</v>
      </c>
      <c r="C17" s="44"/>
      <c r="D17" s="52">
        <f t="shared" ref="D17:D19" si="9">SUM(E17:P17)</f>
        <v>6995</v>
      </c>
      <c r="E17" s="52"/>
      <c r="F17" s="52"/>
      <c r="G17" s="52"/>
      <c r="H17" s="52"/>
      <c r="I17" s="52"/>
      <c r="J17" s="52"/>
      <c r="K17" s="52"/>
      <c r="L17" s="52"/>
      <c r="M17" s="52"/>
      <c r="N17" s="52">
        <v>6995</v>
      </c>
      <c r="O17" s="52"/>
      <c r="P17" s="52"/>
      <c r="Q17" s="52"/>
      <c r="R17" s="52"/>
      <c r="S17" s="52">
        <v>777</v>
      </c>
      <c r="T17" s="52"/>
      <c r="U17" s="55"/>
      <c r="V17" s="32"/>
      <c r="W17" s="33"/>
      <c r="X17" s="53"/>
      <c r="Y17" s="38"/>
      <c r="Z17" s="5">
        <f t="shared" si="5"/>
        <v>0</v>
      </c>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row>
    <row r="18" spans="1:59" s="49" customFormat="1" ht="13.5" customHeight="1">
      <c r="A18" s="50" t="s">
        <v>40</v>
      </c>
      <c r="B18" s="51" t="s">
        <v>41</v>
      </c>
      <c r="C18" s="44"/>
      <c r="D18" s="52">
        <f>SUM(E18:P18)</f>
        <v>979</v>
      </c>
      <c r="E18" s="52"/>
      <c r="F18" s="52"/>
      <c r="G18" s="52"/>
      <c r="H18" s="52"/>
      <c r="I18" s="52"/>
      <c r="J18" s="52"/>
      <c r="K18" s="52"/>
      <c r="L18" s="52"/>
      <c r="M18" s="52"/>
      <c r="N18" s="52">
        <v>979</v>
      </c>
      <c r="O18" s="52"/>
      <c r="P18" s="52"/>
      <c r="Q18" s="52"/>
      <c r="R18" s="52"/>
      <c r="S18" s="52">
        <v>332</v>
      </c>
      <c r="T18" s="52"/>
      <c r="U18" s="55"/>
      <c r="V18" s="32"/>
      <c r="W18" s="33"/>
      <c r="X18" s="53"/>
      <c r="Y18" s="38"/>
      <c r="Z18" s="5">
        <f t="shared" si="5"/>
        <v>0</v>
      </c>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row>
    <row r="19" spans="1:59" s="49" customFormat="1" ht="13.5" customHeight="1">
      <c r="A19" s="50" t="s">
        <v>38</v>
      </c>
      <c r="B19" s="51" t="s">
        <v>42</v>
      </c>
      <c r="C19" s="44"/>
      <c r="D19" s="52">
        <f t="shared" si="9"/>
        <v>689</v>
      </c>
      <c r="E19" s="52"/>
      <c r="F19" s="52"/>
      <c r="G19" s="52"/>
      <c r="H19" s="52"/>
      <c r="I19" s="52"/>
      <c r="J19" s="52"/>
      <c r="K19" s="52"/>
      <c r="L19" s="52"/>
      <c r="M19" s="52"/>
      <c r="N19" s="52">
        <v>689</v>
      </c>
      <c r="O19" s="52"/>
      <c r="P19" s="52"/>
      <c r="Q19" s="52"/>
      <c r="R19" s="52"/>
      <c r="S19" s="52">
        <v>77</v>
      </c>
      <c r="T19" s="52"/>
      <c r="U19" s="55"/>
      <c r="V19" s="32"/>
      <c r="W19" s="33"/>
      <c r="X19" s="53"/>
      <c r="Y19" s="38"/>
      <c r="Z19" s="5">
        <f t="shared" si="5"/>
        <v>0</v>
      </c>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row>
    <row r="20" spans="1:59" s="49" customFormat="1" ht="13.5" customHeight="1">
      <c r="A20" s="42" t="s">
        <v>45</v>
      </c>
      <c r="B20" s="43" t="s">
        <v>46</v>
      </c>
      <c r="C20" s="44">
        <v>55730</v>
      </c>
      <c r="D20" s="45">
        <f>SUM(D21:D37)</f>
        <v>55734</v>
      </c>
      <c r="E20" s="45">
        <f t="shared" ref="E20:P20" si="10">SUM(E21:E37)</f>
        <v>0</v>
      </c>
      <c r="F20" s="45">
        <f t="shared" si="10"/>
        <v>430</v>
      </c>
      <c r="G20" s="45">
        <f t="shared" si="10"/>
        <v>4315</v>
      </c>
      <c r="H20" s="45">
        <f t="shared" si="10"/>
        <v>0</v>
      </c>
      <c r="I20" s="45">
        <f t="shared" si="10"/>
        <v>0</v>
      </c>
      <c r="J20" s="45">
        <f t="shared" si="10"/>
        <v>7516</v>
      </c>
      <c r="K20" s="45">
        <f t="shared" si="10"/>
        <v>0</v>
      </c>
      <c r="L20" s="45">
        <f t="shared" si="10"/>
        <v>0</v>
      </c>
      <c r="M20" s="45">
        <f t="shared" si="10"/>
        <v>0</v>
      </c>
      <c r="N20" s="45">
        <f t="shared" si="10"/>
        <v>43473</v>
      </c>
      <c r="O20" s="45">
        <f t="shared" si="10"/>
        <v>0</v>
      </c>
      <c r="P20" s="45">
        <f t="shared" si="10"/>
        <v>0</v>
      </c>
      <c r="Q20" s="45">
        <f t="shared" ref="Q20:T20" si="11">SUM(Q21:Q36)</f>
        <v>0</v>
      </c>
      <c r="R20" s="45">
        <f t="shared" si="11"/>
        <v>7</v>
      </c>
      <c r="S20" s="45">
        <f t="shared" si="11"/>
        <v>0</v>
      </c>
      <c r="T20" s="45">
        <f t="shared" si="11"/>
        <v>0</v>
      </c>
      <c r="U20" s="46">
        <f t="shared" si="7"/>
        <v>55741</v>
      </c>
      <c r="V20" s="32">
        <f t="shared" si="2"/>
        <v>55741</v>
      </c>
      <c r="W20" s="33">
        <f t="shared" si="3"/>
        <v>4</v>
      </c>
      <c r="X20" s="47">
        <f t="shared" si="8"/>
        <v>4</v>
      </c>
      <c r="Y20" s="38" t="s">
        <v>37</v>
      </c>
      <c r="Z20" s="5">
        <f t="shared" si="5"/>
        <v>0</v>
      </c>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row>
    <row r="21" spans="1:59" s="59" customFormat="1" ht="12">
      <c r="A21" s="50" t="s">
        <v>38</v>
      </c>
      <c r="B21" s="51" t="s">
        <v>47</v>
      </c>
      <c r="C21" s="56">
        <f>13864+838</f>
        <v>14702</v>
      </c>
      <c r="D21" s="52">
        <f>SUM(E21:P21)</f>
        <v>14702</v>
      </c>
      <c r="E21" s="52"/>
      <c r="F21" s="52"/>
      <c r="G21" s="52"/>
      <c r="H21" s="52"/>
      <c r="I21" s="52"/>
      <c r="J21" s="52"/>
      <c r="K21" s="52"/>
      <c r="L21" s="52"/>
      <c r="M21" s="52"/>
      <c r="N21" s="52">
        <f>13864+838</f>
        <v>14702</v>
      </c>
      <c r="O21" s="52"/>
      <c r="P21" s="52"/>
      <c r="Q21" s="52"/>
      <c r="R21" s="52"/>
      <c r="S21" s="52"/>
      <c r="T21" s="52"/>
      <c r="U21" s="55">
        <f t="shared" si="7"/>
        <v>14702</v>
      </c>
      <c r="V21" s="32">
        <f t="shared" si="2"/>
        <v>14702</v>
      </c>
      <c r="W21" s="33">
        <f t="shared" si="3"/>
        <v>0</v>
      </c>
      <c r="X21" s="53">
        <f t="shared" si="8"/>
        <v>0</v>
      </c>
      <c r="Y21" s="57"/>
      <c r="Z21" s="5">
        <f t="shared" si="5"/>
        <v>0</v>
      </c>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row>
    <row r="22" spans="1:59" s="59" customFormat="1" ht="12">
      <c r="A22" s="50" t="s">
        <v>38</v>
      </c>
      <c r="B22" s="51" t="s">
        <v>48</v>
      </c>
      <c r="C22" s="56">
        <v>440</v>
      </c>
      <c r="D22" s="52">
        <f t="shared" ref="D22:D36" si="12">SUM(E22:P22)</f>
        <v>440</v>
      </c>
      <c r="E22" s="52"/>
      <c r="F22" s="52"/>
      <c r="G22" s="52"/>
      <c r="H22" s="52"/>
      <c r="I22" s="52"/>
      <c r="J22" s="52"/>
      <c r="K22" s="52"/>
      <c r="L22" s="52"/>
      <c r="M22" s="52"/>
      <c r="N22" s="52">
        <v>440</v>
      </c>
      <c r="O22" s="52"/>
      <c r="P22" s="52"/>
      <c r="Q22" s="52"/>
      <c r="R22" s="52"/>
      <c r="S22" s="52"/>
      <c r="T22" s="52"/>
      <c r="U22" s="55">
        <f t="shared" si="7"/>
        <v>440</v>
      </c>
      <c r="V22" s="32">
        <f t="shared" si="2"/>
        <v>440</v>
      </c>
      <c r="W22" s="33">
        <f t="shared" si="3"/>
        <v>0</v>
      </c>
      <c r="X22" s="53">
        <f t="shared" si="8"/>
        <v>0</v>
      </c>
      <c r="Y22" s="57"/>
      <c r="Z22" s="5">
        <f t="shared" si="5"/>
        <v>0</v>
      </c>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row>
    <row r="23" spans="1:59" s="59" customFormat="1" ht="12">
      <c r="A23" s="50" t="s">
        <v>38</v>
      </c>
      <c r="B23" s="51" t="s">
        <v>49</v>
      </c>
      <c r="C23" s="56">
        <v>3000</v>
      </c>
      <c r="D23" s="52">
        <f t="shared" si="12"/>
        <v>1985</v>
      </c>
      <c r="E23" s="52"/>
      <c r="F23" s="52"/>
      <c r="G23" s="52"/>
      <c r="H23" s="52"/>
      <c r="I23" s="52"/>
      <c r="J23" s="52"/>
      <c r="K23" s="52"/>
      <c r="L23" s="52"/>
      <c r="M23" s="52"/>
      <c r="N23" s="52">
        <v>1985</v>
      </c>
      <c r="O23" s="52"/>
      <c r="P23" s="52"/>
      <c r="Q23" s="52"/>
      <c r="R23" s="52"/>
      <c r="S23" s="52"/>
      <c r="T23" s="52"/>
      <c r="U23" s="55">
        <f t="shared" si="7"/>
        <v>1985</v>
      </c>
      <c r="V23" s="32">
        <f t="shared" si="2"/>
        <v>1985</v>
      </c>
      <c r="W23" s="33" t="s">
        <v>50</v>
      </c>
      <c r="X23" s="53">
        <f t="shared" si="8"/>
        <v>-1015</v>
      </c>
      <c r="Y23" s="57"/>
      <c r="Z23" s="5">
        <f t="shared" si="5"/>
        <v>0</v>
      </c>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row>
    <row r="24" spans="1:59" s="59" customFormat="1" ht="12">
      <c r="A24" s="50" t="s">
        <v>38</v>
      </c>
      <c r="B24" s="51" t="s">
        <v>51</v>
      </c>
      <c r="C24" s="56">
        <v>2955</v>
      </c>
      <c r="D24" s="52">
        <f t="shared" si="12"/>
        <v>2568</v>
      </c>
      <c r="E24" s="52"/>
      <c r="F24" s="52"/>
      <c r="G24" s="52"/>
      <c r="H24" s="52"/>
      <c r="I24" s="52"/>
      <c r="J24" s="52"/>
      <c r="K24" s="52"/>
      <c r="L24" s="52"/>
      <c r="M24" s="52"/>
      <c r="N24" s="52">
        <v>2568</v>
      </c>
      <c r="O24" s="52"/>
      <c r="P24" s="52"/>
      <c r="Q24" s="52"/>
      <c r="R24" s="52"/>
      <c r="S24" s="52"/>
      <c r="T24" s="52"/>
      <c r="U24" s="55">
        <f t="shared" si="7"/>
        <v>2568</v>
      </c>
      <c r="V24" s="32">
        <f t="shared" si="2"/>
        <v>2568</v>
      </c>
      <c r="W24" s="33">
        <f t="shared" si="3"/>
        <v>-387</v>
      </c>
      <c r="X24" s="53">
        <f t="shared" si="8"/>
        <v>-387</v>
      </c>
      <c r="Y24" s="57"/>
      <c r="Z24" s="5">
        <f t="shared" si="5"/>
        <v>0</v>
      </c>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row>
    <row r="25" spans="1:59" s="62" customFormat="1" ht="24">
      <c r="A25" s="60" t="s">
        <v>40</v>
      </c>
      <c r="B25" s="51" t="s">
        <v>52</v>
      </c>
      <c r="C25" s="56">
        <v>4673</v>
      </c>
      <c r="D25" s="52">
        <f t="shared" si="12"/>
        <v>5031</v>
      </c>
      <c r="E25" s="52"/>
      <c r="F25" s="52"/>
      <c r="G25" s="52"/>
      <c r="H25" s="52"/>
      <c r="I25" s="52"/>
      <c r="J25" s="52">
        <v>5031</v>
      </c>
      <c r="K25" s="52"/>
      <c r="L25" s="52"/>
      <c r="M25" s="52"/>
      <c r="N25" s="52"/>
      <c r="O25" s="52"/>
      <c r="P25" s="52"/>
      <c r="Q25" s="52"/>
      <c r="R25" s="52"/>
      <c r="S25" s="52"/>
      <c r="T25" s="52"/>
      <c r="U25" s="55">
        <f t="shared" si="7"/>
        <v>5031</v>
      </c>
      <c r="V25" s="32">
        <f t="shared" si="2"/>
        <v>5031</v>
      </c>
      <c r="W25" s="33">
        <f t="shared" si="3"/>
        <v>358</v>
      </c>
      <c r="X25" s="53">
        <f t="shared" si="8"/>
        <v>358</v>
      </c>
      <c r="Y25" s="57"/>
      <c r="Z25" s="5">
        <f t="shared" si="5"/>
        <v>0</v>
      </c>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row>
    <row r="26" spans="1:59" s="62" customFormat="1" ht="58.5" customHeight="1">
      <c r="A26" s="60" t="s">
        <v>38</v>
      </c>
      <c r="B26" s="51" t="s">
        <v>53</v>
      </c>
      <c r="C26" s="56">
        <v>2000</v>
      </c>
      <c r="D26" s="52">
        <f t="shared" si="12"/>
        <v>2485</v>
      </c>
      <c r="E26" s="52"/>
      <c r="F26" s="52"/>
      <c r="G26" s="52"/>
      <c r="H26" s="52"/>
      <c r="I26" s="52"/>
      <c r="J26" s="52">
        <v>2485</v>
      </c>
      <c r="K26" s="52"/>
      <c r="L26" s="52"/>
      <c r="M26" s="52"/>
      <c r="N26" s="52"/>
      <c r="O26" s="52"/>
      <c r="P26" s="52"/>
      <c r="Q26" s="52"/>
      <c r="R26" s="52"/>
      <c r="S26" s="52"/>
      <c r="T26" s="52"/>
      <c r="U26" s="55">
        <f t="shared" si="7"/>
        <v>2485</v>
      </c>
      <c r="V26" s="32">
        <f t="shared" si="2"/>
        <v>2485</v>
      </c>
      <c r="W26" s="33">
        <f t="shared" si="3"/>
        <v>485</v>
      </c>
      <c r="X26" s="53">
        <f t="shared" si="8"/>
        <v>485</v>
      </c>
      <c r="Y26" s="57"/>
      <c r="Z26" s="5">
        <f t="shared" si="5"/>
        <v>0</v>
      </c>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row>
    <row r="27" spans="1:59" s="59" customFormat="1" ht="13.5" hidden="1" customHeight="1">
      <c r="A27" s="50" t="s">
        <v>40</v>
      </c>
      <c r="B27" s="51" t="s">
        <v>54</v>
      </c>
      <c r="C27" s="56">
        <v>590</v>
      </c>
      <c r="D27" s="52">
        <f t="shared" si="12"/>
        <v>0</v>
      </c>
      <c r="E27" s="52"/>
      <c r="F27" s="52"/>
      <c r="G27" s="52"/>
      <c r="H27" s="52"/>
      <c r="I27" s="52"/>
      <c r="J27" s="52"/>
      <c r="K27" s="52"/>
      <c r="L27" s="52"/>
      <c r="M27" s="52"/>
      <c r="N27" s="52"/>
      <c r="O27" s="52"/>
      <c r="P27" s="52"/>
      <c r="Q27" s="52"/>
      <c r="R27" s="52"/>
      <c r="S27" s="52"/>
      <c r="T27" s="52"/>
      <c r="U27" s="55">
        <f t="shared" si="7"/>
        <v>0</v>
      </c>
      <c r="V27" s="32">
        <f t="shared" si="2"/>
        <v>0</v>
      </c>
      <c r="W27" s="33">
        <f t="shared" si="3"/>
        <v>-590</v>
      </c>
      <c r="X27" s="53">
        <f t="shared" si="8"/>
        <v>-590</v>
      </c>
      <c r="Y27" s="57"/>
      <c r="Z27" s="5">
        <f t="shared" si="5"/>
        <v>0</v>
      </c>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row>
    <row r="28" spans="1:59" s="62" customFormat="1" ht="48">
      <c r="A28" s="60" t="s">
        <v>40</v>
      </c>
      <c r="B28" s="51" t="s">
        <v>55</v>
      </c>
      <c r="C28" s="56">
        <v>1332</v>
      </c>
      <c r="D28" s="52">
        <f t="shared" si="12"/>
        <v>2737</v>
      </c>
      <c r="E28" s="52"/>
      <c r="F28" s="52"/>
      <c r="G28" s="52"/>
      <c r="H28" s="52"/>
      <c r="I28" s="52"/>
      <c r="J28" s="52"/>
      <c r="K28" s="52"/>
      <c r="L28" s="52"/>
      <c r="M28" s="52"/>
      <c r="N28" s="52">
        <v>2737</v>
      </c>
      <c r="O28" s="52"/>
      <c r="P28" s="52"/>
      <c r="Q28" s="52"/>
      <c r="R28" s="52"/>
      <c r="S28" s="52"/>
      <c r="T28" s="52"/>
      <c r="U28" s="55">
        <f t="shared" si="7"/>
        <v>2737</v>
      </c>
      <c r="V28" s="32">
        <f t="shared" si="2"/>
        <v>2737</v>
      </c>
      <c r="W28" s="33">
        <f t="shared" si="3"/>
        <v>1405</v>
      </c>
      <c r="X28" s="53">
        <f t="shared" si="8"/>
        <v>1405</v>
      </c>
      <c r="Y28" s="57"/>
      <c r="Z28" s="5">
        <f t="shared" si="5"/>
        <v>0</v>
      </c>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row>
    <row r="29" spans="1:59" s="62" customFormat="1" ht="24">
      <c r="A29" s="60" t="s">
        <v>40</v>
      </c>
      <c r="B29" s="51" t="s">
        <v>56</v>
      </c>
      <c r="C29" s="56">
        <v>604</v>
      </c>
      <c r="D29" s="52">
        <f t="shared" si="12"/>
        <v>540</v>
      </c>
      <c r="E29" s="52"/>
      <c r="F29" s="52"/>
      <c r="G29" s="52">
        <v>540</v>
      </c>
      <c r="H29" s="52"/>
      <c r="I29" s="52"/>
      <c r="J29" s="52"/>
      <c r="K29" s="52"/>
      <c r="L29" s="52"/>
      <c r="M29" s="52"/>
      <c r="N29" s="52"/>
      <c r="O29" s="52"/>
      <c r="P29" s="52"/>
      <c r="Q29" s="52"/>
      <c r="R29" s="52"/>
      <c r="S29" s="52"/>
      <c r="T29" s="52"/>
      <c r="U29" s="55">
        <f t="shared" si="7"/>
        <v>540</v>
      </c>
      <c r="V29" s="32">
        <f t="shared" si="2"/>
        <v>540</v>
      </c>
      <c r="W29" s="33">
        <f t="shared" si="3"/>
        <v>-64</v>
      </c>
      <c r="X29" s="53">
        <f t="shared" si="8"/>
        <v>-64</v>
      </c>
      <c r="Y29" s="57"/>
      <c r="Z29" s="5">
        <f t="shared" si="5"/>
        <v>0</v>
      </c>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row>
    <row r="30" spans="1:59" s="59" customFormat="1" ht="12">
      <c r="A30" s="50" t="s">
        <v>40</v>
      </c>
      <c r="B30" s="51" t="s">
        <v>57</v>
      </c>
      <c r="C30" s="56">
        <v>4263</v>
      </c>
      <c r="D30" s="52">
        <f t="shared" si="12"/>
        <v>3775</v>
      </c>
      <c r="E30" s="52"/>
      <c r="F30" s="52"/>
      <c r="G30" s="52">
        <v>3775</v>
      </c>
      <c r="H30" s="52"/>
      <c r="I30" s="52"/>
      <c r="J30" s="52"/>
      <c r="K30" s="52"/>
      <c r="L30" s="52"/>
      <c r="M30" s="52"/>
      <c r="N30" s="52"/>
      <c r="O30" s="52"/>
      <c r="P30" s="52"/>
      <c r="Q30" s="52"/>
      <c r="R30" s="52">
        <v>7</v>
      </c>
      <c r="S30" s="52"/>
      <c r="T30" s="52"/>
      <c r="U30" s="55">
        <f t="shared" si="7"/>
        <v>3782</v>
      </c>
      <c r="V30" s="32">
        <f t="shared" si="2"/>
        <v>3782</v>
      </c>
      <c r="W30" s="33">
        <f t="shared" si="3"/>
        <v>-488</v>
      </c>
      <c r="X30" s="53">
        <f t="shared" si="8"/>
        <v>-488</v>
      </c>
      <c r="Y30" s="57"/>
      <c r="Z30" s="5">
        <f t="shared" si="5"/>
        <v>0</v>
      </c>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row>
    <row r="31" spans="1:59" s="59" customFormat="1" ht="12">
      <c r="A31" s="50" t="s">
        <v>40</v>
      </c>
      <c r="B31" s="51" t="s">
        <v>58</v>
      </c>
      <c r="C31" s="56">
        <v>18394</v>
      </c>
      <c r="D31" s="52">
        <f t="shared" si="12"/>
        <v>17826</v>
      </c>
      <c r="E31" s="52"/>
      <c r="F31" s="52"/>
      <c r="G31" s="52"/>
      <c r="H31" s="52"/>
      <c r="I31" s="52"/>
      <c r="J31" s="52"/>
      <c r="K31" s="52"/>
      <c r="L31" s="52"/>
      <c r="M31" s="52"/>
      <c r="N31" s="52">
        <v>17826</v>
      </c>
      <c r="O31" s="52"/>
      <c r="P31" s="52"/>
      <c r="Q31" s="52"/>
      <c r="R31" s="52"/>
      <c r="S31" s="52"/>
      <c r="T31" s="52"/>
      <c r="U31" s="55">
        <f t="shared" si="7"/>
        <v>17826</v>
      </c>
      <c r="V31" s="32">
        <f t="shared" si="2"/>
        <v>17826</v>
      </c>
      <c r="W31" s="33">
        <f t="shared" si="3"/>
        <v>-568</v>
      </c>
      <c r="X31" s="53">
        <f t="shared" si="8"/>
        <v>-568</v>
      </c>
      <c r="Y31" s="57"/>
      <c r="Z31" s="5">
        <f t="shared" si="5"/>
        <v>0</v>
      </c>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row>
    <row r="32" spans="1:59" s="59" customFormat="1" ht="12">
      <c r="A32" s="50" t="s">
        <v>40</v>
      </c>
      <c r="B32" s="51" t="s">
        <v>59</v>
      </c>
      <c r="C32" s="56">
        <v>600</v>
      </c>
      <c r="D32" s="52">
        <f t="shared" si="12"/>
        <v>555</v>
      </c>
      <c r="E32" s="52"/>
      <c r="F32" s="52"/>
      <c r="G32" s="52"/>
      <c r="H32" s="52"/>
      <c r="I32" s="52"/>
      <c r="J32" s="52"/>
      <c r="K32" s="52"/>
      <c r="L32" s="52"/>
      <c r="M32" s="52"/>
      <c r="N32" s="52">
        <v>555</v>
      </c>
      <c r="O32" s="52"/>
      <c r="P32" s="52"/>
      <c r="Q32" s="52"/>
      <c r="R32" s="52"/>
      <c r="S32" s="52"/>
      <c r="T32" s="52"/>
      <c r="U32" s="55">
        <f t="shared" si="7"/>
        <v>555</v>
      </c>
      <c r="V32" s="32">
        <f t="shared" si="2"/>
        <v>555</v>
      </c>
      <c r="W32" s="33">
        <f t="shared" si="3"/>
        <v>-45</v>
      </c>
      <c r="X32" s="53">
        <f t="shared" si="8"/>
        <v>-45</v>
      </c>
      <c r="Y32" s="57"/>
      <c r="Z32" s="5">
        <f t="shared" si="5"/>
        <v>0</v>
      </c>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row>
    <row r="33" spans="1:59" s="66" customFormat="1" ht="24">
      <c r="A33" s="63" t="s">
        <v>40</v>
      </c>
      <c r="B33" s="51" t="s">
        <v>60</v>
      </c>
      <c r="C33" s="56">
        <v>430</v>
      </c>
      <c r="D33" s="52">
        <f t="shared" si="12"/>
        <v>430</v>
      </c>
      <c r="E33" s="52"/>
      <c r="F33" s="52">
        <v>430</v>
      </c>
      <c r="G33" s="52"/>
      <c r="H33" s="52"/>
      <c r="I33" s="52"/>
      <c r="J33" s="52"/>
      <c r="K33" s="52"/>
      <c r="L33" s="52"/>
      <c r="M33" s="52"/>
      <c r="N33" s="52"/>
      <c r="O33" s="52"/>
      <c r="P33" s="52"/>
      <c r="Q33" s="52"/>
      <c r="R33" s="52"/>
      <c r="S33" s="52"/>
      <c r="T33" s="52"/>
      <c r="U33" s="55">
        <f t="shared" si="7"/>
        <v>430</v>
      </c>
      <c r="V33" s="32">
        <f t="shared" si="2"/>
        <v>430</v>
      </c>
      <c r="W33" s="33">
        <f t="shared" si="3"/>
        <v>0</v>
      </c>
      <c r="X33" s="53">
        <f t="shared" si="8"/>
        <v>0</v>
      </c>
      <c r="Y33" s="64"/>
      <c r="Z33" s="5">
        <f t="shared" si="5"/>
        <v>0</v>
      </c>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row>
    <row r="34" spans="1:59" s="59" customFormat="1" ht="12">
      <c r="A34" s="50" t="s">
        <v>38</v>
      </c>
      <c r="B34" s="51" t="s">
        <v>61</v>
      </c>
      <c r="C34" s="56">
        <v>216</v>
      </c>
      <c r="D34" s="52">
        <f t="shared" si="12"/>
        <v>216</v>
      </c>
      <c r="E34" s="52"/>
      <c r="F34" s="52"/>
      <c r="G34" s="52"/>
      <c r="H34" s="52"/>
      <c r="I34" s="52"/>
      <c r="J34" s="52"/>
      <c r="K34" s="52"/>
      <c r="L34" s="52"/>
      <c r="M34" s="52"/>
      <c r="N34" s="52">
        <v>216</v>
      </c>
      <c r="O34" s="52"/>
      <c r="P34" s="52"/>
      <c r="Q34" s="52"/>
      <c r="R34" s="52"/>
      <c r="S34" s="52"/>
      <c r="T34" s="52"/>
      <c r="U34" s="55">
        <f t="shared" si="7"/>
        <v>216</v>
      </c>
      <c r="V34" s="32">
        <f t="shared" si="2"/>
        <v>216</v>
      </c>
      <c r="W34" s="33">
        <f t="shared" si="3"/>
        <v>0</v>
      </c>
      <c r="X34" s="53">
        <f t="shared" si="8"/>
        <v>0</v>
      </c>
      <c r="Y34" s="57"/>
      <c r="Z34" s="5">
        <f t="shared" si="5"/>
        <v>0</v>
      </c>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row>
    <row r="35" spans="1:59" s="59" customFormat="1" ht="36">
      <c r="A35" s="50" t="s">
        <v>40</v>
      </c>
      <c r="B35" s="51" t="s">
        <v>62</v>
      </c>
      <c r="C35" s="56">
        <v>1218</v>
      </c>
      <c r="D35" s="52">
        <f t="shared" si="12"/>
        <v>2065</v>
      </c>
      <c r="E35" s="52"/>
      <c r="F35" s="52"/>
      <c r="G35" s="52"/>
      <c r="H35" s="52"/>
      <c r="I35" s="52"/>
      <c r="J35" s="52"/>
      <c r="K35" s="52"/>
      <c r="L35" s="52"/>
      <c r="M35" s="52"/>
      <c r="N35" s="52">
        <v>2065</v>
      </c>
      <c r="O35" s="52"/>
      <c r="P35" s="52"/>
      <c r="Q35" s="52"/>
      <c r="R35" s="52"/>
      <c r="S35" s="52"/>
      <c r="T35" s="52"/>
      <c r="U35" s="55">
        <f t="shared" si="7"/>
        <v>2065</v>
      </c>
      <c r="V35" s="32">
        <f t="shared" si="2"/>
        <v>2065</v>
      </c>
      <c r="W35" s="33">
        <f t="shared" si="3"/>
        <v>847</v>
      </c>
      <c r="X35" s="53">
        <f t="shared" si="8"/>
        <v>847</v>
      </c>
      <c r="Y35" s="57"/>
      <c r="Z35" s="5">
        <f t="shared" si="5"/>
        <v>0</v>
      </c>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row>
    <row r="36" spans="1:59" s="59" customFormat="1" ht="12">
      <c r="A36" s="50" t="s">
        <v>40</v>
      </c>
      <c r="B36" s="67" t="s">
        <v>63</v>
      </c>
      <c r="C36" s="56">
        <v>313</v>
      </c>
      <c r="D36" s="52">
        <f t="shared" si="12"/>
        <v>209</v>
      </c>
      <c r="E36" s="52"/>
      <c r="F36" s="52"/>
      <c r="G36" s="52"/>
      <c r="H36" s="52"/>
      <c r="I36" s="52"/>
      <c r="J36" s="52"/>
      <c r="K36" s="52"/>
      <c r="L36" s="52"/>
      <c r="M36" s="52"/>
      <c r="N36" s="52">
        <v>209</v>
      </c>
      <c r="O36" s="52"/>
      <c r="P36" s="52"/>
      <c r="Q36" s="52"/>
      <c r="R36" s="52"/>
      <c r="S36" s="52"/>
      <c r="T36" s="52"/>
      <c r="U36" s="55">
        <f t="shared" si="7"/>
        <v>209</v>
      </c>
      <c r="V36" s="32">
        <f t="shared" si="2"/>
        <v>209</v>
      </c>
      <c r="W36" s="33">
        <f t="shared" si="3"/>
        <v>-104</v>
      </c>
      <c r="X36" s="53">
        <f t="shared" si="8"/>
        <v>-104</v>
      </c>
      <c r="Y36" s="57"/>
      <c r="Z36" s="5">
        <f t="shared" si="5"/>
        <v>0</v>
      </c>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row>
    <row r="37" spans="1:59" s="59" customFormat="1" ht="12">
      <c r="A37" s="50" t="s">
        <v>40</v>
      </c>
      <c r="B37" s="67" t="s">
        <v>64</v>
      </c>
      <c r="C37" s="56"/>
      <c r="D37" s="52">
        <f>SUM(E37:P37)</f>
        <v>170</v>
      </c>
      <c r="E37" s="52"/>
      <c r="F37" s="52"/>
      <c r="G37" s="52"/>
      <c r="H37" s="52"/>
      <c r="I37" s="52"/>
      <c r="J37" s="52"/>
      <c r="K37" s="52"/>
      <c r="L37" s="52"/>
      <c r="M37" s="52"/>
      <c r="N37" s="52">
        <v>170</v>
      </c>
      <c r="O37" s="52"/>
      <c r="P37" s="52"/>
      <c r="Q37" s="52"/>
      <c r="R37" s="52"/>
      <c r="S37" s="52"/>
      <c r="T37" s="52"/>
      <c r="U37" s="55"/>
      <c r="V37" s="32"/>
      <c r="W37" s="33"/>
      <c r="X37" s="53">
        <f t="shared" si="8"/>
        <v>170</v>
      </c>
      <c r="Y37" s="57"/>
      <c r="Z37" s="5">
        <f t="shared" si="5"/>
        <v>0</v>
      </c>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row>
    <row r="38" spans="1:59" s="49" customFormat="1" ht="13.5" customHeight="1">
      <c r="A38" s="42" t="s">
        <v>65</v>
      </c>
      <c r="B38" s="43" t="s">
        <v>66</v>
      </c>
      <c r="C38" s="44">
        <v>99961</v>
      </c>
      <c r="D38" s="45">
        <f>SUM(D39:D49)</f>
        <v>123634</v>
      </c>
      <c r="E38" s="45">
        <f>SUM(E39:E49)</f>
        <v>36509</v>
      </c>
      <c r="F38" s="45">
        <f t="shared" ref="F38:P38" si="13">SUM(F39:F49)</f>
        <v>0</v>
      </c>
      <c r="G38" s="45">
        <f t="shared" si="13"/>
        <v>0</v>
      </c>
      <c r="H38" s="45">
        <f t="shared" si="13"/>
        <v>0</v>
      </c>
      <c r="I38" s="45">
        <f t="shared" si="13"/>
        <v>0</v>
      </c>
      <c r="J38" s="45">
        <f t="shared" si="13"/>
        <v>0</v>
      </c>
      <c r="K38" s="45">
        <f t="shared" si="13"/>
        <v>0</v>
      </c>
      <c r="L38" s="45">
        <f t="shared" si="13"/>
        <v>0</v>
      </c>
      <c r="M38" s="45">
        <f t="shared" si="13"/>
        <v>11904</v>
      </c>
      <c r="N38" s="45">
        <f>SUM(N39:N49)</f>
        <v>75221</v>
      </c>
      <c r="O38" s="45">
        <f t="shared" si="13"/>
        <v>0</v>
      </c>
      <c r="P38" s="45">
        <f t="shared" si="13"/>
        <v>0</v>
      </c>
      <c r="Q38" s="45">
        <f t="shared" ref="Q38:R38" si="14">SUM(Q39:Q48)</f>
        <v>0</v>
      </c>
      <c r="R38" s="45">
        <f t="shared" si="14"/>
        <v>0</v>
      </c>
      <c r="S38" s="45">
        <f t="shared" ref="S38:T38" si="15">SUM(S39:S47)</f>
        <v>0</v>
      </c>
      <c r="T38" s="45">
        <f t="shared" si="15"/>
        <v>0</v>
      </c>
      <c r="U38" s="46">
        <f t="shared" si="7"/>
        <v>123634</v>
      </c>
      <c r="V38" s="32">
        <f t="shared" si="2"/>
        <v>123634</v>
      </c>
      <c r="W38" s="33">
        <f t="shared" si="3"/>
        <v>23673</v>
      </c>
      <c r="X38" s="47">
        <f t="shared" si="8"/>
        <v>23673</v>
      </c>
      <c r="Y38" s="38"/>
      <c r="Z38" s="5">
        <f t="shared" si="5"/>
        <v>0</v>
      </c>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row>
    <row r="39" spans="1:59" s="59" customFormat="1" ht="12">
      <c r="A39" s="50" t="s">
        <v>40</v>
      </c>
      <c r="B39" s="51" t="s">
        <v>67</v>
      </c>
      <c r="C39" s="56">
        <v>54348</v>
      </c>
      <c r="D39" s="52">
        <f>SUM(E39:P39)</f>
        <v>70881</v>
      </c>
      <c r="E39" s="52"/>
      <c r="F39" s="52"/>
      <c r="G39" s="52"/>
      <c r="H39" s="52"/>
      <c r="I39" s="52"/>
      <c r="J39" s="52"/>
      <c r="K39" s="52"/>
      <c r="L39" s="52"/>
      <c r="M39" s="52"/>
      <c r="N39" s="52">
        <v>70881</v>
      </c>
      <c r="O39" s="52"/>
      <c r="P39" s="52"/>
      <c r="Q39" s="52"/>
      <c r="R39" s="52"/>
      <c r="S39" s="52"/>
      <c r="T39" s="52"/>
      <c r="U39" s="55">
        <f t="shared" si="7"/>
        <v>70881</v>
      </c>
      <c r="V39" s="32">
        <f t="shared" si="2"/>
        <v>70881</v>
      </c>
      <c r="W39" s="33">
        <f t="shared" si="3"/>
        <v>16533</v>
      </c>
      <c r="X39" s="53">
        <f t="shared" si="8"/>
        <v>16533</v>
      </c>
      <c r="Y39" s="38" t="s">
        <v>37</v>
      </c>
      <c r="Z39" s="5">
        <f t="shared" si="5"/>
        <v>0</v>
      </c>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row>
    <row r="40" spans="1:59" s="59" customFormat="1" ht="12">
      <c r="A40" s="50" t="s">
        <v>40</v>
      </c>
      <c r="B40" s="51" t="s">
        <v>68</v>
      </c>
      <c r="C40" s="56">
        <v>30699</v>
      </c>
      <c r="D40" s="52">
        <f t="shared" ref="D40:D44" si="16">SUM(E40:P40)</f>
        <v>36439</v>
      </c>
      <c r="E40" s="52">
        <v>36439</v>
      </c>
      <c r="F40" s="52"/>
      <c r="G40" s="52"/>
      <c r="H40" s="52"/>
      <c r="I40" s="52"/>
      <c r="J40" s="52"/>
      <c r="K40" s="52"/>
      <c r="L40" s="52"/>
      <c r="M40" s="52"/>
      <c r="N40" s="52"/>
      <c r="O40" s="52"/>
      <c r="P40" s="52"/>
      <c r="Q40" s="52"/>
      <c r="R40" s="52"/>
      <c r="S40" s="52"/>
      <c r="T40" s="52"/>
      <c r="U40" s="55">
        <f t="shared" si="7"/>
        <v>36439</v>
      </c>
      <c r="V40" s="32">
        <f t="shared" si="2"/>
        <v>36439</v>
      </c>
      <c r="W40" s="33">
        <f t="shared" si="3"/>
        <v>5740</v>
      </c>
      <c r="X40" s="53">
        <f t="shared" si="8"/>
        <v>5740</v>
      </c>
      <c r="Y40" s="38" t="s">
        <v>37</v>
      </c>
      <c r="Z40" s="5">
        <f t="shared" si="5"/>
        <v>0</v>
      </c>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row>
    <row r="41" spans="1:59" s="59" customFormat="1" ht="24">
      <c r="A41" s="50" t="s">
        <v>40</v>
      </c>
      <c r="B41" s="51" t="s">
        <v>69</v>
      </c>
      <c r="C41" s="56">
        <v>1642</v>
      </c>
      <c r="D41" s="52">
        <f t="shared" si="16"/>
        <v>1894</v>
      </c>
      <c r="E41" s="52"/>
      <c r="F41" s="52"/>
      <c r="G41" s="52"/>
      <c r="H41" s="52"/>
      <c r="I41" s="52"/>
      <c r="J41" s="52"/>
      <c r="K41" s="52"/>
      <c r="L41" s="52"/>
      <c r="M41" s="52"/>
      <c r="N41" s="52">
        <v>1894</v>
      </c>
      <c r="O41" s="52"/>
      <c r="P41" s="52"/>
      <c r="Q41" s="52"/>
      <c r="R41" s="52"/>
      <c r="S41" s="52"/>
      <c r="T41" s="52"/>
      <c r="U41" s="55">
        <f t="shared" si="7"/>
        <v>1894</v>
      </c>
      <c r="V41" s="32">
        <f t="shared" si="2"/>
        <v>1894</v>
      </c>
      <c r="W41" s="33">
        <f t="shared" si="3"/>
        <v>252</v>
      </c>
      <c r="X41" s="53">
        <f t="shared" si="8"/>
        <v>252</v>
      </c>
      <c r="Y41" s="38" t="s">
        <v>37</v>
      </c>
      <c r="Z41" s="5">
        <f t="shared" si="5"/>
        <v>0</v>
      </c>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row>
    <row r="42" spans="1:59" s="59" customFormat="1" ht="12">
      <c r="A42" s="50" t="s">
        <v>40</v>
      </c>
      <c r="B42" s="51" t="s">
        <v>70</v>
      </c>
      <c r="C42" s="56">
        <v>9000</v>
      </c>
      <c r="D42" s="52">
        <f t="shared" si="16"/>
        <v>9022</v>
      </c>
      <c r="E42" s="52"/>
      <c r="F42" s="52"/>
      <c r="G42" s="52"/>
      <c r="H42" s="52"/>
      <c r="I42" s="52"/>
      <c r="J42" s="52"/>
      <c r="K42" s="52"/>
      <c r="L42" s="52"/>
      <c r="M42" s="52">
        <v>9022</v>
      </c>
      <c r="N42" s="52"/>
      <c r="O42" s="52"/>
      <c r="P42" s="52"/>
      <c r="Q42" s="52"/>
      <c r="R42" s="52"/>
      <c r="S42" s="52"/>
      <c r="T42" s="52"/>
      <c r="U42" s="55">
        <f t="shared" si="7"/>
        <v>9022</v>
      </c>
      <c r="V42" s="32">
        <f t="shared" si="2"/>
        <v>9022</v>
      </c>
      <c r="W42" s="33">
        <f t="shared" si="3"/>
        <v>22</v>
      </c>
      <c r="X42" s="53">
        <f t="shared" si="8"/>
        <v>22</v>
      </c>
      <c r="Y42" s="38" t="s">
        <v>37</v>
      </c>
      <c r="Z42" s="5">
        <f t="shared" si="5"/>
        <v>0</v>
      </c>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row>
    <row r="43" spans="1:59" s="59" customFormat="1" ht="24">
      <c r="A43" s="50" t="s">
        <v>40</v>
      </c>
      <c r="B43" s="51" t="s">
        <v>71</v>
      </c>
      <c r="C43" s="56">
        <v>1000</v>
      </c>
      <c r="D43" s="52">
        <f t="shared" si="16"/>
        <v>1000</v>
      </c>
      <c r="E43" s="52"/>
      <c r="F43" s="52"/>
      <c r="G43" s="52"/>
      <c r="H43" s="52"/>
      <c r="I43" s="52"/>
      <c r="J43" s="52"/>
      <c r="K43" s="52"/>
      <c r="L43" s="52"/>
      <c r="M43" s="52"/>
      <c r="N43" s="52">
        <v>1000</v>
      </c>
      <c r="O43" s="52"/>
      <c r="P43" s="52"/>
      <c r="Q43" s="52"/>
      <c r="R43" s="52"/>
      <c r="S43" s="52"/>
      <c r="T43" s="52"/>
      <c r="U43" s="55">
        <f t="shared" si="7"/>
        <v>1000</v>
      </c>
      <c r="V43" s="32">
        <f t="shared" si="2"/>
        <v>1000</v>
      </c>
      <c r="W43" s="33">
        <f t="shared" si="3"/>
        <v>0</v>
      </c>
      <c r="X43" s="53">
        <f t="shared" si="8"/>
        <v>0</v>
      </c>
      <c r="Y43" s="38" t="s">
        <v>37</v>
      </c>
      <c r="Z43" s="5">
        <f t="shared" si="5"/>
        <v>0</v>
      </c>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row>
    <row r="44" spans="1:59" s="59" customFormat="1" ht="24">
      <c r="A44" s="50" t="s">
        <v>40</v>
      </c>
      <c r="B44" s="51" t="s">
        <v>72</v>
      </c>
      <c r="C44" s="56">
        <v>2882</v>
      </c>
      <c r="D44" s="52">
        <f t="shared" si="16"/>
        <v>2882</v>
      </c>
      <c r="E44" s="52"/>
      <c r="F44" s="52"/>
      <c r="G44" s="52"/>
      <c r="H44" s="52"/>
      <c r="I44" s="52"/>
      <c r="J44" s="52"/>
      <c r="K44" s="52"/>
      <c r="L44" s="52"/>
      <c r="M44" s="52">
        <v>2882</v>
      </c>
      <c r="N44" s="52"/>
      <c r="O44" s="52"/>
      <c r="P44" s="52"/>
      <c r="Q44" s="52"/>
      <c r="R44" s="52"/>
      <c r="S44" s="52"/>
      <c r="T44" s="52"/>
      <c r="U44" s="55">
        <f t="shared" si="7"/>
        <v>2882</v>
      </c>
      <c r="V44" s="32">
        <f t="shared" si="2"/>
        <v>2882</v>
      </c>
      <c r="W44" s="33">
        <f t="shared" si="3"/>
        <v>0</v>
      </c>
      <c r="X44" s="53">
        <f t="shared" si="8"/>
        <v>0</v>
      </c>
      <c r="Y44" s="38" t="s">
        <v>37</v>
      </c>
      <c r="Z44" s="5">
        <f t="shared" si="5"/>
        <v>0</v>
      </c>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row>
    <row r="45" spans="1:59" s="59" customFormat="1" ht="36">
      <c r="A45" s="50" t="s">
        <v>40</v>
      </c>
      <c r="B45" s="68" t="s">
        <v>73</v>
      </c>
      <c r="C45" s="56">
        <v>320</v>
      </c>
      <c r="D45" s="52">
        <f>SUM(E45:P45)</f>
        <v>320</v>
      </c>
      <c r="E45" s="52"/>
      <c r="F45" s="52"/>
      <c r="G45" s="52"/>
      <c r="H45" s="52"/>
      <c r="I45" s="52"/>
      <c r="J45" s="52"/>
      <c r="K45" s="52"/>
      <c r="L45" s="52"/>
      <c r="M45" s="52"/>
      <c r="N45" s="52">
        <v>320</v>
      </c>
      <c r="O45" s="52"/>
      <c r="P45" s="52"/>
      <c r="Q45" s="52"/>
      <c r="R45" s="52"/>
      <c r="S45" s="52"/>
      <c r="T45" s="52"/>
      <c r="U45" s="55">
        <f t="shared" si="7"/>
        <v>320</v>
      </c>
      <c r="V45" s="32">
        <f t="shared" si="2"/>
        <v>320</v>
      </c>
      <c r="W45" s="69">
        <f t="shared" si="3"/>
        <v>0</v>
      </c>
      <c r="X45" s="53">
        <f t="shared" si="8"/>
        <v>0</v>
      </c>
      <c r="Y45" s="38" t="s">
        <v>37</v>
      </c>
      <c r="Z45" s="5">
        <f t="shared" si="5"/>
        <v>0</v>
      </c>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row>
    <row r="46" spans="1:59" s="73" customFormat="1" ht="40.9" customHeight="1">
      <c r="A46" s="70" t="s">
        <v>40</v>
      </c>
      <c r="B46" s="71" t="s">
        <v>74</v>
      </c>
      <c r="C46" s="56">
        <v>50</v>
      </c>
      <c r="D46" s="52">
        <f>SUM(E46:P46)</f>
        <v>50</v>
      </c>
      <c r="E46" s="52">
        <v>50</v>
      </c>
      <c r="F46" s="52"/>
      <c r="G46" s="52"/>
      <c r="H46" s="52"/>
      <c r="I46" s="52"/>
      <c r="J46" s="52"/>
      <c r="K46" s="52"/>
      <c r="L46" s="52"/>
      <c r="M46" s="52"/>
      <c r="N46" s="52"/>
      <c r="O46" s="52"/>
      <c r="P46" s="52"/>
      <c r="Q46" s="52"/>
      <c r="R46" s="52"/>
      <c r="S46" s="52"/>
      <c r="T46" s="52"/>
      <c r="U46" s="55">
        <f t="shared" si="7"/>
        <v>50</v>
      </c>
      <c r="V46" s="32">
        <f t="shared" si="2"/>
        <v>50</v>
      </c>
      <c r="W46" s="33">
        <f t="shared" si="3"/>
        <v>0</v>
      </c>
      <c r="X46" s="47">
        <f t="shared" si="8"/>
        <v>0</v>
      </c>
      <c r="Y46" s="38" t="s">
        <v>37</v>
      </c>
      <c r="Z46" s="5">
        <f t="shared" si="5"/>
        <v>0</v>
      </c>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row>
    <row r="47" spans="1:59" s="73" customFormat="1" ht="40.9" customHeight="1">
      <c r="A47" s="70" t="s">
        <v>40</v>
      </c>
      <c r="B47" s="71" t="s">
        <v>75</v>
      </c>
      <c r="C47" s="56">
        <v>20</v>
      </c>
      <c r="D47" s="52">
        <f>SUM(E47:P47)</f>
        <v>20</v>
      </c>
      <c r="E47" s="52">
        <v>20</v>
      </c>
      <c r="F47" s="52"/>
      <c r="G47" s="52"/>
      <c r="H47" s="52"/>
      <c r="I47" s="52"/>
      <c r="J47" s="52"/>
      <c r="K47" s="52"/>
      <c r="L47" s="52"/>
      <c r="M47" s="52"/>
      <c r="N47" s="52"/>
      <c r="O47" s="52"/>
      <c r="P47" s="52"/>
      <c r="Q47" s="52"/>
      <c r="R47" s="52"/>
      <c r="S47" s="52"/>
      <c r="T47" s="52"/>
      <c r="U47" s="55">
        <f t="shared" si="7"/>
        <v>20</v>
      </c>
      <c r="V47" s="32">
        <f t="shared" si="2"/>
        <v>20</v>
      </c>
      <c r="W47" s="33">
        <f t="shared" si="3"/>
        <v>0</v>
      </c>
      <c r="X47" s="47">
        <f t="shared" si="8"/>
        <v>0</v>
      </c>
      <c r="Y47" s="38" t="s">
        <v>37</v>
      </c>
      <c r="Z47" s="5">
        <f t="shared" si="5"/>
        <v>0</v>
      </c>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row>
    <row r="48" spans="1:59" s="59" customFormat="1" ht="36">
      <c r="A48" s="50" t="s">
        <v>40</v>
      </c>
      <c r="B48" s="68" t="s">
        <v>76</v>
      </c>
      <c r="C48" s="56"/>
      <c r="D48" s="52">
        <f>SUM(E48:P48)</f>
        <v>620</v>
      </c>
      <c r="E48" s="52"/>
      <c r="F48" s="52"/>
      <c r="G48" s="52"/>
      <c r="H48" s="52"/>
      <c r="I48" s="52"/>
      <c r="J48" s="52"/>
      <c r="K48" s="52"/>
      <c r="L48" s="52"/>
      <c r="M48" s="52"/>
      <c r="N48" s="52">
        <v>620</v>
      </c>
      <c r="O48" s="52"/>
      <c r="P48" s="52"/>
      <c r="Q48" s="52"/>
      <c r="R48" s="52"/>
      <c r="S48" s="52"/>
      <c r="T48" s="52"/>
      <c r="U48" s="55"/>
      <c r="V48" s="32"/>
      <c r="W48" s="69"/>
      <c r="X48" s="53">
        <f t="shared" si="8"/>
        <v>620</v>
      </c>
      <c r="Y48" s="38" t="s">
        <v>37</v>
      </c>
      <c r="Z48" s="5"/>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row>
    <row r="49" spans="1:59" s="59" customFormat="1" ht="24">
      <c r="A49" s="50" t="s">
        <v>40</v>
      </c>
      <c r="B49" s="74" t="s">
        <v>77</v>
      </c>
      <c r="C49" s="56"/>
      <c r="D49" s="52">
        <f>SUM(E49:P49)</f>
        <v>506</v>
      </c>
      <c r="E49" s="52"/>
      <c r="F49" s="52"/>
      <c r="G49" s="52"/>
      <c r="H49" s="52"/>
      <c r="I49" s="52"/>
      <c r="J49" s="52"/>
      <c r="K49" s="52"/>
      <c r="L49" s="52"/>
      <c r="M49" s="52"/>
      <c r="N49" s="52">
        <v>506</v>
      </c>
      <c r="O49" s="52"/>
      <c r="P49" s="52"/>
      <c r="Q49" s="52"/>
      <c r="R49" s="52"/>
      <c r="S49" s="52"/>
      <c r="T49" s="52"/>
      <c r="U49" s="55"/>
      <c r="V49" s="32"/>
      <c r="W49" s="33"/>
      <c r="X49" s="53"/>
      <c r="Y49" s="75" t="s">
        <v>17</v>
      </c>
      <c r="Z49" s="5" t="s">
        <v>78</v>
      </c>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row>
    <row r="50" spans="1:59" s="49" customFormat="1" ht="13.5" customHeight="1">
      <c r="A50" s="42" t="s">
        <v>79</v>
      </c>
      <c r="B50" s="43" t="s">
        <v>80</v>
      </c>
      <c r="C50" s="44">
        <v>3000</v>
      </c>
      <c r="D50" s="45">
        <f t="shared" ref="D50" si="17">SUM(E50:P50)</f>
        <v>3000</v>
      </c>
      <c r="E50" s="45"/>
      <c r="F50" s="45"/>
      <c r="G50" s="45"/>
      <c r="H50" s="45"/>
      <c r="I50" s="45"/>
      <c r="J50" s="45"/>
      <c r="K50" s="45"/>
      <c r="L50" s="45"/>
      <c r="M50" s="45"/>
      <c r="N50" s="45">
        <v>3000</v>
      </c>
      <c r="O50" s="45"/>
      <c r="P50" s="45"/>
      <c r="Q50" s="45"/>
      <c r="R50" s="45"/>
      <c r="S50" s="45"/>
      <c r="T50" s="45"/>
      <c r="U50" s="46">
        <f t="shared" si="7"/>
        <v>3000</v>
      </c>
      <c r="V50" s="32">
        <f t="shared" si="2"/>
        <v>3000</v>
      </c>
      <c r="W50" s="33">
        <f t="shared" si="3"/>
        <v>0</v>
      </c>
      <c r="X50" s="47">
        <f t="shared" si="8"/>
        <v>0</v>
      </c>
      <c r="Y50" s="38" t="s">
        <v>37</v>
      </c>
      <c r="Z50" s="5">
        <f t="shared" si="5"/>
        <v>0</v>
      </c>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row>
    <row r="51" spans="1:59" s="41" customFormat="1" ht="13.5" customHeight="1">
      <c r="A51" s="27" t="s">
        <v>81</v>
      </c>
      <c r="B51" s="28" t="s">
        <v>82</v>
      </c>
      <c r="C51" s="29">
        <v>19743</v>
      </c>
      <c r="D51" s="37">
        <f>D52+D55+D58+D61</f>
        <v>18732</v>
      </c>
      <c r="E51" s="37">
        <f>E52+E55+E58+E61</f>
        <v>0</v>
      </c>
      <c r="F51" s="37">
        <f t="shared" ref="F51:T51" si="18">F52+F55+F58+F61</f>
        <v>0</v>
      </c>
      <c r="G51" s="37">
        <f t="shared" si="18"/>
        <v>18732</v>
      </c>
      <c r="H51" s="37">
        <f t="shared" si="18"/>
        <v>0</v>
      </c>
      <c r="I51" s="37">
        <f t="shared" si="18"/>
        <v>0</v>
      </c>
      <c r="J51" s="37">
        <f t="shared" si="18"/>
        <v>0</v>
      </c>
      <c r="K51" s="37">
        <f t="shared" si="18"/>
        <v>0</v>
      </c>
      <c r="L51" s="37">
        <f t="shared" si="18"/>
        <v>0</v>
      </c>
      <c r="M51" s="37">
        <f t="shared" si="18"/>
        <v>0</v>
      </c>
      <c r="N51" s="37">
        <f t="shared" si="18"/>
        <v>0</v>
      </c>
      <c r="O51" s="37">
        <f t="shared" si="18"/>
        <v>0</v>
      </c>
      <c r="P51" s="37">
        <f t="shared" si="18"/>
        <v>0</v>
      </c>
      <c r="Q51" s="37">
        <f t="shared" si="18"/>
        <v>251</v>
      </c>
      <c r="R51" s="37">
        <f t="shared" si="18"/>
        <v>0</v>
      </c>
      <c r="S51" s="37">
        <f t="shared" si="18"/>
        <v>237</v>
      </c>
      <c r="T51" s="37">
        <f t="shared" si="18"/>
        <v>1070</v>
      </c>
      <c r="U51" s="31">
        <f t="shared" si="7"/>
        <v>18983</v>
      </c>
      <c r="V51" s="32">
        <f t="shared" si="2"/>
        <v>18746</v>
      </c>
      <c r="W51" s="33">
        <f t="shared" si="3"/>
        <v>-1011</v>
      </c>
      <c r="X51" s="34">
        <f t="shared" si="8"/>
        <v>-1011</v>
      </c>
      <c r="Y51" s="38" t="s">
        <v>37</v>
      </c>
      <c r="Z51" s="5">
        <f t="shared" si="5"/>
        <v>0</v>
      </c>
      <c r="AA51" s="39"/>
      <c r="AB51" s="39"/>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row>
    <row r="52" spans="1:59" s="77" customFormat="1" ht="13.5" customHeight="1">
      <c r="A52" s="42" t="s">
        <v>35</v>
      </c>
      <c r="B52" s="43" t="s">
        <v>36</v>
      </c>
      <c r="C52" s="44">
        <v>11517</v>
      </c>
      <c r="D52" s="45">
        <f>SUM(E52:P52)</f>
        <v>12950</v>
      </c>
      <c r="E52" s="45"/>
      <c r="F52" s="45"/>
      <c r="G52" s="45">
        <f>SUM(G53:G54)</f>
        <v>12950</v>
      </c>
      <c r="H52" s="45"/>
      <c r="I52" s="45"/>
      <c r="J52" s="45"/>
      <c r="K52" s="45"/>
      <c r="L52" s="45"/>
      <c r="M52" s="45"/>
      <c r="N52" s="45"/>
      <c r="O52" s="45"/>
      <c r="P52" s="45"/>
      <c r="Q52" s="45"/>
      <c r="R52" s="45"/>
      <c r="S52" s="45"/>
      <c r="T52" s="45">
        <f>SUM(T53:T54)</f>
        <v>1070</v>
      </c>
      <c r="U52" s="54">
        <f t="shared" si="7"/>
        <v>12950</v>
      </c>
      <c r="V52" s="32">
        <f t="shared" si="2"/>
        <v>12950</v>
      </c>
      <c r="W52" s="69">
        <f t="shared" si="3"/>
        <v>1433</v>
      </c>
      <c r="X52" s="47">
        <f t="shared" si="8"/>
        <v>1433</v>
      </c>
      <c r="Y52" s="57"/>
      <c r="Z52" s="5">
        <f t="shared" si="5"/>
        <v>0</v>
      </c>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row>
    <row r="53" spans="1:59" s="77" customFormat="1" ht="13.5" customHeight="1">
      <c r="A53" s="50" t="s">
        <v>38</v>
      </c>
      <c r="B53" s="51" t="s">
        <v>83</v>
      </c>
      <c r="C53" s="44"/>
      <c r="D53" s="52">
        <f t="shared" ref="D53:D54" si="19">SUM(E53:P53)</f>
        <v>12582</v>
      </c>
      <c r="E53" s="52"/>
      <c r="F53" s="52"/>
      <c r="G53" s="52">
        <f>13652-T53</f>
        <v>12582</v>
      </c>
      <c r="H53" s="52"/>
      <c r="I53" s="52"/>
      <c r="J53" s="52"/>
      <c r="K53" s="52"/>
      <c r="L53" s="52"/>
      <c r="M53" s="52"/>
      <c r="N53" s="52"/>
      <c r="O53" s="52"/>
      <c r="P53" s="52"/>
      <c r="Q53" s="52"/>
      <c r="R53" s="52"/>
      <c r="S53" s="52"/>
      <c r="T53" s="52">
        <v>1070</v>
      </c>
      <c r="U53" s="55"/>
      <c r="V53" s="32"/>
      <c r="W53" s="33"/>
      <c r="X53" s="53">
        <f t="shared" si="8"/>
        <v>12582</v>
      </c>
      <c r="Y53" s="57"/>
      <c r="Z53" s="5">
        <f t="shared" si="5"/>
        <v>0</v>
      </c>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row>
    <row r="54" spans="1:59" s="77" customFormat="1" ht="13.5" customHeight="1">
      <c r="A54" s="50" t="s">
        <v>38</v>
      </c>
      <c r="B54" s="51" t="s">
        <v>42</v>
      </c>
      <c r="C54" s="44"/>
      <c r="D54" s="52">
        <f t="shared" si="19"/>
        <v>368</v>
      </c>
      <c r="E54" s="52"/>
      <c r="F54" s="52"/>
      <c r="G54" s="52">
        <v>368</v>
      </c>
      <c r="H54" s="52"/>
      <c r="I54" s="52"/>
      <c r="J54" s="52"/>
      <c r="K54" s="52"/>
      <c r="L54" s="52"/>
      <c r="M54" s="52"/>
      <c r="N54" s="52"/>
      <c r="O54" s="52"/>
      <c r="P54" s="52"/>
      <c r="Q54" s="52"/>
      <c r="R54" s="52"/>
      <c r="S54" s="52"/>
      <c r="T54" s="52"/>
      <c r="U54" s="46"/>
      <c r="V54" s="32"/>
      <c r="W54" s="33"/>
      <c r="X54" s="53">
        <f t="shared" si="8"/>
        <v>368</v>
      </c>
      <c r="Y54" s="57"/>
      <c r="Z54" s="5">
        <f t="shared" si="5"/>
        <v>0</v>
      </c>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row>
    <row r="55" spans="1:59" s="77" customFormat="1" ht="13.5" customHeight="1">
      <c r="A55" s="42" t="s">
        <v>43</v>
      </c>
      <c r="B55" s="43" t="s">
        <v>44</v>
      </c>
      <c r="C55" s="44">
        <v>2258</v>
      </c>
      <c r="D55" s="45">
        <f>SUM(E55:P55)</f>
        <v>2137</v>
      </c>
      <c r="E55" s="45"/>
      <c r="F55" s="45"/>
      <c r="G55" s="45">
        <f>SUM(G56:G57)</f>
        <v>2137</v>
      </c>
      <c r="H55" s="45"/>
      <c r="I55" s="45"/>
      <c r="J55" s="45"/>
      <c r="K55" s="45"/>
      <c r="L55" s="45"/>
      <c r="M55" s="45"/>
      <c r="N55" s="45"/>
      <c r="O55" s="45"/>
      <c r="P55" s="45"/>
      <c r="Q55" s="45">
        <v>251</v>
      </c>
      <c r="R55" s="45"/>
      <c r="S55" s="45">
        <v>237</v>
      </c>
      <c r="T55" s="45"/>
      <c r="U55" s="54">
        <f t="shared" si="7"/>
        <v>2388</v>
      </c>
      <c r="V55" s="32">
        <f t="shared" si="2"/>
        <v>2151</v>
      </c>
      <c r="W55" s="33">
        <f t="shared" si="3"/>
        <v>-121</v>
      </c>
      <c r="X55" s="47">
        <f t="shared" si="8"/>
        <v>-121</v>
      </c>
      <c r="Y55" s="57"/>
      <c r="Z55" s="5">
        <f t="shared" si="5"/>
        <v>0</v>
      </c>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row>
    <row r="56" spans="1:59" s="77" customFormat="1" ht="13.5" customHeight="1">
      <c r="A56" s="50" t="s">
        <v>38</v>
      </c>
      <c r="B56" s="51" t="s">
        <v>83</v>
      </c>
      <c r="C56" s="44"/>
      <c r="D56" s="52">
        <f t="shared" ref="D56:D57" si="20">SUM(E56:P56)</f>
        <v>2078</v>
      </c>
      <c r="E56" s="52"/>
      <c r="F56" s="52"/>
      <c r="G56" s="52">
        <v>2078</v>
      </c>
      <c r="H56" s="52"/>
      <c r="I56" s="52"/>
      <c r="J56" s="52"/>
      <c r="K56" s="52"/>
      <c r="L56" s="52"/>
      <c r="M56" s="52"/>
      <c r="N56" s="52"/>
      <c r="O56" s="52"/>
      <c r="P56" s="52"/>
      <c r="Q56" s="52"/>
      <c r="R56" s="52"/>
      <c r="S56" s="52"/>
      <c r="T56" s="52"/>
      <c r="U56" s="46"/>
      <c r="V56" s="32"/>
      <c r="W56" s="69"/>
      <c r="X56" s="53">
        <f t="shared" si="8"/>
        <v>2078</v>
      </c>
      <c r="Y56" s="57"/>
      <c r="Z56" s="5">
        <f t="shared" si="5"/>
        <v>0</v>
      </c>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row>
    <row r="57" spans="1:59" s="77" customFormat="1" ht="13.5" customHeight="1">
      <c r="A57" s="50" t="s">
        <v>38</v>
      </c>
      <c r="B57" s="51" t="s">
        <v>42</v>
      </c>
      <c r="C57" s="44"/>
      <c r="D57" s="52">
        <f t="shared" si="20"/>
        <v>59</v>
      </c>
      <c r="E57" s="52"/>
      <c r="F57" s="52"/>
      <c r="G57" s="52">
        <v>59</v>
      </c>
      <c r="H57" s="52"/>
      <c r="I57" s="52"/>
      <c r="J57" s="52"/>
      <c r="K57" s="52"/>
      <c r="L57" s="52"/>
      <c r="M57" s="52"/>
      <c r="N57" s="52"/>
      <c r="O57" s="52"/>
      <c r="P57" s="52"/>
      <c r="Q57" s="52"/>
      <c r="R57" s="52"/>
      <c r="S57" s="52"/>
      <c r="T57" s="52"/>
      <c r="U57" s="55"/>
      <c r="V57" s="32"/>
      <c r="W57" s="33"/>
      <c r="X57" s="53">
        <f t="shared" si="8"/>
        <v>59</v>
      </c>
      <c r="Y57" s="57"/>
      <c r="Z57" s="5">
        <f t="shared" si="5"/>
        <v>0</v>
      </c>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row>
    <row r="58" spans="1:59" s="77" customFormat="1" ht="13.5" customHeight="1">
      <c r="A58" s="42" t="s">
        <v>45</v>
      </c>
      <c r="B58" s="43" t="s">
        <v>46</v>
      </c>
      <c r="C58" s="44">
        <v>1858</v>
      </c>
      <c r="D58" s="45">
        <f>SUM(D59:D60)</f>
        <v>1725</v>
      </c>
      <c r="E58" s="45">
        <f>SUM(E59:E60)</f>
        <v>0</v>
      </c>
      <c r="F58" s="45">
        <f t="shared" ref="F58:T58" si="21">SUM(F59:F60)</f>
        <v>0</v>
      </c>
      <c r="G58" s="45">
        <f t="shared" si="21"/>
        <v>1725</v>
      </c>
      <c r="H58" s="45">
        <f t="shared" si="21"/>
        <v>0</v>
      </c>
      <c r="I58" s="45">
        <f t="shared" si="21"/>
        <v>0</v>
      </c>
      <c r="J58" s="45">
        <f t="shared" si="21"/>
        <v>0</v>
      </c>
      <c r="K58" s="45">
        <f t="shared" si="21"/>
        <v>0</v>
      </c>
      <c r="L58" s="45">
        <f t="shared" si="21"/>
        <v>0</v>
      </c>
      <c r="M58" s="45">
        <f t="shared" si="21"/>
        <v>0</v>
      </c>
      <c r="N58" s="45">
        <f t="shared" si="21"/>
        <v>0</v>
      </c>
      <c r="O58" s="45">
        <f t="shared" si="21"/>
        <v>0</v>
      </c>
      <c r="P58" s="45">
        <f t="shared" si="21"/>
        <v>0</v>
      </c>
      <c r="Q58" s="45">
        <f t="shared" si="21"/>
        <v>0</v>
      </c>
      <c r="R58" s="45"/>
      <c r="S58" s="45">
        <f t="shared" si="21"/>
        <v>0</v>
      </c>
      <c r="T58" s="45">
        <f t="shared" si="21"/>
        <v>0</v>
      </c>
      <c r="U58" s="46">
        <f t="shared" si="7"/>
        <v>1725</v>
      </c>
      <c r="V58" s="32">
        <f t="shared" si="2"/>
        <v>1725</v>
      </c>
      <c r="W58" s="33">
        <f t="shared" si="3"/>
        <v>-133</v>
      </c>
      <c r="X58" s="47">
        <f t="shared" si="8"/>
        <v>-133</v>
      </c>
      <c r="Y58" s="57"/>
      <c r="Z58" s="5">
        <f t="shared" si="5"/>
        <v>0</v>
      </c>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row>
    <row r="59" spans="1:59" s="73" customFormat="1" ht="24">
      <c r="A59" s="60" t="s">
        <v>40</v>
      </c>
      <c r="B59" s="78" t="s">
        <v>84</v>
      </c>
      <c r="C59" s="56">
        <v>650</v>
      </c>
      <c r="D59" s="52">
        <f>SUM(E59:P59)</f>
        <v>650</v>
      </c>
      <c r="E59" s="52"/>
      <c r="F59" s="52"/>
      <c r="G59" s="52">
        <v>650</v>
      </c>
      <c r="H59" s="52"/>
      <c r="I59" s="52"/>
      <c r="J59" s="52"/>
      <c r="K59" s="52"/>
      <c r="L59" s="52"/>
      <c r="M59" s="52"/>
      <c r="N59" s="52"/>
      <c r="O59" s="52"/>
      <c r="P59" s="52"/>
      <c r="Q59" s="52"/>
      <c r="R59" s="52"/>
      <c r="S59" s="52"/>
      <c r="T59" s="52"/>
      <c r="U59" s="55">
        <f t="shared" si="7"/>
        <v>650</v>
      </c>
      <c r="V59" s="32">
        <f t="shared" si="2"/>
        <v>650</v>
      </c>
      <c r="W59" s="33">
        <f t="shared" si="3"/>
        <v>0</v>
      </c>
      <c r="X59" s="47">
        <f t="shared" si="8"/>
        <v>0</v>
      </c>
      <c r="Y59" s="79"/>
      <c r="Z59" s="5">
        <f t="shared" si="5"/>
        <v>0</v>
      </c>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row>
    <row r="60" spans="1:59" s="59" customFormat="1" ht="24">
      <c r="A60" s="50" t="s">
        <v>40</v>
      </c>
      <c r="B60" s="51" t="s">
        <v>85</v>
      </c>
      <c r="C60" s="56">
        <v>1208</v>
      </c>
      <c r="D60" s="52">
        <f>SUM(E60:P60)</f>
        <v>1075</v>
      </c>
      <c r="E60" s="52"/>
      <c r="F60" s="52"/>
      <c r="G60" s="52">
        <v>1075</v>
      </c>
      <c r="H60" s="52"/>
      <c r="I60" s="52"/>
      <c r="J60" s="52"/>
      <c r="K60" s="52"/>
      <c r="L60" s="52"/>
      <c r="M60" s="52"/>
      <c r="N60" s="52"/>
      <c r="O60" s="52"/>
      <c r="P60" s="52"/>
      <c r="Q60" s="52"/>
      <c r="R60" s="52"/>
      <c r="S60" s="52"/>
      <c r="T60" s="52"/>
      <c r="U60" s="55">
        <f t="shared" si="7"/>
        <v>1075</v>
      </c>
      <c r="V60" s="32">
        <f t="shared" si="2"/>
        <v>1075</v>
      </c>
      <c r="W60" s="33">
        <f t="shared" si="3"/>
        <v>-133</v>
      </c>
      <c r="X60" s="53">
        <f t="shared" si="8"/>
        <v>-133</v>
      </c>
      <c r="Y60" s="57"/>
      <c r="Z60" s="5">
        <f t="shared" si="5"/>
        <v>0</v>
      </c>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row>
    <row r="61" spans="1:59" s="77" customFormat="1" ht="13.5" customHeight="1">
      <c r="A61" s="42" t="s">
        <v>65</v>
      </c>
      <c r="B61" s="43" t="s">
        <v>66</v>
      </c>
      <c r="C61" s="44">
        <v>4110</v>
      </c>
      <c r="D61" s="45">
        <f>SUM(D62:D68)</f>
        <v>1920</v>
      </c>
      <c r="E61" s="45">
        <f>SUM(E62:E67)</f>
        <v>0</v>
      </c>
      <c r="F61" s="45">
        <f>SUM(F62:F67)</f>
        <v>0</v>
      </c>
      <c r="G61" s="45">
        <f>SUM(G62:G68)</f>
        <v>1920</v>
      </c>
      <c r="H61" s="45">
        <f t="shared" ref="H61:P61" si="22">SUM(H62:H67)</f>
        <v>0</v>
      </c>
      <c r="I61" s="45">
        <f t="shared" si="22"/>
        <v>0</v>
      </c>
      <c r="J61" s="45">
        <f t="shared" si="22"/>
        <v>0</v>
      </c>
      <c r="K61" s="45">
        <f t="shared" si="22"/>
        <v>0</v>
      </c>
      <c r="L61" s="45">
        <f t="shared" si="22"/>
        <v>0</v>
      </c>
      <c r="M61" s="45">
        <f t="shared" si="22"/>
        <v>0</v>
      </c>
      <c r="N61" s="45">
        <f t="shared" si="22"/>
        <v>0</v>
      </c>
      <c r="O61" s="45">
        <f t="shared" si="22"/>
        <v>0</v>
      </c>
      <c r="P61" s="45">
        <f t="shared" si="22"/>
        <v>0</v>
      </c>
      <c r="Q61" s="45">
        <f>SUM(Q62:Q68)</f>
        <v>0</v>
      </c>
      <c r="R61" s="45">
        <f>SUM(R62:R68)</f>
        <v>0</v>
      </c>
      <c r="S61" s="45">
        <f>SUM(S62:S68)</f>
        <v>0</v>
      </c>
      <c r="T61" s="45">
        <f>SUM(T62:T68)</f>
        <v>0</v>
      </c>
      <c r="U61" s="46">
        <f t="shared" si="7"/>
        <v>1920</v>
      </c>
      <c r="V61" s="32">
        <f t="shared" si="2"/>
        <v>1920</v>
      </c>
      <c r="W61" s="80">
        <f>SUM(W62:W68)</f>
        <v>-2753</v>
      </c>
      <c r="X61" s="47">
        <f t="shared" si="8"/>
        <v>-2190</v>
      </c>
      <c r="Y61" s="57"/>
      <c r="Z61" s="5">
        <f t="shared" si="5"/>
        <v>0</v>
      </c>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row>
    <row r="62" spans="1:59" s="73" customFormat="1" ht="24" hidden="1" customHeight="1" outlineLevel="1">
      <c r="A62" s="60" t="s">
        <v>40</v>
      </c>
      <c r="B62" s="78" t="s">
        <v>86</v>
      </c>
      <c r="C62" s="56">
        <v>480</v>
      </c>
      <c r="D62" s="52">
        <f t="shared" ref="D62:D68" si="23">SUM(E62:P62)</f>
        <v>0</v>
      </c>
      <c r="E62" s="52"/>
      <c r="F62" s="52"/>
      <c r="G62" s="52"/>
      <c r="H62" s="52"/>
      <c r="I62" s="52"/>
      <c r="J62" s="52"/>
      <c r="K62" s="52"/>
      <c r="L62" s="52"/>
      <c r="M62" s="52"/>
      <c r="N62" s="52"/>
      <c r="O62" s="52"/>
      <c r="P62" s="52"/>
      <c r="Q62" s="52"/>
      <c r="R62" s="52"/>
      <c r="S62" s="52"/>
      <c r="T62" s="52"/>
      <c r="U62" s="55">
        <f t="shared" si="7"/>
        <v>0</v>
      </c>
      <c r="V62" s="32">
        <f t="shared" si="2"/>
        <v>0</v>
      </c>
      <c r="W62" s="33">
        <f t="shared" si="3"/>
        <v>-480</v>
      </c>
      <c r="X62" s="53">
        <f t="shared" si="8"/>
        <v>-480</v>
      </c>
      <c r="Y62" s="79"/>
      <c r="Z62" s="5">
        <f t="shared" si="5"/>
        <v>0</v>
      </c>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row>
    <row r="63" spans="1:59" s="73" customFormat="1" ht="24" hidden="1">
      <c r="A63" s="60" t="s">
        <v>40</v>
      </c>
      <c r="B63" s="78" t="s">
        <v>87</v>
      </c>
      <c r="C63" s="56">
        <v>2497</v>
      </c>
      <c r="D63" s="52">
        <f t="shared" si="23"/>
        <v>0</v>
      </c>
      <c r="E63" s="52"/>
      <c r="F63" s="52"/>
      <c r="G63" s="52"/>
      <c r="H63" s="52"/>
      <c r="I63" s="52"/>
      <c r="J63" s="52"/>
      <c r="K63" s="52"/>
      <c r="L63" s="52"/>
      <c r="M63" s="52"/>
      <c r="N63" s="52"/>
      <c r="O63" s="52"/>
      <c r="P63" s="52"/>
      <c r="Q63" s="52"/>
      <c r="R63" s="52"/>
      <c r="S63" s="52"/>
      <c r="T63" s="52"/>
      <c r="U63" s="55">
        <f t="shared" si="7"/>
        <v>0</v>
      </c>
      <c r="V63" s="32">
        <f t="shared" si="2"/>
        <v>0</v>
      </c>
      <c r="W63" s="33">
        <f t="shared" si="3"/>
        <v>-2497</v>
      </c>
      <c r="X63" s="53">
        <f t="shared" si="8"/>
        <v>-2497</v>
      </c>
      <c r="Y63" s="79"/>
      <c r="Z63" s="5">
        <f t="shared" si="5"/>
        <v>0</v>
      </c>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row>
    <row r="64" spans="1:59" s="73" customFormat="1" ht="24" hidden="1">
      <c r="A64" s="60" t="s">
        <v>40</v>
      </c>
      <c r="B64" s="81" t="s">
        <v>88</v>
      </c>
      <c r="C64" s="56">
        <v>533</v>
      </c>
      <c r="D64" s="52">
        <f>SUM(E64:P64)</f>
        <v>0</v>
      </c>
      <c r="E64" s="52"/>
      <c r="F64" s="52"/>
      <c r="G64" s="52"/>
      <c r="H64" s="52"/>
      <c r="I64" s="52"/>
      <c r="J64" s="52"/>
      <c r="K64" s="52"/>
      <c r="L64" s="52"/>
      <c r="M64" s="52"/>
      <c r="N64" s="52"/>
      <c r="O64" s="52"/>
      <c r="P64" s="52"/>
      <c r="Q64" s="52"/>
      <c r="R64" s="52"/>
      <c r="S64" s="52"/>
      <c r="T64" s="52"/>
      <c r="U64" s="55">
        <f t="shared" si="7"/>
        <v>0</v>
      </c>
      <c r="V64" s="32">
        <f t="shared" si="2"/>
        <v>0</v>
      </c>
      <c r="W64" s="69">
        <f t="shared" si="3"/>
        <v>-533</v>
      </c>
      <c r="X64" s="53">
        <f t="shared" si="8"/>
        <v>-533</v>
      </c>
      <c r="Y64" s="82"/>
      <c r="Z64" s="5">
        <f t="shared" si="5"/>
        <v>0</v>
      </c>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row>
    <row r="65" spans="1:59" s="73" customFormat="1" ht="36">
      <c r="A65" s="60" t="s">
        <v>40</v>
      </c>
      <c r="B65" s="81" t="s">
        <v>89</v>
      </c>
      <c r="C65" s="56">
        <v>0</v>
      </c>
      <c r="D65" s="52">
        <f>SUM(E65:P65)</f>
        <v>757</v>
      </c>
      <c r="E65" s="52"/>
      <c r="F65" s="52"/>
      <c r="G65" s="52">
        <v>757</v>
      </c>
      <c r="H65" s="52"/>
      <c r="I65" s="52"/>
      <c r="J65" s="52"/>
      <c r="K65" s="52"/>
      <c r="L65" s="52"/>
      <c r="M65" s="52"/>
      <c r="N65" s="52"/>
      <c r="O65" s="52"/>
      <c r="P65" s="52"/>
      <c r="Q65" s="52"/>
      <c r="R65" s="52"/>
      <c r="S65" s="52"/>
      <c r="T65" s="52"/>
      <c r="U65" s="55">
        <f t="shared" si="7"/>
        <v>757</v>
      </c>
      <c r="V65" s="32">
        <f t="shared" si="2"/>
        <v>757</v>
      </c>
      <c r="W65" s="69">
        <f t="shared" si="3"/>
        <v>757</v>
      </c>
      <c r="X65" s="53">
        <f t="shared" si="8"/>
        <v>757</v>
      </c>
      <c r="Y65" s="79"/>
      <c r="Z65" s="5">
        <f t="shared" si="5"/>
        <v>0</v>
      </c>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row>
    <row r="66" spans="1:59" s="73" customFormat="1" ht="45.75" customHeight="1" outlineLevel="1">
      <c r="A66" s="60" t="s">
        <v>40</v>
      </c>
      <c r="B66" s="78" t="s">
        <v>90</v>
      </c>
      <c r="C66" s="56">
        <v>250</v>
      </c>
      <c r="D66" s="52">
        <f t="shared" si="23"/>
        <v>250</v>
      </c>
      <c r="E66" s="52"/>
      <c r="F66" s="52"/>
      <c r="G66" s="52">
        <v>250</v>
      </c>
      <c r="H66" s="52"/>
      <c r="I66" s="52"/>
      <c r="J66" s="52"/>
      <c r="K66" s="52"/>
      <c r="L66" s="52"/>
      <c r="M66" s="52"/>
      <c r="N66" s="52"/>
      <c r="O66" s="52"/>
      <c r="P66" s="52"/>
      <c r="Q66" s="52"/>
      <c r="R66" s="52"/>
      <c r="S66" s="52"/>
      <c r="T66" s="52"/>
      <c r="U66" s="55">
        <f t="shared" si="7"/>
        <v>250</v>
      </c>
      <c r="V66" s="32">
        <f t="shared" si="2"/>
        <v>250</v>
      </c>
      <c r="W66" s="69">
        <f t="shared" si="3"/>
        <v>0</v>
      </c>
      <c r="X66" s="47">
        <f t="shared" si="8"/>
        <v>0</v>
      </c>
      <c r="Y66" s="79"/>
      <c r="Z66" s="5">
        <f t="shared" si="5"/>
        <v>0</v>
      </c>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row>
    <row r="67" spans="1:59" s="73" customFormat="1" ht="36">
      <c r="A67" s="60" t="s">
        <v>40</v>
      </c>
      <c r="B67" s="78" t="s">
        <v>91</v>
      </c>
      <c r="C67" s="56">
        <v>350</v>
      </c>
      <c r="D67" s="52">
        <f t="shared" si="23"/>
        <v>350</v>
      </c>
      <c r="E67" s="52"/>
      <c r="F67" s="52"/>
      <c r="G67" s="52">
        <v>350</v>
      </c>
      <c r="H67" s="52"/>
      <c r="I67" s="52"/>
      <c r="J67" s="52"/>
      <c r="K67" s="52"/>
      <c r="L67" s="52"/>
      <c r="M67" s="52"/>
      <c r="N67" s="52"/>
      <c r="O67" s="52"/>
      <c r="P67" s="52"/>
      <c r="Q67" s="52"/>
      <c r="R67" s="52"/>
      <c r="S67" s="52"/>
      <c r="T67" s="52"/>
      <c r="U67" s="55">
        <f t="shared" si="7"/>
        <v>350</v>
      </c>
      <c r="V67" s="32">
        <f t="shared" si="2"/>
        <v>350</v>
      </c>
      <c r="W67" s="69">
        <f t="shared" si="3"/>
        <v>0</v>
      </c>
      <c r="X67" s="47">
        <f t="shared" si="8"/>
        <v>0</v>
      </c>
      <c r="Y67" s="79"/>
      <c r="Z67" s="5">
        <f t="shared" si="5"/>
        <v>0</v>
      </c>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row>
    <row r="68" spans="1:59" s="73" customFormat="1" ht="36" outlineLevel="1">
      <c r="A68" s="60" t="s">
        <v>40</v>
      </c>
      <c r="B68" s="78" t="s">
        <v>92</v>
      </c>
      <c r="C68" s="56"/>
      <c r="D68" s="52">
        <f t="shared" si="23"/>
        <v>563</v>
      </c>
      <c r="E68" s="52"/>
      <c r="F68" s="52"/>
      <c r="G68" s="52">
        <v>563</v>
      </c>
      <c r="H68" s="52"/>
      <c r="I68" s="52"/>
      <c r="J68" s="52"/>
      <c r="K68" s="52"/>
      <c r="L68" s="52"/>
      <c r="M68" s="52"/>
      <c r="N68" s="52"/>
      <c r="O68" s="52"/>
      <c r="P68" s="52"/>
      <c r="Q68" s="52"/>
      <c r="R68" s="52"/>
      <c r="S68" s="52"/>
      <c r="T68" s="52"/>
      <c r="U68" s="55">
        <f t="shared" si="7"/>
        <v>563</v>
      </c>
      <c r="V68" s="32">
        <f t="shared" si="2"/>
        <v>563</v>
      </c>
      <c r="W68" s="69"/>
      <c r="X68" s="53">
        <f t="shared" si="8"/>
        <v>563</v>
      </c>
      <c r="Y68" s="79"/>
      <c r="Z68" s="5">
        <f t="shared" si="5"/>
        <v>0</v>
      </c>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row>
    <row r="69" spans="1:59" s="41" customFormat="1" ht="13.5" customHeight="1">
      <c r="A69" s="83">
        <v>2</v>
      </c>
      <c r="B69" s="28" t="s">
        <v>93</v>
      </c>
      <c r="C69" s="29">
        <v>27074</v>
      </c>
      <c r="D69" s="37">
        <f>D70+D73+D76</f>
        <v>26637</v>
      </c>
      <c r="E69" s="37">
        <f t="shared" ref="E69:Q69" si="24">E70+E73+E76</f>
        <v>0</v>
      </c>
      <c r="F69" s="37">
        <f t="shared" si="24"/>
        <v>0</v>
      </c>
      <c r="G69" s="37">
        <f t="shared" si="24"/>
        <v>0</v>
      </c>
      <c r="H69" s="37">
        <f t="shared" si="24"/>
        <v>0</v>
      </c>
      <c r="I69" s="37">
        <f t="shared" si="24"/>
        <v>0</v>
      </c>
      <c r="J69" s="37">
        <f t="shared" si="24"/>
        <v>428</v>
      </c>
      <c r="K69" s="37">
        <f t="shared" si="24"/>
        <v>0</v>
      </c>
      <c r="L69" s="37">
        <f t="shared" si="24"/>
        <v>0</v>
      </c>
      <c r="M69" s="37">
        <f t="shared" si="24"/>
        <v>0</v>
      </c>
      <c r="N69" s="37">
        <f t="shared" si="24"/>
        <v>26209</v>
      </c>
      <c r="O69" s="37">
        <f t="shared" si="24"/>
        <v>0</v>
      </c>
      <c r="P69" s="37">
        <f t="shared" si="24"/>
        <v>0</v>
      </c>
      <c r="Q69" s="37">
        <f t="shared" si="24"/>
        <v>136</v>
      </c>
      <c r="R69" s="37"/>
      <c r="S69" s="37">
        <f t="shared" ref="S69:T69" si="25">S70+S73+S76</f>
        <v>136</v>
      </c>
      <c r="T69" s="37">
        <f t="shared" si="25"/>
        <v>0</v>
      </c>
      <c r="U69" s="31">
        <f t="shared" si="7"/>
        <v>26773</v>
      </c>
      <c r="V69" s="32">
        <f t="shared" si="2"/>
        <v>26637</v>
      </c>
      <c r="W69" s="69">
        <f t="shared" si="3"/>
        <v>-437</v>
      </c>
      <c r="X69" s="34">
        <f t="shared" si="8"/>
        <v>-437</v>
      </c>
      <c r="Y69" s="38" t="s">
        <v>37</v>
      </c>
      <c r="Z69" s="5">
        <f t="shared" si="5"/>
        <v>0</v>
      </c>
      <c r="AA69" s="39"/>
      <c r="AB69" s="39"/>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row>
    <row r="70" spans="1:59" s="49" customFormat="1" ht="13.5" customHeight="1">
      <c r="A70" s="42" t="s">
        <v>35</v>
      </c>
      <c r="B70" s="43" t="s">
        <v>36</v>
      </c>
      <c r="C70" s="44">
        <v>6496</v>
      </c>
      <c r="D70" s="45">
        <f>SUM(D71:D72)</f>
        <v>7501</v>
      </c>
      <c r="E70" s="45">
        <f t="shared" ref="E70:T70" si="26">SUM(E71:E72)</f>
        <v>0</v>
      </c>
      <c r="F70" s="45">
        <f t="shared" si="26"/>
        <v>0</v>
      </c>
      <c r="G70" s="45">
        <f t="shared" si="26"/>
        <v>0</v>
      </c>
      <c r="H70" s="45">
        <f t="shared" si="26"/>
        <v>0</v>
      </c>
      <c r="I70" s="45">
        <f t="shared" si="26"/>
        <v>0</v>
      </c>
      <c r="J70" s="45">
        <f t="shared" si="26"/>
        <v>0</v>
      </c>
      <c r="K70" s="45">
        <f t="shared" si="26"/>
        <v>0</v>
      </c>
      <c r="L70" s="45">
        <f t="shared" si="26"/>
        <v>0</v>
      </c>
      <c r="M70" s="45">
        <f t="shared" si="26"/>
        <v>0</v>
      </c>
      <c r="N70" s="45">
        <f t="shared" si="26"/>
        <v>7501</v>
      </c>
      <c r="O70" s="45">
        <f t="shared" si="26"/>
        <v>0</v>
      </c>
      <c r="P70" s="45">
        <f t="shared" si="26"/>
        <v>0</v>
      </c>
      <c r="Q70" s="45">
        <f t="shared" si="26"/>
        <v>0</v>
      </c>
      <c r="R70" s="45"/>
      <c r="S70" s="45">
        <f t="shared" si="26"/>
        <v>0</v>
      </c>
      <c r="T70" s="45">
        <f t="shared" si="26"/>
        <v>0</v>
      </c>
      <c r="U70" s="46">
        <f t="shared" si="7"/>
        <v>7501</v>
      </c>
      <c r="V70" s="32">
        <f t="shared" si="2"/>
        <v>7501</v>
      </c>
      <c r="W70" s="69">
        <f t="shared" si="3"/>
        <v>1005</v>
      </c>
      <c r="X70" s="47">
        <f t="shared" si="8"/>
        <v>1005</v>
      </c>
      <c r="Y70" s="38"/>
      <c r="Z70" s="5">
        <f t="shared" si="5"/>
        <v>0</v>
      </c>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row>
    <row r="71" spans="1:59" s="85" customFormat="1" ht="13.5" customHeight="1">
      <c r="A71" s="50" t="s">
        <v>38</v>
      </c>
      <c r="B71" s="51" t="s">
        <v>83</v>
      </c>
      <c r="C71" s="56">
        <v>5586</v>
      </c>
      <c r="D71" s="52">
        <f>SUM(E71:P71)</f>
        <v>6582</v>
      </c>
      <c r="E71" s="52"/>
      <c r="F71" s="52"/>
      <c r="G71" s="52"/>
      <c r="H71" s="52"/>
      <c r="I71" s="52"/>
      <c r="J71" s="52"/>
      <c r="K71" s="52"/>
      <c r="L71" s="52"/>
      <c r="M71" s="52"/>
      <c r="N71" s="52">
        <f>6582</f>
        <v>6582</v>
      </c>
      <c r="O71" s="52"/>
      <c r="P71" s="52"/>
      <c r="Q71" s="52"/>
      <c r="R71" s="52"/>
      <c r="S71" s="52"/>
      <c r="T71" s="52"/>
      <c r="U71" s="55">
        <f t="shared" si="7"/>
        <v>6582</v>
      </c>
      <c r="V71" s="32">
        <f t="shared" si="2"/>
        <v>6582</v>
      </c>
      <c r="W71" s="69">
        <f t="shared" si="3"/>
        <v>996</v>
      </c>
      <c r="X71" s="53">
        <f t="shared" si="8"/>
        <v>996</v>
      </c>
      <c r="Y71" s="38"/>
      <c r="Z71" s="5">
        <f t="shared" si="5"/>
        <v>0</v>
      </c>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row>
    <row r="72" spans="1:59" s="85" customFormat="1" ht="13.5" customHeight="1">
      <c r="A72" s="50" t="s">
        <v>38</v>
      </c>
      <c r="B72" s="51" t="s">
        <v>42</v>
      </c>
      <c r="C72" s="56">
        <v>910</v>
      </c>
      <c r="D72" s="52">
        <f>SUM(E72:P72)</f>
        <v>919</v>
      </c>
      <c r="E72" s="52"/>
      <c r="F72" s="52"/>
      <c r="G72" s="52"/>
      <c r="H72" s="52"/>
      <c r="I72" s="52"/>
      <c r="J72" s="52"/>
      <c r="K72" s="52"/>
      <c r="L72" s="52"/>
      <c r="M72" s="52"/>
      <c r="N72" s="52">
        <v>919</v>
      </c>
      <c r="O72" s="52"/>
      <c r="P72" s="52"/>
      <c r="Q72" s="52"/>
      <c r="R72" s="52"/>
      <c r="S72" s="52"/>
      <c r="T72" s="52"/>
      <c r="U72" s="55">
        <f t="shared" si="7"/>
        <v>919</v>
      </c>
      <c r="V72" s="32">
        <f t="shared" si="2"/>
        <v>919</v>
      </c>
      <c r="W72" s="69">
        <f t="shared" si="3"/>
        <v>9</v>
      </c>
      <c r="X72" s="53">
        <f t="shared" si="8"/>
        <v>9</v>
      </c>
      <c r="Y72" s="38"/>
      <c r="Z72" s="5">
        <f t="shared" si="5"/>
        <v>0</v>
      </c>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row>
    <row r="73" spans="1:59" s="49" customFormat="1" ht="13.5" customHeight="1">
      <c r="A73" s="42" t="s">
        <v>43</v>
      </c>
      <c r="B73" s="43" t="s">
        <v>44</v>
      </c>
      <c r="C73" s="44">
        <v>1221</v>
      </c>
      <c r="D73" s="45">
        <f>SUM(D74:D75)</f>
        <v>1221</v>
      </c>
      <c r="E73" s="45">
        <f t="shared" ref="E73:Q73" si="27">SUM(E74:E75)</f>
        <v>0</v>
      </c>
      <c r="F73" s="45">
        <f t="shared" si="27"/>
        <v>0</v>
      </c>
      <c r="G73" s="45">
        <f t="shared" si="27"/>
        <v>0</v>
      </c>
      <c r="H73" s="45">
        <f t="shared" si="27"/>
        <v>0</v>
      </c>
      <c r="I73" s="45">
        <f t="shared" si="27"/>
        <v>0</v>
      </c>
      <c r="J73" s="45">
        <f t="shared" si="27"/>
        <v>0</v>
      </c>
      <c r="K73" s="45">
        <f t="shared" si="27"/>
        <v>0</v>
      </c>
      <c r="L73" s="45">
        <f t="shared" si="27"/>
        <v>0</v>
      </c>
      <c r="M73" s="45">
        <f t="shared" si="27"/>
        <v>0</v>
      </c>
      <c r="N73" s="45">
        <f t="shared" si="27"/>
        <v>1221</v>
      </c>
      <c r="O73" s="45">
        <f t="shared" si="27"/>
        <v>0</v>
      </c>
      <c r="P73" s="45">
        <f t="shared" si="27"/>
        <v>0</v>
      </c>
      <c r="Q73" s="45">
        <f t="shared" si="27"/>
        <v>136</v>
      </c>
      <c r="R73" s="45"/>
      <c r="S73" s="45">
        <v>136</v>
      </c>
      <c r="T73" s="45"/>
      <c r="U73" s="46">
        <f t="shared" si="7"/>
        <v>1357</v>
      </c>
      <c r="V73" s="32">
        <f t="shared" si="2"/>
        <v>1221</v>
      </c>
      <c r="W73" s="69">
        <f t="shared" si="3"/>
        <v>0</v>
      </c>
      <c r="X73" s="47">
        <f t="shared" si="8"/>
        <v>0</v>
      </c>
      <c r="Y73" s="38"/>
      <c r="Z73" s="5">
        <f t="shared" si="5"/>
        <v>0</v>
      </c>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row>
    <row r="74" spans="1:59" s="85" customFormat="1" ht="13.5" customHeight="1">
      <c r="A74" s="50" t="s">
        <v>38</v>
      </c>
      <c r="B74" s="51" t="s">
        <v>83</v>
      </c>
      <c r="C74" s="56">
        <v>1085</v>
      </c>
      <c r="D74" s="52">
        <f>SUM(E74:P74)</f>
        <v>1085</v>
      </c>
      <c r="E74" s="52"/>
      <c r="F74" s="52"/>
      <c r="G74" s="52"/>
      <c r="H74" s="52"/>
      <c r="I74" s="52"/>
      <c r="J74" s="52"/>
      <c r="K74" s="52"/>
      <c r="L74" s="52"/>
      <c r="M74" s="52"/>
      <c r="N74" s="52">
        <v>1085</v>
      </c>
      <c r="O74" s="52"/>
      <c r="P74" s="52"/>
      <c r="Q74" s="52">
        <v>121</v>
      </c>
      <c r="R74" s="52"/>
      <c r="S74" s="52"/>
      <c r="T74" s="52"/>
      <c r="U74" s="55">
        <f t="shared" si="7"/>
        <v>1206</v>
      </c>
      <c r="V74" s="32">
        <f t="shared" si="2"/>
        <v>1206</v>
      </c>
      <c r="W74" s="69">
        <f t="shared" si="3"/>
        <v>0</v>
      </c>
      <c r="X74" s="53">
        <f t="shared" si="8"/>
        <v>0</v>
      </c>
      <c r="Y74" s="38"/>
      <c r="Z74" s="5">
        <f t="shared" si="5"/>
        <v>0</v>
      </c>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row>
    <row r="75" spans="1:59" s="85" customFormat="1" ht="13.5" customHeight="1">
      <c r="A75" s="50" t="s">
        <v>38</v>
      </c>
      <c r="B75" s="51" t="s">
        <v>42</v>
      </c>
      <c r="C75" s="56">
        <v>136</v>
      </c>
      <c r="D75" s="52">
        <f t="shared" ref="D75:D92" si="28">SUM(E75:P75)</f>
        <v>136</v>
      </c>
      <c r="E75" s="52"/>
      <c r="F75" s="52"/>
      <c r="G75" s="52"/>
      <c r="H75" s="52"/>
      <c r="I75" s="52"/>
      <c r="J75" s="52"/>
      <c r="K75" s="52"/>
      <c r="L75" s="52"/>
      <c r="M75" s="52"/>
      <c r="N75" s="52">
        <v>136</v>
      </c>
      <c r="O75" s="52"/>
      <c r="P75" s="52"/>
      <c r="Q75" s="52">
        <v>15</v>
      </c>
      <c r="R75" s="52"/>
      <c r="S75" s="52"/>
      <c r="T75" s="52"/>
      <c r="U75" s="55">
        <f t="shared" si="7"/>
        <v>151</v>
      </c>
      <c r="V75" s="32">
        <f t="shared" si="2"/>
        <v>151</v>
      </c>
      <c r="W75" s="69">
        <f t="shared" si="3"/>
        <v>0</v>
      </c>
      <c r="X75" s="53">
        <f t="shared" si="8"/>
        <v>0</v>
      </c>
      <c r="Y75" s="38"/>
      <c r="Z75" s="5">
        <f t="shared" si="5"/>
        <v>0</v>
      </c>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row>
    <row r="76" spans="1:59" s="49" customFormat="1" ht="13.5" customHeight="1">
      <c r="A76" s="42" t="s">
        <v>45</v>
      </c>
      <c r="B76" s="43" t="s">
        <v>94</v>
      </c>
      <c r="C76" s="44">
        <v>19357</v>
      </c>
      <c r="D76" s="45">
        <f>SUM(D77:D92)</f>
        <v>17915</v>
      </c>
      <c r="E76" s="45">
        <f t="shared" ref="E76:P76" si="29">SUM(E77:E92)</f>
        <v>0</v>
      </c>
      <c r="F76" s="45">
        <f t="shared" si="29"/>
        <v>0</v>
      </c>
      <c r="G76" s="45">
        <f t="shared" si="29"/>
        <v>0</v>
      </c>
      <c r="H76" s="45">
        <f t="shared" si="29"/>
        <v>0</v>
      </c>
      <c r="I76" s="45">
        <f t="shared" si="29"/>
        <v>0</v>
      </c>
      <c r="J76" s="45">
        <f t="shared" si="29"/>
        <v>428</v>
      </c>
      <c r="K76" s="45">
        <f t="shared" si="29"/>
        <v>0</v>
      </c>
      <c r="L76" s="45">
        <f t="shared" si="29"/>
        <v>0</v>
      </c>
      <c r="M76" s="45">
        <f t="shared" si="29"/>
        <v>0</v>
      </c>
      <c r="N76" s="45">
        <f t="shared" si="29"/>
        <v>17487</v>
      </c>
      <c r="O76" s="45">
        <f t="shared" si="29"/>
        <v>0</v>
      </c>
      <c r="P76" s="45">
        <f t="shared" si="29"/>
        <v>0</v>
      </c>
      <c r="Q76" s="45">
        <f>SUM(Q77:Q92)</f>
        <v>0</v>
      </c>
      <c r="R76" s="45"/>
      <c r="S76" s="45">
        <f>SUM(S77:S92)</f>
        <v>0</v>
      </c>
      <c r="T76" s="45">
        <f>SUM(T77:T92)</f>
        <v>0</v>
      </c>
      <c r="U76" s="46">
        <f t="shared" si="7"/>
        <v>17915</v>
      </c>
      <c r="V76" s="32">
        <f t="shared" si="2"/>
        <v>17915</v>
      </c>
      <c r="W76" s="69">
        <f t="shared" si="3"/>
        <v>-1442</v>
      </c>
      <c r="X76" s="47">
        <f t="shared" si="8"/>
        <v>-1442</v>
      </c>
      <c r="Y76" s="38"/>
      <c r="Z76" s="5">
        <f t="shared" ref="Z76:Z139" si="30">D76-E76-F76-G76-H76-I76-J76-K76-L76-M76-N76-O76-P76</f>
        <v>0</v>
      </c>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row>
    <row r="77" spans="1:59" s="59" customFormat="1" ht="36">
      <c r="A77" s="50" t="s">
        <v>40</v>
      </c>
      <c r="B77" s="86" t="s">
        <v>95</v>
      </c>
      <c r="C77" s="56">
        <v>5949</v>
      </c>
      <c r="D77" s="52">
        <f>SUM(E77:P77)</f>
        <v>5949</v>
      </c>
      <c r="E77" s="52"/>
      <c r="F77" s="52"/>
      <c r="G77" s="52"/>
      <c r="H77" s="52"/>
      <c r="I77" s="52"/>
      <c r="J77" s="52"/>
      <c r="K77" s="52"/>
      <c r="L77" s="52"/>
      <c r="M77" s="52"/>
      <c r="N77" s="52">
        <v>5949</v>
      </c>
      <c r="O77" s="52"/>
      <c r="P77" s="52"/>
      <c r="Q77" s="52"/>
      <c r="R77" s="52"/>
      <c r="S77" s="52"/>
      <c r="T77" s="52"/>
      <c r="U77" s="55">
        <f t="shared" si="7"/>
        <v>5949</v>
      </c>
      <c r="V77" s="32">
        <f t="shared" si="2"/>
        <v>5949</v>
      </c>
      <c r="W77" s="69">
        <f t="shared" si="3"/>
        <v>0</v>
      </c>
      <c r="X77" s="53">
        <f t="shared" ref="X77:X140" si="31">D77-C77</f>
        <v>0</v>
      </c>
      <c r="Y77" s="57"/>
      <c r="Z77" s="5">
        <f t="shared" si="30"/>
        <v>0</v>
      </c>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row>
    <row r="78" spans="1:59" s="59" customFormat="1" ht="12">
      <c r="A78" s="50" t="s">
        <v>40</v>
      </c>
      <c r="B78" s="51" t="s">
        <v>96</v>
      </c>
      <c r="C78" s="56">
        <v>291</v>
      </c>
      <c r="D78" s="52">
        <f t="shared" si="28"/>
        <v>300</v>
      </c>
      <c r="E78" s="52"/>
      <c r="F78" s="52"/>
      <c r="G78" s="52"/>
      <c r="H78" s="52"/>
      <c r="I78" s="52"/>
      <c r="J78" s="52"/>
      <c r="K78" s="52"/>
      <c r="L78" s="52"/>
      <c r="M78" s="52"/>
      <c r="N78" s="52">
        <v>300</v>
      </c>
      <c r="O78" s="52"/>
      <c r="P78" s="52"/>
      <c r="Q78" s="52"/>
      <c r="R78" s="52"/>
      <c r="S78" s="52"/>
      <c r="T78" s="52"/>
      <c r="U78" s="55">
        <f t="shared" si="7"/>
        <v>300</v>
      </c>
      <c r="V78" s="32">
        <f t="shared" si="2"/>
        <v>300</v>
      </c>
      <c r="W78" s="69">
        <f t="shared" si="3"/>
        <v>9</v>
      </c>
      <c r="X78" s="53">
        <f t="shared" si="31"/>
        <v>9</v>
      </c>
      <c r="Y78" s="57"/>
      <c r="Z78" s="5">
        <f t="shared" si="30"/>
        <v>0</v>
      </c>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row>
    <row r="79" spans="1:59" s="62" customFormat="1" ht="24">
      <c r="A79" s="60" t="s">
        <v>40</v>
      </c>
      <c r="B79" s="86" t="s">
        <v>97</v>
      </c>
      <c r="C79" s="56">
        <v>3461</v>
      </c>
      <c r="D79" s="52">
        <f t="shared" si="28"/>
        <v>3100</v>
      </c>
      <c r="E79" s="52"/>
      <c r="F79" s="52"/>
      <c r="G79" s="52"/>
      <c r="H79" s="52"/>
      <c r="I79" s="52"/>
      <c r="J79" s="52"/>
      <c r="K79" s="52"/>
      <c r="L79" s="52"/>
      <c r="M79" s="52"/>
      <c r="N79" s="52">
        <v>3100</v>
      </c>
      <c r="O79" s="52"/>
      <c r="P79" s="52"/>
      <c r="Q79" s="52"/>
      <c r="R79" s="52"/>
      <c r="S79" s="52"/>
      <c r="T79" s="52"/>
      <c r="U79" s="55">
        <f t="shared" si="7"/>
        <v>3100</v>
      </c>
      <c r="V79" s="32">
        <f t="shared" si="2"/>
        <v>3100</v>
      </c>
      <c r="W79" s="33">
        <f t="shared" si="3"/>
        <v>-361</v>
      </c>
      <c r="X79" s="53">
        <f t="shared" si="31"/>
        <v>-361</v>
      </c>
      <c r="Y79" s="57"/>
      <c r="Z79" s="5">
        <f t="shared" si="30"/>
        <v>0</v>
      </c>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c r="BG79" s="61"/>
    </row>
    <row r="80" spans="1:59" s="59" customFormat="1" ht="12">
      <c r="A80" s="50" t="s">
        <v>40</v>
      </c>
      <c r="B80" s="51" t="s">
        <v>98</v>
      </c>
      <c r="C80" s="56">
        <v>486</v>
      </c>
      <c r="D80" s="52">
        <f t="shared" si="28"/>
        <v>486</v>
      </c>
      <c r="E80" s="52"/>
      <c r="F80" s="52"/>
      <c r="G80" s="52"/>
      <c r="H80" s="52"/>
      <c r="I80" s="52"/>
      <c r="J80" s="52"/>
      <c r="K80" s="52"/>
      <c r="L80" s="52"/>
      <c r="M80" s="52"/>
      <c r="N80" s="52">
        <v>486</v>
      </c>
      <c r="O80" s="52"/>
      <c r="P80" s="52"/>
      <c r="Q80" s="52"/>
      <c r="R80" s="52"/>
      <c r="S80" s="52"/>
      <c r="T80" s="52"/>
      <c r="U80" s="55">
        <f t="shared" si="7"/>
        <v>486</v>
      </c>
      <c r="V80" s="32">
        <f t="shared" si="2"/>
        <v>486</v>
      </c>
      <c r="W80" s="33">
        <f t="shared" si="3"/>
        <v>0</v>
      </c>
      <c r="X80" s="53">
        <f t="shared" si="31"/>
        <v>0</v>
      </c>
      <c r="Y80" s="57"/>
      <c r="Z80" s="5">
        <f t="shared" si="30"/>
        <v>0</v>
      </c>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row>
    <row r="81" spans="1:59" s="62" customFormat="1" ht="24">
      <c r="A81" s="60" t="s">
        <v>40</v>
      </c>
      <c r="B81" s="51" t="s">
        <v>99</v>
      </c>
      <c r="C81" s="56">
        <v>800</v>
      </c>
      <c r="D81" s="52">
        <f t="shared" si="28"/>
        <v>800</v>
      </c>
      <c r="E81" s="52"/>
      <c r="F81" s="52"/>
      <c r="G81" s="52"/>
      <c r="H81" s="52"/>
      <c r="I81" s="52"/>
      <c r="J81" s="52"/>
      <c r="K81" s="52"/>
      <c r="L81" s="52"/>
      <c r="M81" s="52"/>
      <c r="N81" s="52">
        <v>800</v>
      </c>
      <c r="O81" s="52"/>
      <c r="P81" s="52"/>
      <c r="Q81" s="52"/>
      <c r="R81" s="52"/>
      <c r="S81" s="52"/>
      <c r="T81" s="52"/>
      <c r="U81" s="55">
        <f t="shared" si="7"/>
        <v>800</v>
      </c>
      <c r="V81" s="32">
        <f t="shared" si="2"/>
        <v>800</v>
      </c>
      <c r="W81" s="33">
        <f t="shared" si="3"/>
        <v>0</v>
      </c>
      <c r="X81" s="53">
        <f t="shared" si="31"/>
        <v>0</v>
      </c>
      <c r="Y81" s="57"/>
      <c r="Z81" s="5">
        <f t="shared" si="30"/>
        <v>0</v>
      </c>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row>
    <row r="82" spans="1:59" s="59" customFormat="1" ht="12">
      <c r="A82" s="50" t="s">
        <v>40</v>
      </c>
      <c r="B82" s="51" t="s">
        <v>100</v>
      </c>
      <c r="C82" s="56">
        <v>630</v>
      </c>
      <c r="D82" s="52">
        <f t="shared" si="28"/>
        <v>600</v>
      </c>
      <c r="E82" s="52"/>
      <c r="F82" s="52"/>
      <c r="G82" s="52"/>
      <c r="H82" s="52"/>
      <c r="I82" s="52"/>
      <c r="J82" s="52"/>
      <c r="K82" s="52"/>
      <c r="L82" s="52"/>
      <c r="M82" s="52"/>
      <c r="N82" s="52">
        <v>600</v>
      </c>
      <c r="O82" s="52"/>
      <c r="P82" s="52"/>
      <c r="Q82" s="52"/>
      <c r="R82" s="52"/>
      <c r="S82" s="52"/>
      <c r="T82" s="52"/>
      <c r="U82" s="55">
        <f t="shared" si="7"/>
        <v>600</v>
      </c>
      <c r="V82" s="32">
        <f t="shared" si="2"/>
        <v>600</v>
      </c>
      <c r="W82" s="33">
        <f t="shared" si="3"/>
        <v>-30</v>
      </c>
      <c r="X82" s="53">
        <f t="shared" si="31"/>
        <v>-30</v>
      </c>
      <c r="Y82" s="57"/>
      <c r="Z82" s="5">
        <f t="shared" si="30"/>
        <v>0</v>
      </c>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row>
    <row r="83" spans="1:59" s="59" customFormat="1" ht="12">
      <c r="A83" s="50" t="s">
        <v>40</v>
      </c>
      <c r="B83" s="51" t="s">
        <v>101</v>
      </c>
      <c r="C83" s="56">
        <v>2623</v>
      </c>
      <c r="D83" s="52">
        <f t="shared" si="28"/>
        <v>2623</v>
      </c>
      <c r="E83" s="52"/>
      <c r="F83" s="52"/>
      <c r="G83" s="52"/>
      <c r="H83" s="52"/>
      <c r="I83" s="52"/>
      <c r="J83" s="52"/>
      <c r="K83" s="52"/>
      <c r="L83" s="52"/>
      <c r="M83" s="52"/>
      <c r="N83" s="52">
        <v>2623</v>
      </c>
      <c r="O83" s="52"/>
      <c r="P83" s="52"/>
      <c r="Q83" s="52"/>
      <c r="R83" s="52"/>
      <c r="S83" s="52"/>
      <c r="T83" s="52"/>
      <c r="U83" s="55">
        <f t="shared" si="7"/>
        <v>2623</v>
      </c>
      <c r="V83" s="32">
        <f t="shared" si="2"/>
        <v>2623</v>
      </c>
      <c r="W83" s="33">
        <f t="shared" si="3"/>
        <v>0</v>
      </c>
      <c r="X83" s="53">
        <f t="shared" si="31"/>
        <v>0</v>
      </c>
      <c r="Y83" s="57"/>
      <c r="Z83" s="5">
        <f t="shared" si="30"/>
        <v>0</v>
      </c>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row>
    <row r="84" spans="1:59" s="59" customFormat="1" ht="24">
      <c r="A84" s="50" t="s">
        <v>40</v>
      </c>
      <c r="B84" s="51" t="s">
        <v>102</v>
      </c>
      <c r="C84" s="56">
        <v>1300</v>
      </c>
      <c r="D84" s="52">
        <f t="shared" si="28"/>
        <v>468</v>
      </c>
      <c r="E84" s="52"/>
      <c r="F84" s="52"/>
      <c r="G84" s="52"/>
      <c r="H84" s="52"/>
      <c r="I84" s="52"/>
      <c r="J84" s="52"/>
      <c r="K84" s="52"/>
      <c r="L84" s="52"/>
      <c r="M84" s="52"/>
      <c r="N84" s="52">
        <v>468</v>
      </c>
      <c r="O84" s="52"/>
      <c r="P84" s="52"/>
      <c r="Q84" s="52"/>
      <c r="R84" s="52"/>
      <c r="S84" s="52"/>
      <c r="T84" s="52"/>
      <c r="U84" s="55">
        <f t="shared" si="7"/>
        <v>468</v>
      </c>
      <c r="V84" s="32">
        <f t="shared" ref="V84:V147" si="32">U84-S84</f>
        <v>468</v>
      </c>
      <c r="W84" s="33">
        <f t="shared" si="3"/>
        <v>-832</v>
      </c>
      <c r="X84" s="53">
        <f t="shared" si="31"/>
        <v>-832</v>
      </c>
      <c r="Y84" s="57"/>
      <c r="Z84" s="5">
        <f t="shared" si="30"/>
        <v>0</v>
      </c>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row>
    <row r="85" spans="1:59" s="62" customFormat="1" ht="24">
      <c r="A85" s="50" t="s">
        <v>40</v>
      </c>
      <c r="B85" s="51" t="s">
        <v>103</v>
      </c>
      <c r="C85" s="56">
        <v>72</v>
      </c>
      <c r="D85" s="52">
        <f t="shared" si="28"/>
        <v>72</v>
      </c>
      <c r="E85" s="52"/>
      <c r="F85" s="52">
        <v>0</v>
      </c>
      <c r="G85" s="52"/>
      <c r="H85" s="52"/>
      <c r="I85" s="52"/>
      <c r="J85" s="52">
        <v>72</v>
      </c>
      <c r="K85" s="52"/>
      <c r="L85" s="52"/>
      <c r="M85" s="52"/>
      <c r="N85" s="52"/>
      <c r="O85" s="52"/>
      <c r="P85" s="52"/>
      <c r="Q85" s="52"/>
      <c r="R85" s="52"/>
      <c r="S85" s="52"/>
      <c r="T85" s="52"/>
      <c r="U85" s="55">
        <f t="shared" ref="U85:U148" si="33">D85+Q85+R85</f>
        <v>72</v>
      </c>
      <c r="V85" s="32">
        <f t="shared" si="32"/>
        <v>72</v>
      </c>
      <c r="W85" s="33">
        <f t="shared" ref="W85:W148" si="34">D85-C85</f>
        <v>0</v>
      </c>
      <c r="X85" s="87">
        <f t="shared" si="31"/>
        <v>0</v>
      </c>
      <c r="Y85" s="57"/>
      <c r="Z85" s="5">
        <f>D85-E85-F85-G85-H85-I85-J85-K85-L85-M85-N85-O85-P85</f>
        <v>0</v>
      </c>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row>
    <row r="86" spans="1:59" s="62" customFormat="1" ht="12">
      <c r="A86" s="60" t="s">
        <v>38</v>
      </c>
      <c r="B86" s="51" t="s">
        <v>104</v>
      </c>
      <c r="C86" s="56">
        <v>145</v>
      </c>
      <c r="D86" s="52">
        <f t="shared" si="28"/>
        <v>145</v>
      </c>
      <c r="E86" s="52"/>
      <c r="F86" s="52"/>
      <c r="G86" s="52"/>
      <c r="H86" s="52"/>
      <c r="I86" s="52"/>
      <c r="J86" s="52"/>
      <c r="K86" s="52"/>
      <c r="L86" s="52"/>
      <c r="M86" s="52"/>
      <c r="N86" s="52">
        <v>145</v>
      </c>
      <c r="O86" s="52"/>
      <c r="P86" s="52"/>
      <c r="Q86" s="52"/>
      <c r="R86" s="52"/>
      <c r="S86" s="52"/>
      <c r="T86" s="52"/>
      <c r="U86" s="55">
        <f t="shared" si="33"/>
        <v>145</v>
      </c>
      <c r="V86" s="32">
        <f t="shared" si="32"/>
        <v>145</v>
      </c>
      <c r="W86" s="33">
        <f t="shared" si="34"/>
        <v>0</v>
      </c>
      <c r="X86" s="87">
        <f t="shared" si="31"/>
        <v>0</v>
      </c>
      <c r="Y86" s="57"/>
      <c r="Z86" s="5">
        <f t="shared" si="30"/>
        <v>0</v>
      </c>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row>
    <row r="87" spans="1:59" s="59" customFormat="1" ht="12">
      <c r="A87" s="50" t="s">
        <v>40</v>
      </c>
      <c r="B87" s="51" t="s">
        <v>105</v>
      </c>
      <c r="C87" s="56">
        <v>275</v>
      </c>
      <c r="D87" s="52">
        <f t="shared" si="28"/>
        <v>275</v>
      </c>
      <c r="E87" s="52"/>
      <c r="F87" s="52"/>
      <c r="G87" s="52"/>
      <c r="H87" s="52"/>
      <c r="I87" s="52"/>
      <c r="J87" s="52"/>
      <c r="K87" s="52"/>
      <c r="L87" s="52"/>
      <c r="M87" s="52"/>
      <c r="N87" s="52">
        <v>275</v>
      </c>
      <c r="O87" s="52"/>
      <c r="P87" s="52"/>
      <c r="Q87" s="52"/>
      <c r="R87" s="52"/>
      <c r="S87" s="52"/>
      <c r="T87" s="52"/>
      <c r="U87" s="55">
        <f t="shared" si="33"/>
        <v>275</v>
      </c>
      <c r="V87" s="32">
        <f t="shared" si="32"/>
        <v>275</v>
      </c>
      <c r="W87" s="33">
        <f t="shared" si="34"/>
        <v>0</v>
      </c>
      <c r="X87" s="87">
        <f t="shared" si="31"/>
        <v>0</v>
      </c>
      <c r="Y87" s="57"/>
      <c r="Z87" s="5">
        <f t="shared" si="30"/>
        <v>0</v>
      </c>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row>
    <row r="88" spans="1:59" s="59" customFormat="1" ht="12" customHeight="1" outlineLevel="1">
      <c r="A88" s="50" t="s">
        <v>40</v>
      </c>
      <c r="B88" s="51" t="s">
        <v>106</v>
      </c>
      <c r="C88" s="56">
        <v>231</v>
      </c>
      <c r="D88" s="52">
        <f t="shared" si="28"/>
        <v>231</v>
      </c>
      <c r="E88" s="52"/>
      <c r="F88" s="52"/>
      <c r="G88" s="52"/>
      <c r="H88" s="52"/>
      <c r="I88" s="52"/>
      <c r="J88" s="52"/>
      <c r="K88" s="52"/>
      <c r="L88" s="52"/>
      <c r="M88" s="52"/>
      <c r="N88" s="52">
        <v>231</v>
      </c>
      <c r="O88" s="52"/>
      <c r="P88" s="52"/>
      <c r="Q88" s="52"/>
      <c r="R88" s="52"/>
      <c r="S88" s="52"/>
      <c r="T88" s="52"/>
      <c r="U88" s="55">
        <f t="shared" si="33"/>
        <v>231</v>
      </c>
      <c r="V88" s="32">
        <f t="shared" si="32"/>
        <v>231</v>
      </c>
      <c r="W88" s="33">
        <f t="shared" si="34"/>
        <v>0</v>
      </c>
      <c r="X88" s="87">
        <f t="shared" si="31"/>
        <v>0</v>
      </c>
      <c r="Y88" s="57"/>
      <c r="Z88" s="5">
        <f t="shared" si="30"/>
        <v>0</v>
      </c>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row>
    <row r="89" spans="1:59" s="59" customFormat="1" ht="36">
      <c r="A89" s="50" t="s">
        <v>40</v>
      </c>
      <c r="B89" s="51" t="s">
        <v>107</v>
      </c>
      <c r="C89" s="56">
        <v>96</v>
      </c>
      <c r="D89" s="52">
        <f t="shared" si="28"/>
        <v>356</v>
      </c>
      <c r="E89" s="52"/>
      <c r="F89" s="52"/>
      <c r="G89" s="52"/>
      <c r="H89" s="52"/>
      <c r="I89" s="52"/>
      <c r="J89" s="52">
        <v>356</v>
      </c>
      <c r="K89" s="52"/>
      <c r="L89" s="52"/>
      <c r="M89" s="52"/>
      <c r="N89" s="52"/>
      <c r="O89" s="52"/>
      <c r="P89" s="52"/>
      <c r="Q89" s="52"/>
      <c r="R89" s="52"/>
      <c r="S89" s="52"/>
      <c r="T89" s="52"/>
      <c r="U89" s="55">
        <f t="shared" si="33"/>
        <v>356</v>
      </c>
      <c r="V89" s="32">
        <f t="shared" si="32"/>
        <v>356</v>
      </c>
      <c r="W89" s="33">
        <f t="shared" si="34"/>
        <v>260</v>
      </c>
      <c r="X89" s="87">
        <f t="shared" si="31"/>
        <v>260</v>
      </c>
      <c r="Y89" s="57"/>
      <c r="Z89" s="5">
        <f t="shared" si="30"/>
        <v>0</v>
      </c>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row>
    <row r="90" spans="1:59" s="59" customFormat="1" ht="12" hidden="1">
      <c r="A90" s="50" t="s">
        <v>40</v>
      </c>
      <c r="B90" s="68" t="s">
        <v>108</v>
      </c>
      <c r="C90" s="56">
        <v>488</v>
      </c>
      <c r="D90" s="52">
        <f t="shared" si="28"/>
        <v>0</v>
      </c>
      <c r="E90" s="52"/>
      <c r="F90" s="52"/>
      <c r="G90" s="52"/>
      <c r="H90" s="52"/>
      <c r="I90" s="52"/>
      <c r="J90" s="52"/>
      <c r="K90" s="52"/>
      <c r="L90" s="52"/>
      <c r="M90" s="52"/>
      <c r="N90" s="52"/>
      <c r="O90" s="52"/>
      <c r="P90" s="52"/>
      <c r="Q90" s="52"/>
      <c r="R90" s="52"/>
      <c r="S90" s="52"/>
      <c r="T90" s="52"/>
      <c r="U90" s="55">
        <f t="shared" si="33"/>
        <v>0</v>
      </c>
      <c r="V90" s="32">
        <f t="shared" si="32"/>
        <v>0</v>
      </c>
      <c r="W90" s="69">
        <f t="shared" si="34"/>
        <v>-488</v>
      </c>
      <c r="X90" s="87">
        <f t="shared" si="31"/>
        <v>-488</v>
      </c>
      <c r="Y90" s="88"/>
      <c r="Z90" s="5">
        <f t="shared" si="30"/>
        <v>0</v>
      </c>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row>
    <row r="91" spans="1:59" s="59" customFormat="1" ht="12">
      <c r="A91" s="50" t="s">
        <v>40</v>
      </c>
      <c r="B91" s="68" t="s">
        <v>109</v>
      </c>
      <c r="C91" s="56">
        <v>10</v>
      </c>
      <c r="D91" s="52">
        <f t="shared" si="28"/>
        <v>10</v>
      </c>
      <c r="E91" s="52"/>
      <c r="F91" s="52"/>
      <c r="G91" s="52"/>
      <c r="H91" s="52"/>
      <c r="I91" s="52"/>
      <c r="J91" s="52"/>
      <c r="K91" s="52"/>
      <c r="L91" s="52"/>
      <c r="M91" s="52"/>
      <c r="N91" s="52">
        <v>10</v>
      </c>
      <c r="O91" s="52"/>
      <c r="P91" s="52"/>
      <c r="Q91" s="52"/>
      <c r="R91" s="52"/>
      <c r="S91" s="52"/>
      <c r="T91" s="52"/>
      <c r="U91" s="55">
        <f t="shared" si="33"/>
        <v>10</v>
      </c>
      <c r="V91" s="32">
        <f t="shared" si="32"/>
        <v>10</v>
      </c>
      <c r="W91" s="69">
        <f t="shared" si="34"/>
        <v>0</v>
      </c>
      <c r="X91" s="87">
        <f t="shared" si="31"/>
        <v>0</v>
      </c>
      <c r="Y91" s="57"/>
      <c r="Z91" s="5">
        <f t="shared" si="30"/>
        <v>0</v>
      </c>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row>
    <row r="92" spans="1:59" s="59" customFormat="1" ht="12">
      <c r="A92" s="50" t="s">
        <v>40</v>
      </c>
      <c r="B92" s="51" t="s">
        <v>110</v>
      </c>
      <c r="C92" s="56">
        <v>2500</v>
      </c>
      <c r="D92" s="52">
        <f t="shared" si="28"/>
        <v>2500</v>
      </c>
      <c r="E92" s="52"/>
      <c r="F92" s="52"/>
      <c r="G92" s="52"/>
      <c r="H92" s="52"/>
      <c r="I92" s="52"/>
      <c r="J92" s="52"/>
      <c r="K92" s="52"/>
      <c r="L92" s="52"/>
      <c r="M92" s="52"/>
      <c r="N92" s="52">
        <v>2500</v>
      </c>
      <c r="O92" s="52"/>
      <c r="P92" s="52"/>
      <c r="Q92" s="52"/>
      <c r="R92" s="52"/>
      <c r="S92" s="52"/>
      <c r="T92" s="52"/>
      <c r="U92" s="55">
        <f t="shared" si="33"/>
        <v>2500</v>
      </c>
      <c r="V92" s="32">
        <f t="shared" si="32"/>
        <v>2500</v>
      </c>
      <c r="W92" s="69">
        <f t="shared" si="34"/>
        <v>0</v>
      </c>
      <c r="X92" s="87">
        <f t="shared" si="31"/>
        <v>0</v>
      </c>
      <c r="Y92" s="57"/>
      <c r="Z92" s="5">
        <f t="shared" si="30"/>
        <v>0</v>
      </c>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row>
    <row r="93" spans="1:59" s="41" customFormat="1" ht="13.5" customHeight="1">
      <c r="A93" s="83">
        <v>3</v>
      </c>
      <c r="B93" s="28" t="s">
        <v>111</v>
      </c>
      <c r="C93" s="29">
        <v>48608</v>
      </c>
      <c r="D93" s="37">
        <f t="shared" ref="D93:T93" si="35">D94+D120+D133+D117</f>
        <v>53315</v>
      </c>
      <c r="E93" s="37">
        <f t="shared" si="35"/>
        <v>0</v>
      </c>
      <c r="F93" s="37">
        <f t="shared" si="35"/>
        <v>0</v>
      </c>
      <c r="G93" s="37">
        <f t="shared" si="35"/>
        <v>0</v>
      </c>
      <c r="H93" s="37">
        <f t="shared" si="35"/>
        <v>0</v>
      </c>
      <c r="I93" s="37">
        <f t="shared" si="35"/>
        <v>0</v>
      </c>
      <c r="J93" s="37">
        <f t="shared" si="35"/>
        <v>978</v>
      </c>
      <c r="K93" s="37">
        <f t="shared" si="35"/>
        <v>0</v>
      </c>
      <c r="L93" s="37">
        <f t="shared" si="35"/>
        <v>0</v>
      </c>
      <c r="M93" s="37">
        <f t="shared" si="35"/>
        <v>0</v>
      </c>
      <c r="N93" s="37">
        <f t="shared" si="35"/>
        <v>52337</v>
      </c>
      <c r="O93" s="37">
        <f t="shared" si="35"/>
        <v>0</v>
      </c>
      <c r="P93" s="37">
        <f t="shared" si="35"/>
        <v>0</v>
      </c>
      <c r="Q93" s="37">
        <f t="shared" si="35"/>
        <v>477</v>
      </c>
      <c r="R93" s="37">
        <f t="shared" si="35"/>
        <v>30</v>
      </c>
      <c r="S93" s="37">
        <f t="shared" si="35"/>
        <v>477</v>
      </c>
      <c r="T93" s="37">
        <f t="shared" si="35"/>
        <v>344</v>
      </c>
      <c r="U93" s="31">
        <f t="shared" si="33"/>
        <v>53822</v>
      </c>
      <c r="V93" s="32">
        <f t="shared" si="32"/>
        <v>53345</v>
      </c>
      <c r="W93" s="69">
        <f t="shared" si="34"/>
        <v>4707</v>
      </c>
      <c r="X93" s="34">
        <f t="shared" si="31"/>
        <v>4707</v>
      </c>
      <c r="Y93" s="89"/>
      <c r="Z93" s="5">
        <f t="shared" si="30"/>
        <v>0</v>
      </c>
      <c r="AA93" s="39"/>
      <c r="AB93" s="39"/>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row>
    <row r="94" spans="1:59" s="41" customFormat="1" ht="13.5" customHeight="1">
      <c r="A94" s="27" t="s">
        <v>112</v>
      </c>
      <c r="B94" s="28" t="s">
        <v>113</v>
      </c>
      <c r="C94" s="29">
        <v>41602</v>
      </c>
      <c r="D94" s="37">
        <f>D95+D98+D101+D112</f>
        <v>45547</v>
      </c>
      <c r="E94" s="37">
        <f t="shared" ref="E94:T94" si="36">E95+E98+E101+E112</f>
        <v>0</v>
      </c>
      <c r="F94" s="37">
        <f t="shared" si="36"/>
        <v>0</v>
      </c>
      <c r="G94" s="37">
        <f t="shared" si="36"/>
        <v>0</v>
      </c>
      <c r="H94" s="37">
        <f t="shared" si="36"/>
        <v>0</v>
      </c>
      <c r="I94" s="37">
        <f t="shared" si="36"/>
        <v>0</v>
      </c>
      <c r="J94" s="37">
        <f t="shared" si="36"/>
        <v>428</v>
      </c>
      <c r="K94" s="37">
        <f t="shared" si="36"/>
        <v>0</v>
      </c>
      <c r="L94" s="37">
        <f t="shared" si="36"/>
        <v>0</v>
      </c>
      <c r="M94" s="37">
        <f t="shared" si="36"/>
        <v>0</v>
      </c>
      <c r="N94" s="37">
        <f t="shared" si="36"/>
        <v>45119</v>
      </c>
      <c r="O94" s="37">
        <f t="shared" si="36"/>
        <v>0</v>
      </c>
      <c r="P94" s="37">
        <f t="shared" si="36"/>
        <v>0</v>
      </c>
      <c r="Q94" s="37">
        <f t="shared" si="36"/>
        <v>368</v>
      </c>
      <c r="R94" s="37">
        <f t="shared" si="36"/>
        <v>30</v>
      </c>
      <c r="S94" s="37">
        <f t="shared" si="36"/>
        <v>368</v>
      </c>
      <c r="T94" s="37">
        <f t="shared" si="36"/>
        <v>0</v>
      </c>
      <c r="U94" s="31">
        <f t="shared" si="33"/>
        <v>45945</v>
      </c>
      <c r="V94" s="32">
        <f t="shared" si="32"/>
        <v>45577</v>
      </c>
      <c r="W94" s="69">
        <f t="shared" si="34"/>
        <v>3945</v>
      </c>
      <c r="X94" s="34">
        <f t="shared" si="31"/>
        <v>3945</v>
      </c>
      <c r="Y94" s="38" t="s">
        <v>37</v>
      </c>
      <c r="Z94" s="5">
        <f t="shared" si="30"/>
        <v>0</v>
      </c>
      <c r="AA94" s="39"/>
      <c r="AB94" s="39"/>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row>
    <row r="95" spans="1:59" s="49" customFormat="1" ht="13.5" customHeight="1">
      <c r="A95" s="42" t="s">
        <v>35</v>
      </c>
      <c r="B95" s="43" t="s">
        <v>36</v>
      </c>
      <c r="C95" s="44">
        <v>14069</v>
      </c>
      <c r="D95" s="45">
        <f>SUM(D96:D97)</f>
        <v>17292</v>
      </c>
      <c r="E95" s="45">
        <f t="shared" ref="E95:T95" si="37">SUM(E96:E97)</f>
        <v>0</v>
      </c>
      <c r="F95" s="45">
        <f t="shared" si="37"/>
        <v>0</v>
      </c>
      <c r="G95" s="45">
        <f t="shared" si="37"/>
        <v>0</v>
      </c>
      <c r="H95" s="45">
        <f t="shared" si="37"/>
        <v>0</v>
      </c>
      <c r="I95" s="45">
        <f t="shared" si="37"/>
        <v>0</v>
      </c>
      <c r="J95" s="45">
        <f t="shared" si="37"/>
        <v>0</v>
      </c>
      <c r="K95" s="45">
        <f t="shared" si="37"/>
        <v>0</v>
      </c>
      <c r="L95" s="45">
        <f t="shared" si="37"/>
        <v>0</v>
      </c>
      <c r="M95" s="45">
        <f t="shared" si="37"/>
        <v>0</v>
      </c>
      <c r="N95" s="45">
        <f t="shared" si="37"/>
        <v>17292</v>
      </c>
      <c r="O95" s="45">
        <f t="shared" si="37"/>
        <v>0</v>
      </c>
      <c r="P95" s="45">
        <f t="shared" si="37"/>
        <v>0</v>
      </c>
      <c r="Q95" s="45">
        <f t="shared" si="37"/>
        <v>0</v>
      </c>
      <c r="R95" s="45"/>
      <c r="S95" s="45">
        <f t="shared" si="37"/>
        <v>0</v>
      </c>
      <c r="T95" s="45">
        <f t="shared" si="37"/>
        <v>0</v>
      </c>
      <c r="U95" s="46">
        <f t="shared" si="33"/>
        <v>17292</v>
      </c>
      <c r="V95" s="32">
        <f t="shared" si="32"/>
        <v>17292</v>
      </c>
      <c r="W95" s="69">
        <f t="shared" si="34"/>
        <v>3223</v>
      </c>
      <c r="X95" s="47">
        <f t="shared" si="31"/>
        <v>3223</v>
      </c>
      <c r="Y95" s="38"/>
      <c r="Z95" s="5">
        <f t="shared" si="30"/>
        <v>0</v>
      </c>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row>
    <row r="96" spans="1:59" s="85" customFormat="1" ht="13.5" customHeight="1">
      <c r="A96" s="50" t="s">
        <v>38</v>
      </c>
      <c r="B96" s="51" t="s">
        <v>83</v>
      </c>
      <c r="C96" s="56">
        <v>12519</v>
      </c>
      <c r="D96" s="52">
        <f t="shared" ref="D96:D100" si="38">SUM(E96:P96)</f>
        <v>15594</v>
      </c>
      <c r="E96" s="52"/>
      <c r="F96" s="52"/>
      <c r="G96" s="52"/>
      <c r="H96" s="52"/>
      <c r="I96" s="52"/>
      <c r="J96" s="52"/>
      <c r="K96" s="52"/>
      <c r="L96" s="52"/>
      <c r="M96" s="52"/>
      <c r="N96" s="52">
        <v>15594</v>
      </c>
      <c r="O96" s="52"/>
      <c r="P96" s="52"/>
      <c r="Q96" s="52"/>
      <c r="R96" s="52"/>
      <c r="S96" s="52"/>
      <c r="T96" s="52"/>
      <c r="U96" s="55">
        <f t="shared" si="33"/>
        <v>15594</v>
      </c>
      <c r="V96" s="32">
        <f t="shared" si="32"/>
        <v>15594</v>
      </c>
      <c r="W96" s="69">
        <f t="shared" si="34"/>
        <v>3075</v>
      </c>
      <c r="X96" s="53">
        <f t="shared" si="31"/>
        <v>3075</v>
      </c>
      <c r="Y96" s="38"/>
      <c r="Z96" s="5">
        <f t="shared" si="30"/>
        <v>0</v>
      </c>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row>
    <row r="97" spans="1:59" s="85" customFormat="1" ht="13.5" customHeight="1">
      <c r="A97" s="50" t="s">
        <v>38</v>
      </c>
      <c r="B97" s="51" t="s">
        <v>42</v>
      </c>
      <c r="C97" s="56">
        <v>1550</v>
      </c>
      <c r="D97" s="52">
        <f t="shared" si="38"/>
        <v>1698</v>
      </c>
      <c r="E97" s="52"/>
      <c r="F97" s="52"/>
      <c r="G97" s="52"/>
      <c r="H97" s="52"/>
      <c r="I97" s="52"/>
      <c r="J97" s="52"/>
      <c r="K97" s="52"/>
      <c r="L97" s="52"/>
      <c r="M97" s="52"/>
      <c r="N97" s="52">
        <v>1698</v>
      </c>
      <c r="O97" s="52"/>
      <c r="P97" s="52"/>
      <c r="Q97" s="52"/>
      <c r="R97" s="52"/>
      <c r="S97" s="52"/>
      <c r="T97" s="52"/>
      <c r="U97" s="55">
        <f t="shared" si="33"/>
        <v>1698</v>
      </c>
      <c r="V97" s="32">
        <f t="shared" si="32"/>
        <v>1698</v>
      </c>
      <c r="W97" s="69">
        <f t="shared" si="34"/>
        <v>148</v>
      </c>
      <c r="X97" s="53">
        <f t="shared" si="31"/>
        <v>148</v>
      </c>
      <c r="Y97" s="38"/>
      <c r="Z97" s="5">
        <f t="shared" si="30"/>
        <v>0</v>
      </c>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row>
    <row r="98" spans="1:59" s="49" customFormat="1" ht="13.5" customHeight="1">
      <c r="A98" s="42" t="s">
        <v>43</v>
      </c>
      <c r="B98" s="43" t="s">
        <v>44</v>
      </c>
      <c r="C98" s="44">
        <v>3312</v>
      </c>
      <c r="D98" s="45">
        <f>SUM(D99:D100)</f>
        <v>3311</v>
      </c>
      <c r="E98" s="45">
        <f t="shared" ref="E98:P98" si="39">SUM(E99:E100)</f>
        <v>0</v>
      </c>
      <c r="F98" s="45">
        <f t="shared" si="39"/>
        <v>0</v>
      </c>
      <c r="G98" s="45">
        <f t="shared" si="39"/>
        <v>0</v>
      </c>
      <c r="H98" s="45">
        <f t="shared" si="39"/>
        <v>0</v>
      </c>
      <c r="I98" s="45">
        <f t="shared" si="39"/>
        <v>0</v>
      </c>
      <c r="J98" s="45">
        <f t="shared" si="39"/>
        <v>0</v>
      </c>
      <c r="K98" s="45">
        <f t="shared" si="39"/>
        <v>0</v>
      </c>
      <c r="L98" s="45">
        <f t="shared" si="39"/>
        <v>0</v>
      </c>
      <c r="M98" s="45">
        <f t="shared" si="39"/>
        <v>0</v>
      </c>
      <c r="N98" s="45">
        <f t="shared" si="39"/>
        <v>3311</v>
      </c>
      <c r="O98" s="45">
        <f t="shared" si="39"/>
        <v>0</v>
      </c>
      <c r="P98" s="45">
        <f t="shared" si="39"/>
        <v>0</v>
      </c>
      <c r="Q98" s="45">
        <v>368</v>
      </c>
      <c r="R98" s="45"/>
      <c r="S98" s="45">
        <v>368</v>
      </c>
      <c r="T98" s="45"/>
      <c r="U98" s="46">
        <f t="shared" si="33"/>
        <v>3679</v>
      </c>
      <c r="V98" s="32">
        <f t="shared" si="32"/>
        <v>3311</v>
      </c>
      <c r="W98" s="69">
        <f t="shared" si="34"/>
        <v>-1</v>
      </c>
      <c r="X98" s="47">
        <f t="shared" si="31"/>
        <v>-1</v>
      </c>
      <c r="Y98" s="38"/>
      <c r="Z98" s="5">
        <f t="shared" si="30"/>
        <v>0</v>
      </c>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row>
    <row r="99" spans="1:59" s="85" customFormat="1" ht="13.5" customHeight="1">
      <c r="A99" s="50" t="s">
        <v>38</v>
      </c>
      <c r="B99" s="51" t="s">
        <v>83</v>
      </c>
      <c r="C99" s="56">
        <v>3071</v>
      </c>
      <c r="D99" s="52">
        <f t="shared" si="38"/>
        <v>3070</v>
      </c>
      <c r="E99" s="52"/>
      <c r="F99" s="52"/>
      <c r="G99" s="52"/>
      <c r="H99" s="52"/>
      <c r="I99" s="52"/>
      <c r="J99" s="52"/>
      <c r="K99" s="52"/>
      <c r="L99" s="52"/>
      <c r="M99" s="52"/>
      <c r="N99" s="52">
        <v>3070</v>
      </c>
      <c r="O99" s="52"/>
      <c r="P99" s="52"/>
      <c r="Q99" s="52"/>
      <c r="R99" s="52"/>
      <c r="S99" s="52"/>
      <c r="T99" s="52"/>
      <c r="U99" s="55">
        <f t="shared" si="33"/>
        <v>3070</v>
      </c>
      <c r="V99" s="32">
        <f t="shared" si="32"/>
        <v>3070</v>
      </c>
      <c r="W99" s="69">
        <f t="shared" si="34"/>
        <v>-1</v>
      </c>
      <c r="X99" s="53">
        <f t="shared" si="31"/>
        <v>-1</v>
      </c>
      <c r="Y99" s="38"/>
      <c r="Z99" s="5">
        <f t="shared" si="30"/>
        <v>0</v>
      </c>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row>
    <row r="100" spans="1:59" s="85" customFormat="1" ht="13.5" customHeight="1">
      <c r="A100" s="50" t="s">
        <v>38</v>
      </c>
      <c r="B100" s="51" t="s">
        <v>42</v>
      </c>
      <c r="C100" s="56">
        <v>241</v>
      </c>
      <c r="D100" s="52">
        <f t="shared" si="38"/>
        <v>241</v>
      </c>
      <c r="E100" s="52"/>
      <c r="F100" s="52"/>
      <c r="G100" s="52"/>
      <c r="H100" s="52"/>
      <c r="I100" s="52"/>
      <c r="J100" s="52"/>
      <c r="K100" s="52"/>
      <c r="L100" s="52"/>
      <c r="M100" s="52"/>
      <c r="N100" s="52">
        <v>241</v>
      </c>
      <c r="O100" s="52"/>
      <c r="P100" s="52"/>
      <c r="Q100" s="52"/>
      <c r="R100" s="52"/>
      <c r="S100" s="52"/>
      <c r="T100" s="52"/>
      <c r="U100" s="55">
        <f t="shared" si="33"/>
        <v>241</v>
      </c>
      <c r="V100" s="32">
        <f t="shared" si="32"/>
        <v>241</v>
      </c>
      <c r="W100" s="69">
        <f t="shared" si="34"/>
        <v>0</v>
      </c>
      <c r="X100" s="53">
        <f t="shared" si="31"/>
        <v>0</v>
      </c>
      <c r="Y100" s="38"/>
      <c r="Z100" s="5">
        <f t="shared" si="30"/>
        <v>0</v>
      </c>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row>
    <row r="101" spans="1:59" s="49" customFormat="1" ht="13.5" customHeight="1">
      <c r="A101" s="42" t="s">
        <v>45</v>
      </c>
      <c r="B101" s="43" t="s">
        <v>94</v>
      </c>
      <c r="C101" s="44">
        <v>22281</v>
      </c>
      <c r="D101" s="45">
        <f>SUM(D102:D111)</f>
        <v>22004</v>
      </c>
      <c r="E101" s="45">
        <f t="shared" ref="E101:T101" si="40">SUM(E102:E111)</f>
        <v>0</v>
      </c>
      <c r="F101" s="45">
        <f t="shared" si="40"/>
        <v>0</v>
      </c>
      <c r="G101" s="45">
        <f t="shared" si="40"/>
        <v>0</v>
      </c>
      <c r="H101" s="45">
        <f t="shared" si="40"/>
        <v>0</v>
      </c>
      <c r="I101" s="45">
        <f t="shared" si="40"/>
        <v>0</v>
      </c>
      <c r="J101" s="45">
        <f t="shared" si="40"/>
        <v>428</v>
      </c>
      <c r="K101" s="45">
        <f t="shared" si="40"/>
        <v>0</v>
      </c>
      <c r="L101" s="45">
        <f t="shared" si="40"/>
        <v>0</v>
      </c>
      <c r="M101" s="45">
        <f t="shared" si="40"/>
        <v>0</v>
      </c>
      <c r="N101" s="45">
        <f t="shared" si="40"/>
        <v>21576</v>
      </c>
      <c r="O101" s="45">
        <f t="shared" si="40"/>
        <v>0</v>
      </c>
      <c r="P101" s="45">
        <f t="shared" si="40"/>
        <v>0</v>
      </c>
      <c r="Q101" s="45">
        <f t="shared" si="40"/>
        <v>0</v>
      </c>
      <c r="R101" s="45">
        <v>30</v>
      </c>
      <c r="S101" s="45">
        <f t="shared" si="40"/>
        <v>0</v>
      </c>
      <c r="T101" s="45">
        <f t="shared" si="40"/>
        <v>0</v>
      </c>
      <c r="U101" s="46">
        <f t="shared" si="33"/>
        <v>22034</v>
      </c>
      <c r="V101" s="32">
        <f t="shared" si="32"/>
        <v>22034</v>
      </c>
      <c r="W101" s="69">
        <f t="shared" si="34"/>
        <v>-277</v>
      </c>
      <c r="X101" s="47">
        <f t="shared" si="31"/>
        <v>-277</v>
      </c>
      <c r="Y101" s="38"/>
      <c r="Z101" s="5">
        <f t="shared" si="30"/>
        <v>0</v>
      </c>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row>
    <row r="102" spans="1:59" s="59" customFormat="1" ht="12">
      <c r="A102" s="50" t="s">
        <v>40</v>
      </c>
      <c r="B102" s="51" t="s">
        <v>114</v>
      </c>
      <c r="C102" s="56">
        <v>15000</v>
      </c>
      <c r="D102" s="52">
        <f>SUM(E102:P102)</f>
        <v>15000</v>
      </c>
      <c r="E102" s="52"/>
      <c r="F102" s="52"/>
      <c r="G102" s="52"/>
      <c r="H102" s="52"/>
      <c r="I102" s="52"/>
      <c r="J102" s="52"/>
      <c r="K102" s="52"/>
      <c r="L102" s="52"/>
      <c r="M102" s="52"/>
      <c r="N102" s="52">
        <v>15000</v>
      </c>
      <c r="O102" s="52"/>
      <c r="P102" s="52"/>
      <c r="Q102" s="52"/>
      <c r="R102" s="52"/>
      <c r="S102" s="52"/>
      <c r="T102" s="52"/>
      <c r="U102" s="55">
        <f t="shared" si="33"/>
        <v>15000</v>
      </c>
      <c r="V102" s="32">
        <f t="shared" si="32"/>
        <v>15000</v>
      </c>
      <c r="W102" s="69">
        <f t="shared" si="34"/>
        <v>0</v>
      </c>
      <c r="X102" s="53">
        <f t="shared" si="31"/>
        <v>0</v>
      </c>
      <c r="Y102" s="57"/>
      <c r="Z102" s="5">
        <f t="shared" si="30"/>
        <v>0</v>
      </c>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row>
    <row r="103" spans="1:59" s="59" customFormat="1" ht="12">
      <c r="A103" s="50" t="s">
        <v>40</v>
      </c>
      <c r="B103" s="51" t="s">
        <v>115</v>
      </c>
      <c r="C103" s="56">
        <v>1448</v>
      </c>
      <c r="D103" s="52">
        <f t="shared" ref="D103:D111" si="41">SUM(E103:P103)</f>
        <v>1414</v>
      </c>
      <c r="E103" s="52"/>
      <c r="F103" s="52"/>
      <c r="G103" s="52"/>
      <c r="H103" s="52"/>
      <c r="I103" s="52"/>
      <c r="J103" s="52"/>
      <c r="K103" s="52"/>
      <c r="L103" s="52"/>
      <c r="M103" s="52"/>
      <c r="N103" s="52">
        <v>1414</v>
      </c>
      <c r="O103" s="52"/>
      <c r="P103" s="52"/>
      <c r="Q103" s="52"/>
      <c r="R103" s="52"/>
      <c r="S103" s="52"/>
      <c r="T103" s="52"/>
      <c r="U103" s="55">
        <f t="shared" si="33"/>
        <v>1414</v>
      </c>
      <c r="V103" s="32">
        <f t="shared" si="32"/>
        <v>1414</v>
      </c>
      <c r="W103" s="69">
        <f t="shared" si="34"/>
        <v>-34</v>
      </c>
      <c r="X103" s="53">
        <f t="shared" si="31"/>
        <v>-34</v>
      </c>
      <c r="Y103" s="57"/>
      <c r="Z103" s="5">
        <f t="shared" si="30"/>
        <v>0</v>
      </c>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row>
    <row r="104" spans="1:59" s="59" customFormat="1" ht="12">
      <c r="A104" s="50" t="s">
        <v>40</v>
      </c>
      <c r="B104" s="51" t="s">
        <v>116</v>
      </c>
      <c r="C104" s="56">
        <v>1400</v>
      </c>
      <c r="D104" s="52">
        <f t="shared" si="41"/>
        <v>1200</v>
      </c>
      <c r="E104" s="52"/>
      <c r="F104" s="52"/>
      <c r="G104" s="52"/>
      <c r="H104" s="52"/>
      <c r="I104" s="52"/>
      <c r="J104" s="52"/>
      <c r="K104" s="52"/>
      <c r="L104" s="52"/>
      <c r="M104" s="52"/>
      <c r="N104" s="52">
        <v>1200</v>
      </c>
      <c r="O104" s="52"/>
      <c r="P104" s="52"/>
      <c r="Q104" s="52"/>
      <c r="R104" s="52"/>
      <c r="S104" s="52"/>
      <c r="T104" s="52"/>
      <c r="U104" s="55">
        <f t="shared" si="33"/>
        <v>1200</v>
      </c>
      <c r="V104" s="32">
        <f t="shared" si="32"/>
        <v>1200</v>
      </c>
      <c r="W104" s="69">
        <f t="shared" si="34"/>
        <v>-200</v>
      </c>
      <c r="X104" s="53">
        <f t="shared" si="31"/>
        <v>-200</v>
      </c>
      <c r="Y104" s="57"/>
      <c r="Z104" s="5">
        <f t="shared" si="30"/>
        <v>0</v>
      </c>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row>
    <row r="105" spans="1:59" s="59" customFormat="1" ht="12">
      <c r="A105" s="50" t="s">
        <v>40</v>
      </c>
      <c r="B105" s="51" t="s">
        <v>117</v>
      </c>
      <c r="C105" s="56">
        <v>987</v>
      </c>
      <c r="D105" s="52">
        <f t="shared" si="41"/>
        <v>987</v>
      </c>
      <c r="E105" s="52"/>
      <c r="F105" s="52"/>
      <c r="G105" s="52"/>
      <c r="H105" s="52"/>
      <c r="I105" s="52"/>
      <c r="J105" s="52"/>
      <c r="K105" s="52"/>
      <c r="L105" s="52"/>
      <c r="M105" s="52"/>
      <c r="N105" s="52">
        <v>987</v>
      </c>
      <c r="O105" s="52"/>
      <c r="P105" s="52"/>
      <c r="Q105" s="52"/>
      <c r="R105" s="52"/>
      <c r="S105" s="52"/>
      <c r="T105" s="52"/>
      <c r="U105" s="55">
        <f t="shared" si="33"/>
        <v>987</v>
      </c>
      <c r="V105" s="32">
        <f t="shared" si="32"/>
        <v>987</v>
      </c>
      <c r="W105" s="69">
        <f t="shared" si="34"/>
        <v>0</v>
      </c>
      <c r="X105" s="53">
        <f t="shared" si="31"/>
        <v>0</v>
      </c>
      <c r="Y105" s="57"/>
      <c r="Z105" s="5">
        <f t="shared" si="30"/>
        <v>0</v>
      </c>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row>
    <row r="106" spans="1:59" s="59" customFormat="1" ht="12" customHeight="1" outlineLevel="1">
      <c r="A106" s="50" t="s">
        <v>40</v>
      </c>
      <c r="B106" s="51" t="s">
        <v>118</v>
      </c>
      <c r="C106" s="56">
        <v>1000</v>
      </c>
      <c r="D106" s="52">
        <f t="shared" si="41"/>
        <v>1000</v>
      </c>
      <c r="E106" s="52"/>
      <c r="F106" s="52"/>
      <c r="G106" s="52"/>
      <c r="H106" s="52"/>
      <c r="I106" s="52"/>
      <c r="J106" s="52"/>
      <c r="K106" s="52"/>
      <c r="L106" s="52"/>
      <c r="M106" s="52"/>
      <c r="N106" s="52">
        <v>1000</v>
      </c>
      <c r="O106" s="52"/>
      <c r="P106" s="52"/>
      <c r="Q106" s="52"/>
      <c r="R106" s="52"/>
      <c r="S106" s="52"/>
      <c r="T106" s="52"/>
      <c r="U106" s="55">
        <f t="shared" si="33"/>
        <v>1000</v>
      </c>
      <c r="V106" s="32">
        <f t="shared" si="32"/>
        <v>1000</v>
      </c>
      <c r="W106" s="69">
        <f t="shared" si="34"/>
        <v>0</v>
      </c>
      <c r="X106" s="53">
        <f t="shared" si="31"/>
        <v>0</v>
      </c>
      <c r="Y106" s="57"/>
      <c r="Z106" s="5">
        <f t="shared" si="30"/>
        <v>0</v>
      </c>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row>
    <row r="107" spans="1:59" s="59" customFormat="1" ht="24">
      <c r="A107" s="50" t="s">
        <v>40</v>
      </c>
      <c r="B107" s="51" t="s">
        <v>119</v>
      </c>
      <c r="C107" s="56">
        <v>699</v>
      </c>
      <c r="D107" s="52">
        <f t="shared" si="41"/>
        <v>699</v>
      </c>
      <c r="E107" s="52"/>
      <c r="F107" s="52"/>
      <c r="G107" s="52"/>
      <c r="H107" s="52"/>
      <c r="I107" s="52"/>
      <c r="J107" s="52"/>
      <c r="K107" s="52"/>
      <c r="L107" s="52"/>
      <c r="M107" s="52"/>
      <c r="N107" s="52">
        <v>699</v>
      </c>
      <c r="O107" s="52"/>
      <c r="P107" s="52"/>
      <c r="Q107" s="52"/>
      <c r="R107" s="52"/>
      <c r="S107" s="52"/>
      <c r="T107" s="52"/>
      <c r="U107" s="55">
        <f t="shared" si="33"/>
        <v>699</v>
      </c>
      <c r="V107" s="32">
        <f t="shared" si="32"/>
        <v>699</v>
      </c>
      <c r="W107" s="69">
        <f t="shared" si="34"/>
        <v>0</v>
      </c>
      <c r="X107" s="53">
        <f t="shared" si="31"/>
        <v>0</v>
      </c>
      <c r="Y107" s="57"/>
      <c r="Z107" s="5">
        <f t="shared" si="30"/>
        <v>0</v>
      </c>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row>
    <row r="108" spans="1:59" s="59" customFormat="1" ht="12">
      <c r="A108" s="50" t="s">
        <v>40</v>
      </c>
      <c r="B108" s="51" t="s">
        <v>120</v>
      </c>
      <c r="C108" s="56">
        <v>68</v>
      </c>
      <c r="D108" s="52">
        <f t="shared" si="41"/>
        <v>25</v>
      </c>
      <c r="E108" s="52"/>
      <c r="F108" s="52"/>
      <c r="G108" s="52"/>
      <c r="H108" s="52"/>
      <c r="I108" s="52"/>
      <c r="J108" s="52"/>
      <c r="K108" s="52"/>
      <c r="L108" s="52"/>
      <c r="M108" s="52"/>
      <c r="N108" s="52">
        <v>25</v>
      </c>
      <c r="O108" s="52"/>
      <c r="P108" s="52"/>
      <c r="Q108" s="52"/>
      <c r="R108" s="52"/>
      <c r="S108" s="52"/>
      <c r="T108" s="52"/>
      <c r="U108" s="55">
        <f t="shared" si="33"/>
        <v>25</v>
      </c>
      <c r="V108" s="32">
        <f t="shared" si="32"/>
        <v>25</v>
      </c>
      <c r="W108" s="69">
        <f t="shared" si="34"/>
        <v>-43</v>
      </c>
      <c r="X108" s="53">
        <f t="shared" si="31"/>
        <v>-43</v>
      </c>
      <c r="Y108" s="57"/>
      <c r="Z108" s="5">
        <f t="shared" si="30"/>
        <v>0</v>
      </c>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row>
    <row r="109" spans="1:59" s="62" customFormat="1" ht="26.25" customHeight="1">
      <c r="A109" s="60" t="s">
        <v>38</v>
      </c>
      <c r="B109" s="51" t="s">
        <v>121</v>
      </c>
      <c r="C109" s="56">
        <v>428</v>
      </c>
      <c r="D109" s="52">
        <f t="shared" si="41"/>
        <v>428</v>
      </c>
      <c r="E109" s="52"/>
      <c r="F109" s="52"/>
      <c r="G109" s="52"/>
      <c r="H109" s="52"/>
      <c r="I109" s="52"/>
      <c r="J109" s="52">
        <v>428</v>
      </c>
      <c r="K109" s="52"/>
      <c r="L109" s="52"/>
      <c r="M109" s="52"/>
      <c r="N109" s="52"/>
      <c r="O109" s="52"/>
      <c r="P109" s="52"/>
      <c r="Q109" s="52"/>
      <c r="R109" s="52"/>
      <c r="S109" s="52"/>
      <c r="T109" s="52"/>
      <c r="U109" s="55">
        <f t="shared" si="33"/>
        <v>428</v>
      </c>
      <c r="V109" s="32">
        <f t="shared" si="32"/>
        <v>428</v>
      </c>
      <c r="W109" s="69">
        <f t="shared" si="34"/>
        <v>0</v>
      </c>
      <c r="X109" s="87">
        <f t="shared" si="31"/>
        <v>0</v>
      </c>
      <c r="Y109" s="57"/>
      <c r="Z109" s="5">
        <f t="shared" si="30"/>
        <v>0</v>
      </c>
      <c r="AA109" s="61"/>
      <c r="AB109" s="61"/>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1"/>
      <c r="AZ109" s="61"/>
      <c r="BA109" s="61"/>
      <c r="BB109" s="61"/>
      <c r="BC109" s="61"/>
      <c r="BD109" s="61"/>
      <c r="BE109" s="61"/>
      <c r="BF109" s="61"/>
      <c r="BG109" s="61"/>
    </row>
    <row r="110" spans="1:59" s="62" customFormat="1" ht="12">
      <c r="A110" s="60" t="s">
        <v>38</v>
      </c>
      <c r="B110" s="51" t="s">
        <v>122</v>
      </c>
      <c r="C110" s="56">
        <v>781</v>
      </c>
      <c r="D110" s="52">
        <f t="shared" si="41"/>
        <v>781</v>
      </c>
      <c r="E110" s="52"/>
      <c r="F110" s="52"/>
      <c r="G110" s="52"/>
      <c r="H110" s="52"/>
      <c r="I110" s="52"/>
      <c r="J110" s="52"/>
      <c r="K110" s="52"/>
      <c r="L110" s="52"/>
      <c r="M110" s="52"/>
      <c r="N110" s="52">
        <v>781</v>
      </c>
      <c r="O110" s="52"/>
      <c r="P110" s="52"/>
      <c r="Q110" s="52"/>
      <c r="R110" s="52"/>
      <c r="S110" s="52"/>
      <c r="T110" s="52"/>
      <c r="U110" s="55">
        <f t="shared" si="33"/>
        <v>781</v>
      </c>
      <c r="V110" s="32">
        <f t="shared" si="32"/>
        <v>781</v>
      </c>
      <c r="W110" s="69">
        <f t="shared" si="34"/>
        <v>0</v>
      </c>
      <c r="X110" s="87">
        <f t="shared" si="31"/>
        <v>0</v>
      </c>
      <c r="Y110" s="57"/>
      <c r="Z110" s="5">
        <f t="shared" si="30"/>
        <v>0</v>
      </c>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row>
    <row r="111" spans="1:59" s="62" customFormat="1" ht="12">
      <c r="A111" s="60" t="s">
        <v>38</v>
      </c>
      <c r="B111" s="51" t="s">
        <v>123</v>
      </c>
      <c r="C111" s="56">
        <v>470</v>
      </c>
      <c r="D111" s="52">
        <f t="shared" si="41"/>
        <v>470</v>
      </c>
      <c r="E111" s="52"/>
      <c r="F111" s="52"/>
      <c r="G111" s="52"/>
      <c r="H111" s="52"/>
      <c r="I111" s="52"/>
      <c r="J111" s="52"/>
      <c r="K111" s="52"/>
      <c r="L111" s="52"/>
      <c r="M111" s="52"/>
      <c r="N111" s="52">
        <v>470</v>
      </c>
      <c r="O111" s="52"/>
      <c r="P111" s="52"/>
      <c r="Q111" s="52"/>
      <c r="R111" s="52"/>
      <c r="S111" s="52"/>
      <c r="T111" s="52"/>
      <c r="U111" s="55">
        <f t="shared" si="33"/>
        <v>470</v>
      </c>
      <c r="V111" s="32">
        <f t="shared" si="32"/>
        <v>470</v>
      </c>
      <c r="W111" s="69">
        <f t="shared" si="34"/>
        <v>0</v>
      </c>
      <c r="X111" s="87">
        <f t="shared" si="31"/>
        <v>0</v>
      </c>
      <c r="Y111" s="57"/>
      <c r="Z111" s="5">
        <f t="shared" si="30"/>
        <v>0</v>
      </c>
      <c r="AA111" s="61"/>
      <c r="AB111" s="61"/>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1"/>
      <c r="AZ111" s="61"/>
      <c r="BA111" s="61"/>
      <c r="BB111" s="61"/>
      <c r="BC111" s="61"/>
      <c r="BD111" s="61"/>
      <c r="BE111" s="61"/>
      <c r="BF111" s="61"/>
      <c r="BG111" s="61"/>
    </row>
    <row r="112" spans="1:59" s="49" customFormat="1" ht="13.5" customHeight="1">
      <c r="A112" s="42" t="s">
        <v>65</v>
      </c>
      <c r="B112" s="43" t="s">
        <v>66</v>
      </c>
      <c r="C112" s="44">
        <v>1940</v>
      </c>
      <c r="D112" s="45">
        <f>SUM(D113:D116)</f>
        <v>2940</v>
      </c>
      <c r="E112" s="45">
        <f t="shared" ref="E112:T112" si="42">SUM(E113:E116)</f>
        <v>0</v>
      </c>
      <c r="F112" s="45">
        <f t="shared" si="42"/>
        <v>0</v>
      </c>
      <c r="G112" s="45">
        <f t="shared" si="42"/>
        <v>0</v>
      </c>
      <c r="H112" s="45">
        <f t="shared" si="42"/>
        <v>0</v>
      </c>
      <c r="I112" s="45">
        <f t="shared" si="42"/>
        <v>0</v>
      </c>
      <c r="J112" s="45">
        <f t="shared" si="42"/>
        <v>0</v>
      </c>
      <c r="K112" s="45">
        <f t="shared" si="42"/>
        <v>0</v>
      </c>
      <c r="L112" s="45">
        <f t="shared" si="42"/>
        <v>0</v>
      </c>
      <c r="M112" s="45">
        <f t="shared" si="42"/>
        <v>0</v>
      </c>
      <c r="N112" s="45">
        <f>SUM(N113:N116)</f>
        <v>2940</v>
      </c>
      <c r="O112" s="45">
        <f t="shared" si="42"/>
        <v>0</v>
      </c>
      <c r="P112" s="45">
        <f t="shared" si="42"/>
        <v>0</v>
      </c>
      <c r="Q112" s="45">
        <f t="shared" si="42"/>
        <v>0</v>
      </c>
      <c r="R112" s="45"/>
      <c r="S112" s="45">
        <f t="shared" si="42"/>
        <v>0</v>
      </c>
      <c r="T112" s="45">
        <f t="shared" si="42"/>
        <v>0</v>
      </c>
      <c r="U112" s="46">
        <f t="shared" si="33"/>
        <v>2940</v>
      </c>
      <c r="V112" s="32">
        <f t="shared" si="32"/>
        <v>2940</v>
      </c>
      <c r="W112" s="69">
        <f t="shared" si="34"/>
        <v>1000</v>
      </c>
      <c r="X112" s="47">
        <f t="shared" si="31"/>
        <v>1000</v>
      </c>
      <c r="Y112" s="38"/>
      <c r="Z112" s="5">
        <f t="shared" si="30"/>
        <v>0</v>
      </c>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row>
    <row r="113" spans="1:59" s="59" customFormat="1" ht="12">
      <c r="A113" s="50" t="s">
        <v>40</v>
      </c>
      <c r="B113" s="51" t="s">
        <v>124</v>
      </c>
      <c r="C113" s="56">
        <v>250</v>
      </c>
      <c r="D113" s="52">
        <f>SUM(E113:P113)</f>
        <v>250</v>
      </c>
      <c r="E113" s="52"/>
      <c r="F113" s="52"/>
      <c r="G113" s="52"/>
      <c r="H113" s="52"/>
      <c r="I113" s="52"/>
      <c r="J113" s="52"/>
      <c r="K113" s="52"/>
      <c r="L113" s="52"/>
      <c r="M113" s="52"/>
      <c r="N113" s="52">
        <v>250</v>
      </c>
      <c r="O113" s="52"/>
      <c r="P113" s="52"/>
      <c r="Q113" s="52"/>
      <c r="R113" s="52"/>
      <c r="S113" s="52"/>
      <c r="T113" s="52"/>
      <c r="U113" s="55">
        <f t="shared" si="33"/>
        <v>250</v>
      </c>
      <c r="V113" s="32">
        <f t="shared" si="32"/>
        <v>250</v>
      </c>
      <c r="W113" s="69">
        <f t="shared" si="34"/>
        <v>0</v>
      </c>
      <c r="X113" s="53">
        <f t="shared" si="31"/>
        <v>0</v>
      </c>
      <c r="Y113" s="57"/>
      <c r="Z113" s="5">
        <f t="shared" si="30"/>
        <v>0</v>
      </c>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row>
    <row r="114" spans="1:59" s="59" customFormat="1" ht="24">
      <c r="A114" s="60" t="s">
        <v>40</v>
      </c>
      <c r="B114" s="51" t="s">
        <v>125</v>
      </c>
      <c r="C114" s="56">
        <v>490</v>
      </c>
      <c r="D114" s="52">
        <f>SUM(E114:P114)</f>
        <v>490</v>
      </c>
      <c r="E114" s="52"/>
      <c r="F114" s="52"/>
      <c r="G114" s="52"/>
      <c r="H114" s="52"/>
      <c r="I114" s="52"/>
      <c r="J114" s="52"/>
      <c r="K114" s="52"/>
      <c r="L114" s="52"/>
      <c r="M114" s="52"/>
      <c r="N114" s="52">
        <v>490</v>
      </c>
      <c r="O114" s="52"/>
      <c r="P114" s="52"/>
      <c r="Q114" s="52"/>
      <c r="R114" s="52"/>
      <c r="S114" s="52"/>
      <c r="T114" s="52"/>
      <c r="U114" s="55">
        <f t="shared" si="33"/>
        <v>490</v>
      </c>
      <c r="V114" s="32">
        <f t="shared" si="32"/>
        <v>490</v>
      </c>
      <c r="W114" s="69">
        <f t="shared" si="34"/>
        <v>0</v>
      </c>
      <c r="X114" s="87">
        <f t="shared" si="31"/>
        <v>0</v>
      </c>
      <c r="Y114" s="57"/>
      <c r="Z114" s="5">
        <f t="shared" si="30"/>
        <v>0</v>
      </c>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row>
    <row r="115" spans="1:59" s="59" customFormat="1" ht="12">
      <c r="A115" s="60" t="s">
        <v>40</v>
      </c>
      <c r="B115" s="51" t="s">
        <v>126</v>
      </c>
      <c r="C115" s="56">
        <v>1200</v>
      </c>
      <c r="D115" s="52">
        <f>SUM(E115:P115)</f>
        <v>1200</v>
      </c>
      <c r="E115" s="52"/>
      <c r="F115" s="52"/>
      <c r="G115" s="52"/>
      <c r="H115" s="52"/>
      <c r="I115" s="52"/>
      <c r="J115" s="52"/>
      <c r="K115" s="52"/>
      <c r="L115" s="52"/>
      <c r="M115" s="52"/>
      <c r="N115" s="52">
        <v>1200</v>
      </c>
      <c r="O115" s="52"/>
      <c r="P115" s="52"/>
      <c r="Q115" s="52"/>
      <c r="R115" s="52"/>
      <c r="S115" s="52"/>
      <c r="T115" s="52"/>
      <c r="U115" s="55">
        <f t="shared" si="33"/>
        <v>1200</v>
      </c>
      <c r="V115" s="32">
        <f t="shared" si="32"/>
        <v>1200</v>
      </c>
      <c r="W115" s="69">
        <f t="shared" si="34"/>
        <v>0</v>
      </c>
      <c r="X115" s="87">
        <f t="shared" si="31"/>
        <v>0</v>
      </c>
      <c r="Y115" s="57"/>
      <c r="Z115" s="5">
        <f t="shared" si="30"/>
        <v>0</v>
      </c>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row>
    <row r="116" spans="1:59" s="59" customFormat="1" ht="36">
      <c r="A116" s="60" t="s">
        <v>40</v>
      </c>
      <c r="B116" s="51" t="s">
        <v>127</v>
      </c>
      <c r="C116" s="56">
        <v>0</v>
      </c>
      <c r="D116" s="52">
        <f>SUM(E116:P116)</f>
        <v>1000</v>
      </c>
      <c r="E116" s="52"/>
      <c r="F116" s="52"/>
      <c r="G116" s="52"/>
      <c r="H116" s="52"/>
      <c r="I116" s="52"/>
      <c r="J116" s="52"/>
      <c r="K116" s="52"/>
      <c r="L116" s="52"/>
      <c r="M116" s="52"/>
      <c r="N116" s="52">
        <v>1000</v>
      </c>
      <c r="O116" s="52"/>
      <c r="P116" s="52"/>
      <c r="Q116" s="52"/>
      <c r="R116" s="52"/>
      <c r="S116" s="52"/>
      <c r="T116" s="52"/>
      <c r="U116" s="55">
        <f t="shared" si="33"/>
        <v>1000</v>
      </c>
      <c r="V116" s="32">
        <f t="shared" si="32"/>
        <v>1000</v>
      </c>
      <c r="W116" s="69">
        <f t="shared" si="34"/>
        <v>1000</v>
      </c>
      <c r="X116" s="87">
        <f t="shared" si="31"/>
        <v>1000</v>
      </c>
      <c r="Y116" s="57"/>
      <c r="Z116" s="5">
        <f t="shared" si="30"/>
        <v>0</v>
      </c>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row>
    <row r="117" spans="1:59" s="41" customFormat="1" ht="13.5" customHeight="1">
      <c r="A117" s="27" t="s">
        <v>128</v>
      </c>
      <c r="B117" s="28" t="s">
        <v>129</v>
      </c>
      <c r="C117" s="29">
        <v>1643</v>
      </c>
      <c r="D117" s="37">
        <f>SUM(D118:D119)</f>
        <v>1637</v>
      </c>
      <c r="E117" s="37">
        <f t="shared" ref="E117:S117" si="43">SUM(E118:E119)</f>
        <v>0</v>
      </c>
      <c r="F117" s="37">
        <f t="shared" si="43"/>
        <v>0</v>
      </c>
      <c r="G117" s="37">
        <f t="shared" si="43"/>
        <v>0</v>
      </c>
      <c r="H117" s="37">
        <f t="shared" si="43"/>
        <v>0</v>
      </c>
      <c r="I117" s="37">
        <f t="shared" si="43"/>
        <v>0</v>
      </c>
      <c r="J117" s="37">
        <f t="shared" si="43"/>
        <v>0</v>
      </c>
      <c r="K117" s="37">
        <f t="shared" si="43"/>
        <v>0</v>
      </c>
      <c r="L117" s="37">
        <f t="shared" si="43"/>
        <v>0</v>
      </c>
      <c r="M117" s="37">
        <f t="shared" si="43"/>
        <v>0</v>
      </c>
      <c r="N117" s="37">
        <f t="shared" si="43"/>
        <v>1637</v>
      </c>
      <c r="O117" s="37">
        <f t="shared" si="43"/>
        <v>0</v>
      </c>
      <c r="P117" s="37">
        <f t="shared" si="43"/>
        <v>0</v>
      </c>
      <c r="Q117" s="37">
        <f t="shared" si="43"/>
        <v>29</v>
      </c>
      <c r="R117" s="37">
        <f t="shared" si="43"/>
        <v>0</v>
      </c>
      <c r="S117" s="37">
        <f t="shared" si="43"/>
        <v>29</v>
      </c>
      <c r="T117" s="37">
        <f>SUM(T118:T119)</f>
        <v>287</v>
      </c>
      <c r="U117" s="31">
        <f t="shared" si="33"/>
        <v>1666</v>
      </c>
      <c r="V117" s="32">
        <f t="shared" si="32"/>
        <v>1637</v>
      </c>
      <c r="W117" s="69">
        <f t="shared" si="34"/>
        <v>-6</v>
      </c>
      <c r="X117" s="34">
        <f t="shared" si="31"/>
        <v>-6</v>
      </c>
      <c r="Y117" s="38" t="s">
        <v>37</v>
      </c>
      <c r="Z117" s="5">
        <f t="shared" si="30"/>
        <v>0</v>
      </c>
      <c r="AA117" s="39"/>
      <c r="AB117" s="39"/>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row>
    <row r="118" spans="1:59" s="49" customFormat="1" ht="13.5" customHeight="1">
      <c r="A118" s="42" t="s">
        <v>35</v>
      </c>
      <c r="B118" s="43" t="s">
        <v>36</v>
      </c>
      <c r="C118" s="44">
        <v>1386</v>
      </c>
      <c r="D118" s="45">
        <f>SUM(E118:P118)</f>
        <v>1380</v>
      </c>
      <c r="E118" s="45"/>
      <c r="F118" s="45"/>
      <c r="G118" s="45"/>
      <c r="H118" s="45"/>
      <c r="I118" s="45"/>
      <c r="J118" s="45"/>
      <c r="K118" s="45"/>
      <c r="L118" s="45"/>
      <c r="M118" s="45"/>
      <c r="N118" s="45">
        <f>1667-T118</f>
        <v>1380</v>
      </c>
      <c r="O118" s="45"/>
      <c r="P118" s="45"/>
      <c r="Q118" s="45"/>
      <c r="R118" s="45"/>
      <c r="S118" s="45"/>
      <c r="T118" s="45">
        <v>287</v>
      </c>
      <c r="U118" s="46">
        <f t="shared" si="33"/>
        <v>1380</v>
      </c>
      <c r="V118" s="32">
        <f t="shared" si="32"/>
        <v>1380</v>
      </c>
      <c r="W118" s="69">
        <f t="shared" si="34"/>
        <v>-6</v>
      </c>
      <c r="X118" s="47">
        <f t="shared" si="31"/>
        <v>-6</v>
      </c>
      <c r="Y118" s="38"/>
      <c r="Z118" s="5">
        <f t="shared" si="30"/>
        <v>0</v>
      </c>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row>
    <row r="119" spans="1:59" s="49" customFormat="1" ht="13.5" customHeight="1">
      <c r="A119" s="42" t="s">
        <v>43</v>
      </c>
      <c r="B119" s="43" t="s">
        <v>44</v>
      </c>
      <c r="C119" s="44">
        <v>257</v>
      </c>
      <c r="D119" s="45">
        <f>SUM(E119:P119)</f>
        <v>257</v>
      </c>
      <c r="E119" s="45"/>
      <c r="F119" s="45"/>
      <c r="G119" s="45"/>
      <c r="H119" s="45"/>
      <c r="I119" s="45"/>
      <c r="J119" s="45"/>
      <c r="K119" s="45"/>
      <c r="L119" s="45"/>
      <c r="M119" s="45"/>
      <c r="N119" s="45">
        <v>257</v>
      </c>
      <c r="O119" s="45"/>
      <c r="P119" s="45"/>
      <c r="Q119" s="45">
        <v>29</v>
      </c>
      <c r="R119" s="45"/>
      <c r="S119" s="45">
        <v>29</v>
      </c>
      <c r="T119" s="45"/>
      <c r="U119" s="46">
        <f t="shared" si="33"/>
        <v>286</v>
      </c>
      <c r="V119" s="32">
        <f t="shared" si="32"/>
        <v>257</v>
      </c>
      <c r="W119" s="69">
        <f t="shared" si="34"/>
        <v>0</v>
      </c>
      <c r="X119" s="47">
        <f t="shared" si="31"/>
        <v>0</v>
      </c>
      <c r="Y119" s="38"/>
      <c r="Z119" s="5">
        <f t="shared" si="30"/>
        <v>0</v>
      </c>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row>
    <row r="120" spans="1:59" s="41" customFormat="1" ht="13.5" customHeight="1">
      <c r="A120" s="90" t="s">
        <v>130</v>
      </c>
      <c r="B120" s="28" t="s">
        <v>131</v>
      </c>
      <c r="C120" s="29">
        <v>3856</v>
      </c>
      <c r="D120" s="37">
        <f>D121+D124+D127</f>
        <v>4393</v>
      </c>
      <c r="E120" s="37">
        <f t="shared" ref="E120:Q120" si="44">E121+E124+E127</f>
        <v>0</v>
      </c>
      <c r="F120" s="37">
        <f t="shared" si="44"/>
        <v>0</v>
      </c>
      <c r="G120" s="37">
        <f t="shared" si="44"/>
        <v>0</v>
      </c>
      <c r="H120" s="37">
        <f t="shared" si="44"/>
        <v>0</v>
      </c>
      <c r="I120" s="37">
        <f t="shared" si="44"/>
        <v>0</v>
      </c>
      <c r="J120" s="37">
        <f t="shared" si="44"/>
        <v>550</v>
      </c>
      <c r="K120" s="37">
        <f t="shared" si="44"/>
        <v>0</v>
      </c>
      <c r="L120" s="37">
        <f t="shared" si="44"/>
        <v>0</v>
      </c>
      <c r="M120" s="37">
        <f t="shared" si="44"/>
        <v>0</v>
      </c>
      <c r="N120" s="37">
        <f t="shared" si="44"/>
        <v>3843</v>
      </c>
      <c r="O120" s="37">
        <f t="shared" si="44"/>
        <v>0</v>
      </c>
      <c r="P120" s="37">
        <f t="shared" si="44"/>
        <v>0</v>
      </c>
      <c r="Q120" s="37">
        <f t="shared" si="44"/>
        <v>54</v>
      </c>
      <c r="R120" s="37"/>
      <c r="S120" s="37">
        <f t="shared" ref="S120:T120" si="45">S121+S124+S127</f>
        <v>54</v>
      </c>
      <c r="T120" s="37">
        <f t="shared" si="45"/>
        <v>57</v>
      </c>
      <c r="U120" s="31">
        <f t="shared" si="33"/>
        <v>4447</v>
      </c>
      <c r="V120" s="32">
        <f t="shared" si="32"/>
        <v>4393</v>
      </c>
      <c r="W120" s="69">
        <f t="shared" si="34"/>
        <v>537</v>
      </c>
      <c r="X120" s="34">
        <f t="shared" si="31"/>
        <v>537</v>
      </c>
      <c r="Y120" s="38" t="s">
        <v>37</v>
      </c>
      <c r="Z120" s="5">
        <f t="shared" si="30"/>
        <v>0</v>
      </c>
      <c r="AA120" s="39"/>
      <c r="AB120" s="39"/>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row>
    <row r="121" spans="1:59" s="49" customFormat="1" ht="13.5" customHeight="1">
      <c r="A121" s="42" t="s">
        <v>35</v>
      </c>
      <c r="B121" s="43" t="s">
        <v>36</v>
      </c>
      <c r="C121" s="44">
        <v>1966</v>
      </c>
      <c r="D121" s="45">
        <f>D122+D123</f>
        <v>2503</v>
      </c>
      <c r="E121" s="45">
        <f t="shared" ref="E121:T121" si="46">E122+E123</f>
        <v>0</v>
      </c>
      <c r="F121" s="45">
        <f t="shared" si="46"/>
        <v>0</v>
      </c>
      <c r="G121" s="45">
        <f t="shared" si="46"/>
        <v>0</v>
      </c>
      <c r="H121" s="45">
        <f t="shared" si="46"/>
        <v>0</v>
      </c>
      <c r="I121" s="45">
        <f t="shared" si="46"/>
        <v>0</v>
      </c>
      <c r="J121" s="45">
        <f t="shared" si="46"/>
        <v>0</v>
      </c>
      <c r="K121" s="45">
        <f t="shared" si="46"/>
        <v>0</v>
      </c>
      <c r="L121" s="45">
        <f t="shared" si="46"/>
        <v>0</v>
      </c>
      <c r="M121" s="45">
        <f t="shared" si="46"/>
        <v>0</v>
      </c>
      <c r="N121" s="45">
        <f t="shared" si="46"/>
        <v>2503</v>
      </c>
      <c r="O121" s="45">
        <f t="shared" si="46"/>
        <v>0</v>
      </c>
      <c r="P121" s="45">
        <f t="shared" si="46"/>
        <v>0</v>
      </c>
      <c r="Q121" s="45">
        <f t="shared" si="46"/>
        <v>0</v>
      </c>
      <c r="R121" s="45"/>
      <c r="S121" s="45">
        <f t="shared" si="46"/>
        <v>0</v>
      </c>
      <c r="T121" s="45">
        <f t="shared" si="46"/>
        <v>57</v>
      </c>
      <c r="U121" s="46">
        <f t="shared" si="33"/>
        <v>2503</v>
      </c>
      <c r="V121" s="32">
        <f t="shared" si="32"/>
        <v>2503</v>
      </c>
      <c r="W121" s="69">
        <f t="shared" si="34"/>
        <v>537</v>
      </c>
      <c r="X121" s="47">
        <f t="shared" si="31"/>
        <v>537</v>
      </c>
      <c r="Y121" s="38"/>
      <c r="Z121" s="5">
        <f t="shared" si="30"/>
        <v>0</v>
      </c>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row>
    <row r="122" spans="1:59" s="85" customFormat="1" ht="13.5" customHeight="1">
      <c r="A122" s="50" t="s">
        <v>38</v>
      </c>
      <c r="B122" s="51" t="s">
        <v>39</v>
      </c>
      <c r="C122" s="56">
        <v>1710</v>
      </c>
      <c r="D122" s="52">
        <f>SUM(E122:P122)</f>
        <v>2178</v>
      </c>
      <c r="E122" s="52"/>
      <c r="F122" s="52"/>
      <c r="G122" s="52"/>
      <c r="H122" s="52"/>
      <c r="I122" s="52"/>
      <c r="J122" s="52"/>
      <c r="K122" s="52"/>
      <c r="L122" s="52"/>
      <c r="M122" s="52"/>
      <c r="N122" s="52">
        <f>2235-T122</f>
        <v>2178</v>
      </c>
      <c r="O122" s="52"/>
      <c r="P122" s="52"/>
      <c r="Q122" s="52"/>
      <c r="R122" s="52"/>
      <c r="S122" s="52"/>
      <c r="T122" s="52">
        <v>57</v>
      </c>
      <c r="U122" s="55">
        <f t="shared" si="33"/>
        <v>2178</v>
      </c>
      <c r="V122" s="32">
        <f t="shared" si="32"/>
        <v>2178</v>
      </c>
      <c r="W122" s="69">
        <f t="shared" si="34"/>
        <v>468</v>
      </c>
      <c r="X122" s="53">
        <f t="shared" si="31"/>
        <v>468</v>
      </c>
      <c r="Y122" s="38"/>
      <c r="Z122" s="5">
        <f t="shared" si="30"/>
        <v>0</v>
      </c>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row>
    <row r="123" spans="1:59" s="85" customFormat="1" ht="13.5" customHeight="1">
      <c r="A123" s="50" t="s">
        <v>38</v>
      </c>
      <c r="B123" s="51" t="s">
        <v>42</v>
      </c>
      <c r="C123" s="56">
        <v>256</v>
      </c>
      <c r="D123" s="52">
        <f>SUM(E123:P123)</f>
        <v>325</v>
      </c>
      <c r="E123" s="52"/>
      <c r="F123" s="52"/>
      <c r="G123" s="52"/>
      <c r="H123" s="52"/>
      <c r="I123" s="52"/>
      <c r="J123" s="52"/>
      <c r="K123" s="52"/>
      <c r="L123" s="52"/>
      <c r="M123" s="52"/>
      <c r="N123" s="52">
        <v>325</v>
      </c>
      <c r="O123" s="52"/>
      <c r="P123" s="52"/>
      <c r="Q123" s="52"/>
      <c r="R123" s="52"/>
      <c r="S123" s="52"/>
      <c r="T123" s="52"/>
      <c r="U123" s="55">
        <f t="shared" si="33"/>
        <v>325</v>
      </c>
      <c r="V123" s="32">
        <f t="shared" si="32"/>
        <v>325</v>
      </c>
      <c r="W123" s="69">
        <f t="shared" si="34"/>
        <v>69</v>
      </c>
      <c r="X123" s="53">
        <f t="shared" si="31"/>
        <v>69</v>
      </c>
      <c r="Y123" s="38"/>
      <c r="Z123" s="5">
        <f t="shared" si="30"/>
        <v>0</v>
      </c>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row>
    <row r="124" spans="1:59" s="49" customFormat="1" ht="13.5" customHeight="1">
      <c r="A124" s="42" t="s">
        <v>43</v>
      </c>
      <c r="B124" s="43" t="s">
        <v>44</v>
      </c>
      <c r="C124" s="44">
        <v>483</v>
      </c>
      <c r="D124" s="45">
        <f>D125+D126</f>
        <v>483</v>
      </c>
      <c r="E124" s="45">
        <f t="shared" ref="E124:W124" si="47">E125+E126</f>
        <v>0</v>
      </c>
      <c r="F124" s="45">
        <f t="shared" si="47"/>
        <v>0</v>
      </c>
      <c r="G124" s="45">
        <f t="shared" si="47"/>
        <v>0</v>
      </c>
      <c r="H124" s="45">
        <f t="shared" si="47"/>
        <v>0</v>
      </c>
      <c r="I124" s="45">
        <f t="shared" si="47"/>
        <v>0</v>
      </c>
      <c r="J124" s="45">
        <f t="shared" si="47"/>
        <v>0</v>
      </c>
      <c r="K124" s="45">
        <f t="shared" si="47"/>
        <v>0</v>
      </c>
      <c r="L124" s="45">
        <f t="shared" si="47"/>
        <v>0</v>
      </c>
      <c r="M124" s="45">
        <f t="shared" si="47"/>
        <v>0</v>
      </c>
      <c r="N124" s="45">
        <f t="shared" si="47"/>
        <v>483</v>
      </c>
      <c r="O124" s="45">
        <f t="shared" si="47"/>
        <v>0</v>
      </c>
      <c r="P124" s="45">
        <f t="shared" si="47"/>
        <v>0</v>
      </c>
      <c r="Q124" s="45">
        <f t="shared" si="47"/>
        <v>54</v>
      </c>
      <c r="R124" s="45">
        <f t="shared" si="47"/>
        <v>0</v>
      </c>
      <c r="S124" s="45">
        <v>54</v>
      </c>
      <c r="T124" s="45"/>
      <c r="U124" s="46">
        <f t="shared" si="33"/>
        <v>537</v>
      </c>
      <c r="V124" s="32">
        <f t="shared" si="32"/>
        <v>483</v>
      </c>
      <c r="W124" s="80">
        <f t="shared" si="47"/>
        <v>0</v>
      </c>
      <c r="X124" s="47">
        <f t="shared" si="31"/>
        <v>0</v>
      </c>
      <c r="Y124" s="38"/>
      <c r="Z124" s="5">
        <f t="shared" si="30"/>
        <v>0</v>
      </c>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row>
    <row r="125" spans="1:59" s="85" customFormat="1" ht="12">
      <c r="A125" s="50" t="s">
        <v>38</v>
      </c>
      <c r="B125" s="51" t="s">
        <v>39</v>
      </c>
      <c r="C125" s="56">
        <v>439</v>
      </c>
      <c r="D125" s="52">
        <f t="shared" ref="D125:D132" si="48">SUM(E125:P125)</f>
        <v>439</v>
      </c>
      <c r="E125" s="52"/>
      <c r="F125" s="52"/>
      <c r="G125" s="52"/>
      <c r="H125" s="52"/>
      <c r="I125" s="52"/>
      <c r="J125" s="52"/>
      <c r="K125" s="52"/>
      <c r="L125" s="52"/>
      <c r="M125" s="52"/>
      <c r="N125" s="52">
        <v>439</v>
      </c>
      <c r="O125" s="52"/>
      <c r="P125" s="52"/>
      <c r="Q125" s="52">
        <v>49</v>
      </c>
      <c r="R125" s="52"/>
      <c r="S125" s="52"/>
      <c r="T125" s="52"/>
      <c r="U125" s="55">
        <f t="shared" si="33"/>
        <v>488</v>
      </c>
      <c r="V125" s="32">
        <f t="shared" si="32"/>
        <v>488</v>
      </c>
      <c r="W125" s="33">
        <f t="shared" si="34"/>
        <v>0</v>
      </c>
      <c r="X125" s="53">
        <f t="shared" si="31"/>
        <v>0</v>
      </c>
      <c r="Y125" s="38"/>
      <c r="Z125" s="5">
        <f t="shared" si="30"/>
        <v>0</v>
      </c>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row>
    <row r="126" spans="1:59" s="85" customFormat="1" ht="13.5" customHeight="1">
      <c r="A126" s="50" t="s">
        <v>38</v>
      </c>
      <c r="B126" s="51" t="s">
        <v>42</v>
      </c>
      <c r="C126" s="56">
        <v>44</v>
      </c>
      <c r="D126" s="52">
        <f t="shared" si="48"/>
        <v>44</v>
      </c>
      <c r="E126" s="52"/>
      <c r="F126" s="52"/>
      <c r="G126" s="52"/>
      <c r="H126" s="52"/>
      <c r="I126" s="52"/>
      <c r="J126" s="52"/>
      <c r="K126" s="52"/>
      <c r="L126" s="52"/>
      <c r="M126" s="52"/>
      <c r="N126" s="52">
        <v>44</v>
      </c>
      <c r="O126" s="52"/>
      <c r="P126" s="52"/>
      <c r="Q126" s="52">
        <v>5</v>
      </c>
      <c r="R126" s="52"/>
      <c r="S126" s="52"/>
      <c r="T126" s="52"/>
      <c r="U126" s="55">
        <f t="shared" si="33"/>
        <v>49</v>
      </c>
      <c r="V126" s="32">
        <f t="shared" si="32"/>
        <v>49</v>
      </c>
      <c r="W126" s="33">
        <f t="shared" si="34"/>
        <v>0</v>
      </c>
      <c r="X126" s="53">
        <f t="shared" si="31"/>
        <v>0</v>
      </c>
      <c r="Y126" s="38"/>
      <c r="Z126" s="5">
        <f t="shared" si="30"/>
        <v>0</v>
      </c>
      <c r="AA126" s="84"/>
      <c r="AB126" s="84"/>
      <c r="AC126" s="84"/>
      <c r="AD126" s="84"/>
      <c r="AE126" s="84"/>
      <c r="AF126" s="84"/>
      <c r="AG126" s="84"/>
      <c r="AH126" s="84"/>
      <c r="AI126" s="84"/>
      <c r="AJ126" s="84"/>
      <c r="AK126" s="84"/>
      <c r="AL126" s="84"/>
      <c r="AM126" s="84"/>
      <c r="AN126" s="84"/>
      <c r="AO126" s="84"/>
      <c r="AP126" s="84"/>
      <c r="AQ126" s="84"/>
      <c r="AR126" s="84"/>
      <c r="AS126" s="84"/>
      <c r="AT126" s="84"/>
      <c r="AU126" s="84"/>
      <c r="AV126" s="84"/>
      <c r="AW126" s="84"/>
      <c r="AX126" s="84"/>
      <c r="AY126" s="84"/>
      <c r="AZ126" s="84"/>
      <c r="BA126" s="84"/>
      <c r="BB126" s="84"/>
      <c r="BC126" s="84"/>
      <c r="BD126" s="84"/>
      <c r="BE126" s="84"/>
      <c r="BF126" s="84"/>
      <c r="BG126" s="84"/>
    </row>
    <row r="127" spans="1:59" s="49" customFormat="1" ht="13.5" customHeight="1">
      <c r="A127" s="42" t="s">
        <v>45</v>
      </c>
      <c r="B127" s="43" t="s">
        <v>94</v>
      </c>
      <c r="C127" s="44">
        <v>1407</v>
      </c>
      <c r="D127" s="45">
        <f t="shared" ref="D127:Q127" si="49">SUM(D128:D132)</f>
        <v>1407</v>
      </c>
      <c r="E127" s="45">
        <f t="shared" si="49"/>
        <v>0</v>
      </c>
      <c r="F127" s="45">
        <f t="shared" si="49"/>
        <v>0</v>
      </c>
      <c r="G127" s="45">
        <f t="shared" si="49"/>
        <v>0</v>
      </c>
      <c r="H127" s="45">
        <f t="shared" si="49"/>
        <v>0</v>
      </c>
      <c r="I127" s="45">
        <f t="shared" si="49"/>
        <v>0</v>
      </c>
      <c r="J127" s="45">
        <f t="shared" si="49"/>
        <v>550</v>
      </c>
      <c r="K127" s="45">
        <f t="shared" si="49"/>
        <v>0</v>
      </c>
      <c r="L127" s="45">
        <f t="shared" si="49"/>
        <v>0</v>
      </c>
      <c r="M127" s="45">
        <f t="shared" si="49"/>
        <v>0</v>
      </c>
      <c r="N127" s="45">
        <f t="shared" si="49"/>
        <v>857</v>
      </c>
      <c r="O127" s="45">
        <f t="shared" si="49"/>
        <v>0</v>
      </c>
      <c r="P127" s="45">
        <f t="shared" si="49"/>
        <v>0</v>
      </c>
      <c r="Q127" s="45">
        <f t="shared" si="49"/>
        <v>0</v>
      </c>
      <c r="R127" s="45"/>
      <c r="S127" s="45">
        <f t="shared" ref="S127:T127" si="50">SUM(S128:S132)</f>
        <v>0</v>
      </c>
      <c r="T127" s="45">
        <f t="shared" si="50"/>
        <v>0</v>
      </c>
      <c r="U127" s="46">
        <f t="shared" si="33"/>
        <v>1407</v>
      </c>
      <c r="V127" s="32">
        <f t="shared" si="32"/>
        <v>1407</v>
      </c>
      <c r="W127" s="33">
        <f t="shared" si="34"/>
        <v>0</v>
      </c>
      <c r="X127" s="47">
        <f t="shared" si="31"/>
        <v>0</v>
      </c>
      <c r="Y127" s="38"/>
      <c r="Z127" s="5">
        <f t="shared" si="30"/>
        <v>0</v>
      </c>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row>
    <row r="128" spans="1:59" s="49" customFormat="1" ht="12">
      <c r="A128" s="50" t="s">
        <v>38</v>
      </c>
      <c r="B128" s="51" t="s">
        <v>132</v>
      </c>
      <c r="C128" s="56">
        <v>450</v>
      </c>
      <c r="D128" s="52">
        <f t="shared" si="48"/>
        <v>450</v>
      </c>
      <c r="E128" s="52"/>
      <c r="F128" s="52"/>
      <c r="G128" s="52"/>
      <c r="H128" s="52"/>
      <c r="I128" s="52"/>
      <c r="J128" s="52"/>
      <c r="K128" s="52"/>
      <c r="L128" s="52"/>
      <c r="M128" s="52"/>
      <c r="N128" s="52">
        <v>450</v>
      </c>
      <c r="O128" s="52"/>
      <c r="P128" s="52"/>
      <c r="Q128" s="52"/>
      <c r="R128" s="52"/>
      <c r="S128" s="52"/>
      <c r="T128" s="52"/>
      <c r="U128" s="55">
        <f t="shared" si="33"/>
        <v>450</v>
      </c>
      <c r="V128" s="32">
        <f t="shared" si="32"/>
        <v>450</v>
      </c>
      <c r="W128" s="33">
        <f t="shared" si="34"/>
        <v>0</v>
      </c>
      <c r="X128" s="53">
        <f t="shared" si="31"/>
        <v>0</v>
      </c>
      <c r="Y128" s="38"/>
      <c r="Z128" s="5">
        <f t="shared" si="30"/>
        <v>0</v>
      </c>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row>
    <row r="129" spans="1:59" s="49" customFormat="1" ht="12">
      <c r="A129" s="50" t="s">
        <v>38</v>
      </c>
      <c r="B129" s="51" t="s">
        <v>133</v>
      </c>
      <c r="C129" s="56">
        <v>283</v>
      </c>
      <c r="D129" s="52">
        <f t="shared" si="48"/>
        <v>283</v>
      </c>
      <c r="E129" s="52"/>
      <c r="F129" s="52"/>
      <c r="G129" s="52"/>
      <c r="H129" s="52"/>
      <c r="I129" s="52"/>
      <c r="J129" s="52"/>
      <c r="K129" s="52"/>
      <c r="L129" s="52"/>
      <c r="M129" s="52"/>
      <c r="N129" s="52">
        <v>283</v>
      </c>
      <c r="O129" s="52"/>
      <c r="P129" s="52"/>
      <c r="Q129" s="52"/>
      <c r="R129" s="52"/>
      <c r="S129" s="52"/>
      <c r="T129" s="52"/>
      <c r="U129" s="55">
        <f t="shared" si="33"/>
        <v>283</v>
      </c>
      <c r="V129" s="32">
        <f t="shared" si="32"/>
        <v>283</v>
      </c>
      <c r="W129" s="33">
        <f t="shared" si="34"/>
        <v>0</v>
      </c>
      <c r="X129" s="53">
        <f t="shared" si="31"/>
        <v>0</v>
      </c>
      <c r="Y129" s="38"/>
      <c r="Z129" s="5">
        <f t="shared" si="30"/>
        <v>0</v>
      </c>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row>
    <row r="130" spans="1:59" s="49" customFormat="1" ht="24">
      <c r="A130" s="50" t="s">
        <v>38</v>
      </c>
      <c r="B130" s="51" t="s">
        <v>134</v>
      </c>
      <c r="C130" s="56">
        <v>200</v>
      </c>
      <c r="D130" s="52">
        <f t="shared" si="48"/>
        <v>200</v>
      </c>
      <c r="E130" s="52"/>
      <c r="F130" s="52"/>
      <c r="G130" s="52"/>
      <c r="H130" s="52"/>
      <c r="I130" s="52"/>
      <c r="J130" s="52">
        <v>200</v>
      </c>
      <c r="K130" s="52"/>
      <c r="L130" s="52"/>
      <c r="M130" s="52"/>
      <c r="N130" s="52"/>
      <c r="O130" s="52"/>
      <c r="P130" s="52"/>
      <c r="Q130" s="52"/>
      <c r="R130" s="52"/>
      <c r="S130" s="52"/>
      <c r="T130" s="52"/>
      <c r="U130" s="55">
        <f t="shared" si="33"/>
        <v>200</v>
      </c>
      <c r="V130" s="32">
        <f t="shared" si="32"/>
        <v>200</v>
      </c>
      <c r="W130" s="33">
        <f t="shared" si="34"/>
        <v>0</v>
      </c>
      <c r="X130" s="47">
        <f t="shared" si="31"/>
        <v>0</v>
      </c>
      <c r="Y130" s="38"/>
      <c r="Z130" s="5">
        <f t="shared" si="30"/>
        <v>0</v>
      </c>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row>
    <row r="131" spans="1:59" s="49" customFormat="1" ht="12">
      <c r="A131" s="50" t="s">
        <v>38</v>
      </c>
      <c r="B131" s="51" t="s">
        <v>135</v>
      </c>
      <c r="C131" s="56">
        <v>350</v>
      </c>
      <c r="D131" s="52">
        <f t="shared" si="48"/>
        <v>350</v>
      </c>
      <c r="E131" s="52"/>
      <c r="F131" s="52"/>
      <c r="G131" s="52"/>
      <c r="H131" s="52"/>
      <c r="I131" s="52"/>
      <c r="J131" s="52">
        <v>350</v>
      </c>
      <c r="K131" s="52"/>
      <c r="L131" s="52"/>
      <c r="M131" s="52"/>
      <c r="N131" s="52"/>
      <c r="O131" s="52"/>
      <c r="P131" s="52"/>
      <c r="Q131" s="52"/>
      <c r="R131" s="52"/>
      <c r="S131" s="52"/>
      <c r="T131" s="52"/>
      <c r="U131" s="55">
        <f t="shared" si="33"/>
        <v>350</v>
      </c>
      <c r="V131" s="32">
        <f t="shared" si="32"/>
        <v>350</v>
      </c>
      <c r="W131" s="33">
        <f t="shared" si="34"/>
        <v>0</v>
      </c>
      <c r="X131" s="53">
        <f t="shared" si="31"/>
        <v>0</v>
      </c>
      <c r="Y131" s="38"/>
      <c r="Z131" s="5">
        <f t="shared" si="30"/>
        <v>0</v>
      </c>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row>
    <row r="132" spans="1:59" s="49" customFormat="1" ht="52.5" customHeight="1">
      <c r="A132" s="50" t="s">
        <v>38</v>
      </c>
      <c r="B132" s="51" t="s">
        <v>136</v>
      </c>
      <c r="C132" s="56">
        <v>124</v>
      </c>
      <c r="D132" s="52">
        <f t="shared" si="48"/>
        <v>124</v>
      </c>
      <c r="E132" s="52"/>
      <c r="F132" s="52"/>
      <c r="G132" s="52"/>
      <c r="H132" s="52"/>
      <c r="I132" s="52"/>
      <c r="J132" s="52"/>
      <c r="K132" s="52"/>
      <c r="L132" s="52"/>
      <c r="M132" s="52"/>
      <c r="N132" s="52">
        <v>124</v>
      </c>
      <c r="O132" s="52"/>
      <c r="P132" s="52"/>
      <c r="Q132" s="52"/>
      <c r="R132" s="52"/>
      <c r="S132" s="52"/>
      <c r="T132" s="52"/>
      <c r="U132" s="55">
        <f t="shared" si="33"/>
        <v>124</v>
      </c>
      <c r="V132" s="32">
        <f t="shared" si="32"/>
        <v>124</v>
      </c>
      <c r="W132" s="33">
        <f t="shared" si="34"/>
        <v>0</v>
      </c>
      <c r="X132" s="53">
        <f t="shared" si="31"/>
        <v>0</v>
      </c>
      <c r="Y132" s="38"/>
      <c r="Z132" s="5">
        <f t="shared" si="30"/>
        <v>0</v>
      </c>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row>
    <row r="133" spans="1:59" s="41" customFormat="1" ht="13.5" customHeight="1">
      <c r="A133" s="91" t="s">
        <v>137</v>
      </c>
      <c r="B133" s="28" t="s">
        <v>138</v>
      </c>
      <c r="C133" s="29">
        <v>1507</v>
      </c>
      <c r="D133" s="37">
        <f>D134+D137</f>
        <v>1738</v>
      </c>
      <c r="E133" s="37">
        <f t="shared" ref="E133:M133" si="51">E134+E137</f>
        <v>0</v>
      </c>
      <c r="F133" s="37">
        <f t="shared" si="51"/>
        <v>0</v>
      </c>
      <c r="G133" s="37">
        <f t="shared" si="51"/>
        <v>0</v>
      </c>
      <c r="H133" s="37">
        <f t="shared" si="51"/>
        <v>0</v>
      </c>
      <c r="I133" s="37">
        <f t="shared" si="51"/>
        <v>0</v>
      </c>
      <c r="J133" s="37">
        <f t="shared" si="51"/>
        <v>0</v>
      </c>
      <c r="K133" s="37">
        <f t="shared" si="51"/>
        <v>0</v>
      </c>
      <c r="L133" s="37">
        <f t="shared" si="51"/>
        <v>0</v>
      </c>
      <c r="M133" s="37">
        <f t="shared" si="51"/>
        <v>0</v>
      </c>
      <c r="N133" s="37">
        <f>N134+N137</f>
        <v>1738</v>
      </c>
      <c r="O133" s="37">
        <f t="shared" ref="O133:W133" si="52">O134+O137</f>
        <v>0</v>
      </c>
      <c r="P133" s="37">
        <f t="shared" si="52"/>
        <v>0</v>
      </c>
      <c r="Q133" s="37">
        <f t="shared" si="52"/>
        <v>26</v>
      </c>
      <c r="R133" s="37">
        <f t="shared" si="52"/>
        <v>0</v>
      </c>
      <c r="S133" s="37">
        <f t="shared" si="52"/>
        <v>26</v>
      </c>
      <c r="T133" s="37">
        <f t="shared" si="52"/>
        <v>0</v>
      </c>
      <c r="U133" s="31">
        <f t="shared" si="33"/>
        <v>1764</v>
      </c>
      <c r="V133" s="32">
        <f t="shared" si="32"/>
        <v>1738</v>
      </c>
      <c r="W133" s="92">
        <f t="shared" si="52"/>
        <v>231</v>
      </c>
      <c r="X133" s="34">
        <f t="shared" si="31"/>
        <v>231</v>
      </c>
      <c r="Y133" s="38" t="s">
        <v>37</v>
      </c>
      <c r="Z133" s="5">
        <f t="shared" si="30"/>
        <v>0</v>
      </c>
      <c r="AA133" s="39"/>
      <c r="AB133" s="39"/>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row>
    <row r="134" spans="1:59" s="49" customFormat="1" ht="13.5" customHeight="1">
      <c r="A134" s="42" t="s">
        <v>35</v>
      </c>
      <c r="B134" s="43" t="s">
        <v>139</v>
      </c>
      <c r="C134" s="44">
        <v>1274</v>
      </c>
      <c r="D134" s="45">
        <f>SUM(D135:D136)</f>
        <v>1504</v>
      </c>
      <c r="E134" s="45">
        <f t="shared" ref="E134:T134" si="53">SUM(E135:E136)</f>
        <v>0</v>
      </c>
      <c r="F134" s="45">
        <f t="shared" si="53"/>
        <v>0</v>
      </c>
      <c r="G134" s="45">
        <f t="shared" si="53"/>
        <v>0</v>
      </c>
      <c r="H134" s="45">
        <f t="shared" si="53"/>
        <v>0</v>
      </c>
      <c r="I134" s="45">
        <f t="shared" si="53"/>
        <v>0</v>
      </c>
      <c r="J134" s="45">
        <f t="shared" si="53"/>
        <v>0</v>
      </c>
      <c r="K134" s="45">
        <f t="shared" si="53"/>
        <v>0</v>
      </c>
      <c r="L134" s="45">
        <f t="shared" si="53"/>
        <v>0</v>
      </c>
      <c r="M134" s="45">
        <f t="shared" si="53"/>
        <v>0</v>
      </c>
      <c r="N134" s="45">
        <f t="shared" si="53"/>
        <v>1504</v>
      </c>
      <c r="O134" s="45">
        <f t="shared" si="53"/>
        <v>0</v>
      </c>
      <c r="P134" s="45">
        <f t="shared" si="53"/>
        <v>0</v>
      </c>
      <c r="Q134" s="45">
        <f t="shared" si="53"/>
        <v>0</v>
      </c>
      <c r="R134" s="45"/>
      <c r="S134" s="45">
        <f t="shared" si="53"/>
        <v>0</v>
      </c>
      <c r="T134" s="45">
        <f t="shared" si="53"/>
        <v>0</v>
      </c>
      <c r="U134" s="46">
        <f t="shared" si="33"/>
        <v>1504</v>
      </c>
      <c r="V134" s="32">
        <f t="shared" si="32"/>
        <v>1504</v>
      </c>
      <c r="W134" s="33">
        <f t="shared" si="34"/>
        <v>230</v>
      </c>
      <c r="X134" s="47">
        <f t="shared" si="31"/>
        <v>230</v>
      </c>
      <c r="Y134" s="38"/>
      <c r="Z134" s="5">
        <f t="shared" si="30"/>
        <v>0</v>
      </c>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row>
    <row r="135" spans="1:59" s="49" customFormat="1" ht="13.5" customHeight="1">
      <c r="A135" s="42" t="s">
        <v>40</v>
      </c>
      <c r="B135" s="51" t="s">
        <v>39</v>
      </c>
      <c r="C135" s="56">
        <v>1115</v>
      </c>
      <c r="D135" s="52">
        <f t="shared" ref="D135:D139" si="54">SUM(E135:P135)</f>
        <v>1317</v>
      </c>
      <c r="E135" s="52"/>
      <c r="F135" s="52"/>
      <c r="G135" s="52"/>
      <c r="H135" s="52"/>
      <c r="I135" s="52"/>
      <c r="J135" s="52"/>
      <c r="K135" s="52"/>
      <c r="L135" s="52"/>
      <c r="M135" s="52"/>
      <c r="N135" s="52">
        <v>1317</v>
      </c>
      <c r="O135" s="52"/>
      <c r="P135" s="52"/>
      <c r="Q135" s="52"/>
      <c r="R135" s="52"/>
      <c r="S135" s="52"/>
      <c r="T135" s="52"/>
      <c r="U135" s="46">
        <f t="shared" si="33"/>
        <v>1317</v>
      </c>
      <c r="V135" s="32">
        <f t="shared" si="32"/>
        <v>1317</v>
      </c>
      <c r="W135" s="33">
        <f t="shared" si="34"/>
        <v>202</v>
      </c>
      <c r="X135" s="53">
        <f t="shared" si="31"/>
        <v>202</v>
      </c>
      <c r="Y135" s="38"/>
      <c r="Z135" s="5">
        <f t="shared" si="30"/>
        <v>0</v>
      </c>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row>
    <row r="136" spans="1:59" s="49" customFormat="1" ht="13.5" customHeight="1">
      <c r="A136" s="42" t="s">
        <v>40</v>
      </c>
      <c r="B136" s="51" t="s">
        <v>42</v>
      </c>
      <c r="C136" s="56">
        <v>159</v>
      </c>
      <c r="D136" s="52">
        <f t="shared" si="54"/>
        <v>187</v>
      </c>
      <c r="E136" s="52"/>
      <c r="F136" s="52"/>
      <c r="G136" s="52"/>
      <c r="H136" s="52"/>
      <c r="I136" s="52"/>
      <c r="J136" s="52"/>
      <c r="K136" s="52"/>
      <c r="L136" s="52"/>
      <c r="M136" s="52"/>
      <c r="N136" s="52">
        <v>187</v>
      </c>
      <c r="O136" s="52"/>
      <c r="P136" s="52"/>
      <c r="Q136" s="52"/>
      <c r="R136" s="52"/>
      <c r="S136" s="52"/>
      <c r="T136" s="52"/>
      <c r="U136" s="46">
        <f t="shared" si="33"/>
        <v>187</v>
      </c>
      <c r="V136" s="32">
        <f t="shared" si="32"/>
        <v>187</v>
      </c>
      <c r="W136" s="33">
        <f t="shared" si="34"/>
        <v>28</v>
      </c>
      <c r="X136" s="53">
        <f t="shared" si="31"/>
        <v>28</v>
      </c>
      <c r="Y136" s="38"/>
      <c r="Z136" s="5">
        <f t="shared" si="30"/>
        <v>0</v>
      </c>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row>
    <row r="137" spans="1:59" s="49" customFormat="1" ht="13.5" customHeight="1">
      <c r="A137" s="42" t="s">
        <v>43</v>
      </c>
      <c r="B137" s="43" t="s">
        <v>44</v>
      </c>
      <c r="C137" s="44">
        <v>233</v>
      </c>
      <c r="D137" s="45">
        <f>SUM(D138:D139)</f>
        <v>234</v>
      </c>
      <c r="E137" s="45">
        <f t="shared" ref="E137:T137" si="55">SUM(E138:E139)</f>
        <v>0</v>
      </c>
      <c r="F137" s="45">
        <f t="shared" si="55"/>
        <v>0</v>
      </c>
      <c r="G137" s="45">
        <f t="shared" si="55"/>
        <v>0</v>
      </c>
      <c r="H137" s="45">
        <f t="shared" si="55"/>
        <v>0</v>
      </c>
      <c r="I137" s="45">
        <f t="shared" si="55"/>
        <v>0</v>
      </c>
      <c r="J137" s="45">
        <f t="shared" si="55"/>
        <v>0</v>
      </c>
      <c r="K137" s="45">
        <f t="shared" si="55"/>
        <v>0</v>
      </c>
      <c r="L137" s="45">
        <f t="shared" si="55"/>
        <v>0</v>
      </c>
      <c r="M137" s="45">
        <f t="shared" si="55"/>
        <v>0</v>
      </c>
      <c r="N137" s="45">
        <f t="shared" si="55"/>
        <v>234</v>
      </c>
      <c r="O137" s="45">
        <f t="shared" si="55"/>
        <v>0</v>
      </c>
      <c r="P137" s="45">
        <f t="shared" si="55"/>
        <v>0</v>
      </c>
      <c r="Q137" s="45">
        <f t="shared" si="55"/>
        <v>26</v>
      </c>
      <c r="R137" s="45"/>
      <c r="S137" s="45">
        <f t="shared" si="55"/>
        <v>26</v>
      </c>
      <c r="T137" s="45">
        <f t="shared" si="55"/>
        <v>0</v>
      </c>
      <c r="U137" s="46">
        <f t="shared" si="33"/>
        <v>260</v>
      </c>
      <c r="V137" s="32">
        <f t="shared" si="32"/>
        <v>234</v>
      </c>
      <c r="W137" s="33">
        <f t="shared" si="34"/>
        <v>1</v>
      </c>
      <c r="X137" s="47">
        <f t="shared" si="31"/>
        <v>1</v>
      </c>
      <c r="Y137" s="38"/>
      <c r="Z137" s="5">
        <f t="shared" si="30"/>
        <v>0</v>
      </c>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row>
    <row r="138" spans="1:59" s="49" customFormat="1" ht="13.5" customHeight="1">
      <c r="A138" s="42" t="s">
        <v>40</v>
      </c>
      <c r="B138" s="51" t="s">
        <v>39</v>
      </c>
      <c r="C138" s="56">
        <v>211</v>
      </c>
      <c r="D138" s="52">
        <f t="shared" si="54"/>
        <v>212</v>
      </c>
      <c r="E138" s="52"/>
      <c r="F138" s="52"/>
      <c r="G138" s="52"/>
      <c r="H138" s="52"/>
      <c r="I138" s="52"/>
      <c r="J138" s="52"/>
      <c r="K138" s="52"/>
      <c r="L138" s="52"/>
      <c r="M138" s="52"/>
      <c r="N138" s="52">
        <v>212</v>
      </c>
      <c r="O138" s="52"/>
      <c r="P138" s="52"/>
      <c r="Q138" s="52">
        <v>24</v>
      </c>
      <c r="R138" s="52"/>
      <c r="S138" s="52">
        <v>24</v>
      </c>
      <c r="T138" s="52"/>
      <c r="U138" s="55">
        <f t="shared" si="33"/>
        <v>236</v>
      </c>
      <c r="V138" s="32">
        <f t="shared" si="32"/>
        <v>212</v>
      </c>
      <c r="W138" s="33">
        <f t="shared" si="34"/>
        <v>1</v>
      </c>
      <c r="X138" s="53">
        <f t="shared" si="31"/>
        <v>1</v>
      </c>
      <c r="Y138" s="38"/>
      <c r="Z138" s="5">
        <f t="shared" si="30"/>
        <v>0</v>
      </c>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row>
    <row r="139" spans="1:59" s="49" customFormat="1" ht="13.5" customHeight="1">
      <c r="A139" s="42" t="s">
        <v>40</v>
      </c>
      <c r="B139" s="51" t="s">
        <v>42</v>
      </c>
      <c r="C139" s="56">
        <v>22</v>
      </c>
      <c r="D139" s="52">
        <f t="shared" si="54"/>
        <v>22</v>
      </c>
      <c r="E139" s="52"/>
      <c r="F139" s="52"/>
      <c r="G139" s="52"/>
      <c r="H139" s="52"/>
      <c r="I139" s="52"/>
      <c r="J139" s="52"/>
      <c r="K139" s="52"/>
      <c r="L139" s="52"/>
      <c r="M139" s="52"/>
      <c r="N139" s="52">
        <v>22</v>
      </c>
      <c r="O139" s="52"/>
      <c r="P139" s="52"/>
      <c r="Q139" s="52">
        <v>2</v>
      </c>
      <c r="R139" s="52"/>
      <c r="S139" s="52">
        <v>2</v>
      </c>
      <c r="T139" s="52"/>
      <c r="U139" s="55">
        <f t="shared" si="33"/>
        <v>24</v>
      </c>
      <c r="V139" s="32">
        <f t="shared" si="32"/>
        <v>22</v>
      </c>
      <c r="W139" s="33">
        <f t="shared" si="34"/>
        <v>0</v>
      </c>
      <c r="X139" s="53">
        <f t="shared" si="31"/>
        <v>0</v>
      </c>
      <c r="Y139" s="38"/>
      <c r="Z139" s="5">
        <f t="shared" si="30"/>
        <v>0</v>
      </c>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row>
    <row r="140" spans="1:59" s="41" customFormat="1" ht="13.5" customHeight="1">
      <c r="A140" s="83">
        <v>4</v>
      </c>
      <c r="B140" s="28" t="s">
        <v>140</v>
      </c>
      <c r="C140" s="29">
        <v>12328</v>
      </c>
      <c r="D140" s="37">
        <f>D141+D144+D147</f>
        <v>14245</v>
      </c>
      <c r="E140" s="37">
        <f>E141+E144+E147</f>
        <v>0</v>
      </c>
      <c r="F140" s="37">
        <f t="shared" ref="F140:P140" si="56">F141+F144+F147</f>
        <v>0</v>
      </c>
      <c r="G140" s="37">
        <f t="shared" si="56"/>
        <v>0</v>
      </c>
      <c r="H140" s="37">
        <f t="shared" si="56"/>
        <v>0</v>
      </c>
      <c r="I140" s="37">
        <f t="shared" si="56"/>
        <v>0</v>
      </c>
      <c r="J140" s="37">
        <f t="shared" si="56"/>
        <v>450</v>
      </c>
      <c r="K140" s="37">
        <f t="shared" si="56"/>
        <v>0</v>
      </c>
      <c r="L140" s="37">
        <f t="shared" si="56"/>
        <v>0</v>
      </c>
      <c r="M140" s="37">
        <f t="shared" si="56"/>
        <v>0</v>
      </c>
      <c r="N140" s="37">
        <f t="shared" si="56"/>
        <v>13795</v>
      </c>
      <c r="O140" s="37">
        <f t="shared" si="56"/>
        <v>0</v>
      </c>
      <c r="P140" s="37">
        <f t="shared" si="56"/>
        <v>0</v>
      </c>
      <c r="Q140" s="37">
        <f>Q141+Q144+Q147</f>
        <v>224</v>
      </c>
      <c r="R140" s="37" t="e">
        <f>R141+R144+R147+#REF!</f>
        <v>#REF!</v>
      </c>
      <c r="S140" s="37">
        <f>S141+S144+S147</f>
        <v>224</v>
      </c>
      <c r="T140" s="37">
        <f>T141+T144+T147</f>
        <v>0</v>
      </c>
      <c r="U140" s="31" t="e">
        <f t="shared" si="33"/>
        <v>#REF!</v>
      </c>
      <c r="V140" s="32" t="e">
        <f t="shared" si="32"/>
        <v>#REF!</v>
      </c>
      <c r="W140" s="33">
        <f t="shared" si="34"/>
        <v>1917</v>
      </c>
      <c r="X140" s="34">
        <f t="shared" si="31"/>
        <v>1917</v>
      </c>
      <c r="Y140" s="38" t="s">
        <v>37</v>
      </c>
      <c r="Z140" s="5">
        <f t="shared" ref="Z140:Z204" si="57">D140-E140-F140-G140-H140-I140-J140-K140-L140-M140-N140-O140-P140</f>
        <v>0</v>
      </c>
      <c r="AA140" s="39"/>
      <c r="AB140" s="39"/>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row>
    <row r="141" spans="1:59" s="49" customFormat="1" ht="13.5" customHeight="1">
      <c r="A141" s="42" t="s">
        <v>35</v>
      </c>
      <c r="B141" s="43" t="s">
        <v>36</v>
      </c>
      <c r="C141" s="44">
        <v>7791</v>
      </c>
      <c r="D141" s="45">
        <f>D142+D143</f>
        <v>9788</v>
      </c>
      <c r="E141" s="45">
        <f t="shared" ref="E141:T141" si="58">E142+E143</f>
        <v>0</v>
      </c>
      <c r="F141" s="45">
        <f t="shared" si="58"/>
        <v>0</v>
      </c>
      <c r="G141" s="45">
        <f t="shared" si="58"/>
        <v>0</v>
      </c>
      <c r="H141" s="45">
        <f t="shared" si="58"/>
        <v>0</v>
      </c>
      <c r="I141" s="45">
        <f t="shared" si="58"/>
        <v>0</v>
      </c>
      <c r="J141" s="45">
        <f t="shared" si="58"/>
        <v>0</v>
      </c>
      <c r="K141" s="45">
        <f t="shared" si="58"/>
        <v>0</v>
      </c>
      <c r="L141" s="45">
        <f t="shared" si="58"/>
        <v>0</v>
      </c>
      <c r="M141" s="45">
        <f t="shared" si="58"/>
        <v>0</v>
      </c>
      <c r="N141" s="45">
        <f t="shared" si="58"/>
        <v>9788</v>
      </c>
      <c r="O141" s="45">
        <f t="shared" si="58"/>
        <v>0</v>
      </c>
      <c r="P141" s="45">
        <f t="shared" si="58"/>
        <v>0</v>
      </c>
      <c r="Q141" s="45">
        <f t="shared" si="58"/>
        <v>0</v>
      </c>
      <c r="R141" s="45"/>
      <c r="S141" s="45">
        <f t="shared" si="58"/>
        <v>0</v>
      </c>
      <c r="T141" s="45">
        <f t="shared" si="58"/>
        <v>0</v>
      </c>
      <c r="U141" s="46">
        <f t="shared" si="33"/>
        <v>9788</v>
      </c>
      <c r="V141" s="32">
        <f t="shared" si="32"/>
        <v>9788</v>
      </c>
      <c r="W141" s="33">
        <f t="shared" si="34"/>
        <v>1997</v>
      </c>
      <c r="X141" s="47">
        <f t="shared" ref="X141:X204" si="59">D141-C141</f>
        <v>1997</v>
      </c>
      <c r="Y141" s="38"/>
      <c r="Z141" s="5">
        <f t="shared" si="57"/>
        <v>0</v>
      </c>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row>
    <row r="142" spans="1:59" s="85" customFormat="1" ht="12">
      <c r="A142" s="50" t="s">
        <v>38</v>
      </c>
      <c r="B142" s="51" t="s">
        <v>39</v>
      </c>
      <c r="C142" s="56">
        <v>7497</v>
      </c>
      <c r="D142" s="52">
        <f>SUM(E142:P142)</f>
        <v>9419</v>
      </c>
      <c r="E142" s="52"/>
      <c r="F142" s="52"/>
      <c r="G142" s="52"/>
      <c r="H142" s="52"/>
      <c r="I142" s="52"/>
      <c r="J142" s="52"/>
      <c r="K142" s="52"/>
      <c r="L142" s="52"/>
      <c r="M142" s="52"/>
      <c r="N142" s="52">
        <v>9419</v>
      </c>
      <c r="O142" s="52"/>
      <c r="P142" s="52"/>
      <c r="Q142" s="52"/>
      <c r="R142" s="52"/>
      <c r="S142" s="52"/>
      <c r="T142" s="52"/>
      <c r="U142" s="55">
        <f t="shared" si="33"/>
        <v>9419</v>
      </c>
      <c r="V142" s="32">
        <f t="shared" si="32"/>
        <v>9419</v>
      </c>
      <c r="W142" s="33">
        <f t="shared" si="34"/>
        <v>1922</v>
      </c>
      <c r="X142" s="53">
        <f t="shared" si="59"/>
        <v>1922</v>
      </c>
      <c r="Y142" s="38"/>
      <c r="Z142" s="5">
        <f t="shared" si="57"/>
        <v>0</v>
      </c>
      <c r="AA142" s="84"/>
      <c r="AB142" s="84"/>
      <c r="AC142" s="84"/>
      <c r="AD142" s="84"/>
      <c r="AE142" s="84"/>
      <c r="AF142" s="84"/>
      <c r="AG142" s="84"/>
      <c r="AH142" s="84"/>
      <c r="AI142" s="84"/>
      <c r="AJ142" s="84"/>
      <c r="AK142" s="84"/>
      <c r="AL142" s="84"/>
      <c r="AM142" s="84"/>
      <c r="AN142" s="84"/>
      <c r="AO142" s="84"/>
      <c r="AP142" s="84"/>
      <c r="AQ142" s="84"/>
      <c r="AR142" s="84"/>
      <c r="AS142" s="84"/>
      <c r="AT142" s="84"/>
      <c r="AU142" s="84"/>
      <c r="AV142" s="84"/>
      <c r="AW142" s="84"/>
      <c r="AX142" s="84"/>
      <c r="AY142" s="84"/>
      <c r="AZ142" s="84"/>
      <c r="BA142" s="84"/>
      <c r="BB142" s="84"/>
      <c r="BC142" s="84"/>
      <c r="BD142" s="84"/>
      <c r="BE142" s="84"/>
      <c r="BF142" s="84"/>
      <c r="BG142" s="84"/>
    </row>
    <row r="143" spans="1:59" s="85" customFormat="1" ht="13.5" customHeight="1">
      <c r="A143" s="50" t="s">
        <v>38</v>
      </c>
      <c r="B143" s="51" t="s">
        <v>42</v>
      </c>
      <c r="C143" s="56">
        <v>294</v>
      </c>
      <c r="D143" s="52">
        <f>SUM(E143:P143)</f>
        <v>369</v>
      </c>
      <c r="E143" s="52"/>
      <c r="F143" s="52"/>
      <c r="G143" s="52"/>
      <c r="H143" s="52"/>
      <c r="I143" s="52"/>
      <c r="J143" s="52"/>
      <c r="K143" s="52"/>
      <c r="L143" s="52"/>
      <c r="M143" s="52"/>
      <c r="N143" s="52">
        <v>369</v>
      </c>
      <c r="O143" s="52"/>
      <c r="P143" s="52"/>
      <c r="Q143" s="52"/>
      <c r="R143" s="52"/>
      <c r="S143" s="52"/>
      <c r="T143" s="52"/>
      <c r="U143" s="55">
        <f t="shared" si="33"/>
        <v>369</v>
      </c>
      <c r="V143" s="32">
        <f t="shared" si="32"/>
        <v>369</v>
      </c>
      <c r="W143" s="33">
        <f t="shared" si="34"/>
        <v>75</v>
      </c>
      <c r="X143" s="53">
        <f t="shared" si="59"/>
        <v>75</v>
      </c>
      <c r="Y143" s="38"/>
      <c r="Z143" s="5">
        <f t="shared" si="57"/>
        <v>0</v>
      </c>
      <c r="AA143" s="84"/>
      <c r="AB143" s="84"/>
      <c r="AC143" s="84"/>
      <c r="AD143" s="84"/>
      <c r="AE143" s="84"/>
      <c r="AF143" s="84"/>
      <c r="AG143" s="84"/>
      <c r="AH143" s="84"/>
      <c r="AI143" s="84"/>
      <c r="AJ143" s="84"/>
      <c r="AK143" s="84"/>
      <c r="AL143" s="84"/>
      <c r="AM143" s="84"/>
      <c r="AN143" s="84"/>
      <c r="AO143" s="84"/>
      <c r="AP143" s="84"/>
      <c r="AQ143" s="84"/>
      <c r="AR143" s="84"/>
      <c r="AS143" s="84"/>
      <c r="AT143" s="84"/>
      <c r="AU143" s="84"/>
      <c r="AV143" s="84"/>
      <c r="AW143" s="84"/>
      <c r="AX143" s="84"/>
      <c r="AY143" s="84"/>
      <c r="AZ143" s="84"/>
      <c r="BA143" s="84"/>
      <c r="BB143" s="84"/>
      <c r="BC143" s="84"/>
      <c r="BD143" s="84"/>
      <c r="BE143" s="84"/>
      <c r="BF143" s="84"/>
      <c r="BG143" s="84"/>
    </row>
    <row r="144" spans="1:59" s="49" customFormat="1" ht="13.5" customHeight="1">
      <c r="A144" s="42" t="s">
        <v>43</v>
      </c>
      <c r="B144" s="43" t="s">
        <v>44</v>
      </c>
      <c r="C144" s="44">
        <v>2020</v>
      </c>
      <c r="D144" s="45">
        <f>D145+D146</f>
        <v>2020</v>
      </c>
      <c r="E144" s="45">
        <f t="shared" ref="E144:T144" si="60">E145+E146</f>
        <v>0</v>
      </c>
      <c r="F144" s="45">
        <f t="shared" si="60"/>
        <v>0</v>
      </c>
      <c r="G144" s="45">
        <f t="shared" si="60"/>
        <v>0</v>
      </c>
      <c r="H144" s="45">
        <f t="shared" si="60"/>
        <v>0</v>
      </c>
      <c r="I144" s="45">
        <f t="shared" si="60"/>
        <v>0</v>
      </c>
      <c r="J144" s="45">
        <f t="shared" si="60"/>
        <v>0</v>
      </c>
      <c r="K144" s="45">
        <f t="shared" si="60"/>
        <v>0</v>
      </c>
      <c r="L144" s="45">
        <f t="shared" si="60"/>
        <v>0</v>
      </c>
      <c r="M144" s="45">
        <f t="shared" si="60"/>
        <v>0</v>
      </c>
      <c r="N144" s="45">
        <f t="shared" si="60"/>
        <v>2020</v>
      </c>
      <c r="O144" s="45">
        <f t="shared" si="60"/>
        <v>0</v>
      </c>
      <c r="P144" s="45">
        <f t="shared" si="60"/>
        <v>0</v>
      </c>
      <c r="Q144" s="45">
        <f t="shared" si="60"/>
        <v>224</v>
      </c>
      <c r="R144" s="45"/>
      <c r="S144" s="45">
        <f t="shared" si="60"/>
        <v>224</v>
      </c>
      <c r="T144" s="45">
        <f t="shared" si="60"/>
        <v>0</v>
      </c>
      <c r="U144" s="46">
        <f t="shared" si="33"/>
        <v>2244</v>
      </c>
      <c r="V144" s="32">
        <f t="shared" si="32"/>
        <v>2020</v>
      </c>
      <c r="W144" s="33">
        <f t="shared" si="34"/>
        <v>0</v>
      </c>
      <c r="X144" s="47">
        <f t="shared" si="59"/>
        <v>0</v>
      </c>
      <c r="Y144" s="38"/>
      <c r="Z144" s="5">
        <f t="shared" si="57"/>
        <v>0</v>
      </c>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row>
    <row r="145" spans="1:59" s="85" customFormat="1" ht="12">
      <c r="A145" s="50" t="s">
        <v>38</v>
      </c>
      <c r="B145" s="51" t="s">
        <v>39</v>
      </c>
      <c r="C145" s="56">
        <v>1976</v>
      </c>
      <c r="D145" s="52">
        <f>SUM(E145:P145)</f>
        <v>1976</v>
      </c>
      <c r="E145" s="52"/>
      <c r="F145" s="52"/>
      <c r="G145" s="52"/>
      <c r="H145" s="52"/>
      <c r="I145" s="52"/>
      <c r="J145" s="52"/>
      <c r="K145" s="52"/>
      <c r="L145" s="52"/>
      <c r="M145" s="52"/>
      <c r="N145" s="52">
        <v>1976</v>
      </c>
      <c r="O145" s="52"/>
      <c r="P145" s="52"/>
      <c r="Q145" s="52">
        <v>219</v>
      </c>
      <c r="R145" s="52"/>
      <c r="S145" s="52">
        <v>219</v>
      </c>
      <c r="T145" s="52"/>
      <c r="U145" s="55">
        <f t="shared" si="33"/>
        <v>2195</v>
      </c>
      <c r="V145" s="32">
        <f t="shared" si="32"/>
        <v>1976</v>
      </c>
      <c r="W145" s="33">
        <f t="shared" si="34"/>
        <v>0</v>
      </c>
      <c r="X145" s="53">
        <f t="shared" si="59"/>
        <v>0</v>
      </c>
      <c r="Y145" s="38"/>
      <c r="Z145" s="5">
        <f t="shared" si="57"/>
        <v>0</v>
      </c>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4"/>
      <c r="AY145" s="84"/>
      <c r="AZ145" s="84"/>
      <c r="BA145" s="84"/>
      <c r="BB145" s="84"/>
      <c r="BC145" s="84"/>
      <c r="BD145" s="84"/>
      <c r="BE145" s="84"/>
      <c r="BF145" s="84"/>
      <c r="BG145" s="84"/>
    </row>
    <row r="146" spans="1:59" s="85" customFormat="1" ht="13.5" customHeight="1">
      <c r="A146" s="50" t="s">
        <v>38</v>
      </c>
      <c r="B146" s="51" t="s">
        <v>42</v>
      </c>
      <c r="C146" s="56">
        <v>44</v>
      </c>
      <c r="D146" s="52">
        <f>SUM(E146:P146)</f>
        <v>44</v>
      </c>
      <c r="E146" s="52"/>
      <c r="F146" s="52"/>
      <c r="G146" s="52"/>
      <c r="H146" s="52"/>
      <c r="I146" s="52"/>
      <c r="J146" s="52"/>
      <c r="K146" s="52"/>
      <c r="L146" s="52"/>
      <c r="M146" s="52"/>
      <c r="N146" s="52">
        <v>44</v>
      </c>
      <c r="O146" s="52"/>
      <c r="P146" s="52"/>
      <c r="Q146" s="52">
        <v>5</v>
      </c>
      <c r="R146" s="52"/>
      <c r="S146" s="52">
        <v>5</v>
      </c>
      <c r="T146" s="52"/>
      <c r="U146" s="55">
        <f t="shared" si="33"/>
        <v>49</v>
      </c>
      <c r="V146" s="32">
        <f t="shared" si="32"/>
        <v>44</v>
      </c>
      <c r="W146" s="33">
        <f t="shared" si="34"/>
        <v>0</v>
      </c>
      <c r="X146" s="53">
        <f t="shared" si="59"/>
        <v>0</v>
      </c>
      <c r="Y146" s="38"/>
      <c r="Z146" s="5">
        <f t="shared" si="57"/>
        <v>0</v>
      </c>
      <c r="AA146" s="84"/>
      <c r="AB146" s="84"/>
      <c r="AC146" s="84"/>
      <c r="AD146" s="84"/>
      <c r="AE146" s="84"/>
      <c r="AF146" s="84"/>
      <c r="AG146" s="84"/>
      <c r="AH146" s="84"/>
      <c r="AI146" s="84"/>
      <c r="AJ146" s="84"/>
      <c r="AK146" s="84"/>
      <c r="AL146" s="84"/>
      <c r="AM146" s="84"/>
      <c r="AN146" s="84"/>
      <c r="AO146" s="84"/>
      <c r="AP146" s="84"/>
      <c r="AQ146" s="84"/>
      <c r="AR146" s="84"/>
      <c r="AS146" s="84"/>
      <c r="AT146" s="84"/>
      <c r="AU146" s="84"/>
      <c r="AV146" s="84"/>
      <c r="AW146" s="84"/>
      <c r="AX146" s="84"/>
      <c r="AY146" s="84"/>
      <c r="AZ146" s="84"/>
      <c r="BA146" s="84"/>
      <c r="BB146" s="84"/>
      <c r="BC146" s="84"/>
      <c r="BD146" s="84"/>
      <c r="BE146" s="84"/>
      <c r="BF146" s="84"/>
      <c r="BG146" s="84"/>
    </row>
    <row r="147" spans="1:59" s="49" customFormat="1" ht="13.5" customHeight="1">
      <c r="A147" s="42" t="s">
        <v>45</v>
      </c>
      <c r="B147" s="43" t="s">
        <v>94</v>
      </c>
      <c r="C147" s="44">
        <v>2517</v>
      </c>
      <c r="D147" s="45">
        <f>SUM(D148:D156)</f>
        <v>2437</v>
      </c>
      <c r="E147" s="45">
        <f t="shared" ref="E147:T147" si="61">SUM(E148:E156)</f>
        <v>0</v>
      </c>
      <c r="F147" s="45">
        <f t="shared" si="61"/>
        <v>0</v>
      </c>
      <c r="G147" s="45">
        <f t="shared" si="61"/>
        <v>0</v>
      </c>
      <c r="H147" s="45">
        <f t="shared" si="61"/>
        <v>0</v>
      </c>
      <c r="I147" s="45">
        <f t="shared" si="61"/>
        <v>0</v>
      </c>
      <c r="J147" s="45">
        <f t="shared" si="61"/>
        <v>450</v>
      </c>
      <c r="K147" s="45">
        <f t="shared" si="61"/>
        <v>0</v>
      </c>
      <c r="L147" s="45">
        <f t="shared" si="61"/>
        <v>0</v>
      </c>
      <c r="M147" s="45">
        <f t="shared" si="61"/>
        <v>0</v>
      </c>
      <c r="N147" s="45">
        <f t="shared" si="61"/>
        <v>1987</v>
      </c>
      <c r="O147" s="45">
        <f t="shared" si="61"/>
        <v>0</v>
      </c>
      <c r="P147" s="45">
        <f t="shared" si="61"/>
        <v>0</v>
      </c>
      <c r="Q147" s="45">
        <f t="shared" si="61"/>
        <v>0</v>
      </c>
      <c r="R147" s="45"/>
      <c r="S147" s="45">
        <f t="shared" si="61"/>
        <v>0</v>
      </c>
      <c r="T147" s="45">
        <f t="shared" si="61"/>
        <v>0</v>
      </c>
      <c r="U147" s="46">
        <f t="shared" si="33"/>
        <v>2437</v>
      </c>
      <c r="V147" s="32">
        <f t="shared" si="32"/>
        <v>2437</v>
      </c>
      <c r="W147" s="33">
        <f t="shared" si="34"/>
        <v>-80</v>
      </c>
      <c r="X147" s="47">
        <f t="shared" si="59"/>
        <v>-80</v>
      </c>
      <c r="Y147" s="38"/>
      <c r="Z147" s="5">
        <f t="shared" si="57"/>
        <v>0</v>
      </c>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row>
    <row r="148" spans="1:59" s="59" customFormat="1" ht="12">
      <c r="A148" s="50" t="s">
        <v>40</v>
      </c>
      <c r="B148" s="51" t="s">
        <v>141</v>
      </c>
      <c r="C148" s="56">
        <v>12</v>
      </c>
      <c r="D148" s="52">
        <f>SUM(E148:P148)</f>
        <v>17</v>
      </c>
      <c r="E148" s="52"/>
      <c r="F148" s="52"/>
      <c r="G148" s="52"/>
      <c r="H148" s="52"/>
      <c r="I148" s="52"/>
      <c r="J148" s="52"/>
      <c r="K148" s="52"/>
      <c r="L148" s="52"/>
      <c r="M148" s="52"/>
      <c r="N148" s="52">
        <v>17</v>
      </c>
      <c r="O148" s="52"/>
      <c r="P148" s="52"/>
      <c r="Q148" s="52"/>
      <c r="R148" s="52"/>
      <c r="S148" s="52"/>
      <c r="T148" s="52"/>
      <c r="U148" s="55">
        <f t="shared" si="33"/>
        <v>17</v>
      </c>
      <c r="V148" s="32">
        <f t="shared" ref="V148:V211" si="62">U148-S148</f>
        <v>17</v>
      </c>
      <c r="W148" s="33">
        <f t="shared" si="34"/>
        <v>5</v>
      </c>
      <c r="X148" s="53">
        <f t="shared" si="59"/>
        <v>5</v>
      </c>
      <c r="Y148" s="57"/>
      <c r="Z148" s="5">
        <f t="shared" si="57"/>
        <v>0</v>
      </c>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row>
    <row r="149" spans="1:59" s="59" customFormat="1" ht="12">
      <c r="A149" s="50" t="s">
        <v>40</v>
      </c>
      <c r="B149" s="51" t="s">
        <v>142</v>
      </c>
      <c r="C149" s="56">
        <v>110</v>
      </c>
      <c r="D149" s="52">
        <f t="shared" ref="D149:D156" si="63">SUM(E149:P149)</f>
        <v>110</v>
      </c>
      <c r="E149" s="52"/>
      <c r="F149" s="52"/>
      <c r="G149" s="52"/>
      <c r="H149" s="52"/>
      <c r="I149" s="52"/>
      <c r="J149" s="52">
        <v>110</v>
      </c>
      <c r="K149" s="52"/>
      <c r="L149" s="52"/>
      <c r="M149" s="52"/>
      <c r="N149" s="52"/>
      <c r="O149" s="52"/>
      <c r="P149" s="52"/>
      <c r="Q149" s="52"/>
      <c r="R149" s="52"/>
      <c r="S149" s="52"/>
      <c r="T149" s="52"/>
      <c r="U149" s="55">
        <f t="shared" ref="U149:U212" si="64">D149+Q149+R149</f>
        <v>110</v>
      </c>
      <c r="V149" s="32">
        <f t="shared" si="62"/>
        <v>110</v>
      </c>
      <c r="W149" s="33">
        <f t="shared" ref="W149:W197" si="65">D149-C149</f>
        <v>0</v>
      </c>
      <c r="X149" s="53">
        <f t="shared" si="59"/>
        <v>0</v>
      </c>
      <c r="Y149" s="57"/>
      <c r="Z149" s="5">
        <f t="shared" si="57"/>
        <v>0</v>
      </c>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row>
    <row r="150" spans="1:59" s="59" customFormat="1" ht="12">
      <c r="A150" s="50" t="s">
        <v>40</v>
      </c>
      <c r="B150" s="51" t="s">
        <v>143</v>
      </c>
      <c r="C150" s="56">
        <v>450</v>
      </c>
      <c r="D150" s="52">
        <f t="shared" si="63"/>
        <v>450</v>
      </c>
      <c r="E150" s="52"/>
      <c r="F150" s="52"/>
      <c r="G150" s="52"/>
      <c r="H150" s="52"/>
      <c r="I150" s="52"/>
      <c r="J150" s="52"/>
      <c r="K150" s="52"/>
      <c r="L150" s="52"/>
      <c r="M150" s="52"/>
      <c r="N150" s="52">
        <v>450</v>
      </c>
      <c r="O150" s="52"/>
      <c r="P150" s="52"/>
      <c r="Q150" s="52"/>
      <c r="R150" s="52"/>
      <c r="S150" s="52"/>
      <c r="T150" s="52"/>
      <c r="U150" s="55">
        <f t="shared" si="64"/>
        <v>450</v>
      </c>
      <c r="V150" s="32">
        <f t="shared" si="62"/>
        <v>450</v>
      </c>
      <c r="W150" s="33">
        <f t="shared" si="65"/>
        <v>0</v>
      </c>
      <c r="X150" s="53">
        <f t="shared" si="59"/>
        <v>0</v>
      </c>
      <c r="Y150" s="57"/>
      <c r="Z150" s="5">
        <f t="shared" si="57"/>
        <v>0</v>
      </c>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row>
    <row r="151" spans="1:59" s="59" customFormat="1" ht="72">
      <c r="A151" s="50" t="s">
        <v>40</v>
      </c>
      <c r="B151" s="51" t="s">
        <v>144</v>
      </c>
      <c r="C151" s="56">
        <v>500</v>
      </c>
      <c r="D151" s="52">
        <f t="shared" si="63"/>
        <v>500</v>
      </c>
      <c r="E151" s="52"/>
      <c r="F151" s="52"/>
      <c r="G151" s="52"/>
      <c r="H151" s="52"/>
      <c r="I151" s="52"/>
      <c r="J151" s="52"/>
      <c r="K151" s="52"/>
      <c r="L151" s="52"/>
      <c r="M151" s="52"/>
      <c r="N151" s="52">
        <v>500</v>
      </c>
      <c r="O151" s="52"/>
      <c r="P151" s="52"/>
      <c r="Q151" s="52"/>
      <c r="R151" s="52"/>
      <c r="S151" s="52"/>
      <c r="T151" s="52"/>
      <c r="U151" s="55">
        <f t="shared" si="64"/>
        <v>500</v>
      </c>
      <c r="V151" s="32">
        <f t="shared" si="62"/>
        <v>500</v>
      </c>
      <c r="W151" s="33">
        <f t="shared" si="65"/>
        <v>0</v>
      </c>
      <c r="X151" s="53">
        <f t="shared" si="59"/>
        <v>0</v>
      </c>
      <c r="Y151" s="57"/>
      <c r="Z151" s="5">
        <f t="shared" si="57"/>
        <v>0</v>
      </c>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row>
    <row r="152" spans="1:59" s="59" customFormat="1" ht="24">
      <c r="A152" s="50" t="s">
        <v>40</v>
      </c>
      <c r="B152" s="51" t="s">
        <v>145</v>
      </c>
      <c r="C152" s="56">
        <v>120</v>
      </c>
      <c r="D152" s="52">
        <f t="shared" si="63"/>
        <v>120</v>
      </c>
      <c r="E152" s="52"/>
      <c r="F152" s="52"/>
      <c r="G152" s="52"/>
      <c r="H152" s="52"/>
      <c r="I152" s="52"/>
      <c r="J152" s="52"/>
      <c r="K152" s="52"/>
      <c r="L152" s="52"/>
      <c r="M152" s="52"/>
      <c r="N152" s="52">
        <v>120</v>
      </c>
      <c r="O152" s="52"/>
      <c r="P152" s="52"/>
      <c r="Q152" s="52"/>
      <c r="R152" s="52"/>
      <c r="S152" s="52"/>
      <c r="T152" s="52"/>
      <c r="U152" s="55">
        <f t="shared" si="64"/>
        <v>120</v>
      </c>
      <c r="V152" s="32">
        <f t="shared" si="62"/>
        <v>120</v>
      </c>
      <c r="W152" s="33">
        <f t="shared" si="65"/>
        <v>0</v>
      </c>
      <c r="X152" s="53">
        <f t="shared" si="59"/>
        <v>0</v>
      </c>
      <c r="Y152" s="57"/>
      <c r="Z152" s="5">
        <f t="shared" si="57"/>
        <v>0</v>
      </c>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row>
    <row r="153" spans="1:59" s="62" customFormat="1" ht="24">
      <c r="A153" s="60" t="s">
        <v>40</v>
      </c>
      <c r="B153" s="51" t="s">
        <v>103</v>
      </c>
      <c r="C153" s="56">
        <v>140</v>
      </c>
      <c r="D153" s="52">
        <f t="shared" si="63"/>
        <v>140</v>
      </c>
      <c r="E153" s="52"/>
      <c r="F153" s="52"/>
      <c r="G153" s="52"/>
      <c r="H153" s="52"/>
      <c r="I153" s="52"/>
      <c r="J153" s="52">
        <f>70*2</f>
        <v>140</v>
      </c>
      <c r="K153" s="52"/>
      <c r="L153" s="52"/>
      <c r="M153" s="52"/>
      <c r="N153" s="52"/>
      <c r="O153" s="52"/>
      <c r="P153" s="52"/>
      <c r="Q153" s="52"/>
      <c r="R153" s="52"/>
      <c r="S153" s="52"/>
      <c r="T153" s="52"/>
      <c r="U153" s="55">
        <f t="shared" si="64"/>
        <v>140</v>
      </c>
      <c r="V153" s="32">
        <f t="shared" si="62"/>
        <v>140</v>
      </c>
      <c r="W153" s="33">
        <f t="shared" si="65"/>
        <v>0</v>
      </c>
      <c r="X153" s="87">
        <f t="shared" si="59"/>
        <v>0</v>
      </c>
      <c r="Y153" s="57"/>
      <c r="Z153" s="5">
        <f t="shared" si="57"/>
        <v>0</v>
      </c>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row>
    <row r="154" spans="1:59" s="62" customFormat="1" ht="60">
      <c r="A154" s="60" t="s">
        <v>40</v>
      </c>
      <c r="B154" s="51" t="s">
        <v>146</v>
      </c>
      <c r="C154" s="56">
        <v>700</v>
      </c>
      <c r="D154" s="52">
        <f t="shared" si="63"/>
        <v>700</v>
      </c>
      <c r="E154" s="52"/>
      <c r="F154" s="52"/>
      <c r="G154" s="52"/>
      <c r="H154" s="52"/>
      <c r="I154" s="52"/>
      <c r="J154" s="52"/>
      <c r="K154" s="52"/>
      <c r="L154" s="52"/>
      <c r="M154" s="52"/>
      <c r="N154" s="52">
        <v>700</v>
      </c>
      <c r="O154" s="52"/>
      <c r="P154" s="52"/>
      <c r="Q154" s="52"/>
      <c r="R154" s="52"/>
      <c r="S154" s="52"/>
      <c r="T154" s="52"/>
      <c r="U154" s="55">
        <f t="shared" si="64"/>
        <v>700</v>
      </c>
      <c r="V154" s="32">
        <f t="shared" si="62"/>
        <v>700</v>
      </c>
      <c r="W154" s="33">
        <f t="shared" si="65"/>
        <v>0</v>
      </c>
      <c r="X154" s="53">
        <f t="shared" si="59"/>
        <v>0</v>
      </c>
      <c r="Y154" s="57"/>
      <c r="Z154" s="5">
        <f t="shared" si="57"/>
        <v>0</v>
      </c>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row>
    <row r="155" spans="1:59" s="62" customFormat="1" ht="36">
      <c r="A155" s="60" t="s">
        <v>38</v>
      </c>
      <c r="B155" s="51" t="s">
        <v>147</v>
      </c>
      <c r="C155" s="56">
        <v>285</v>
      </c>
      <c r="D155" s="52">
        <f t="shared" si="63"/>
        <v>200</v>
      </c>
      <c r="E155" s="52"/>
      <c r="F155" s="52"/>
      <c r="G155" s="52"/>
      <c r="H155" s="52"/>
      <c r="I155" s="52"/>
      <c r="J155" s="52"/>
      <c r="K155" s="52"/>
      <c r="L155" s="52"/>
      <c r="M155" s="52"/>
      <c r="N155" s="52">
        <v>200</v>
      </c>
      <c r="O155" s="52"/>
      <c r="P155" s="52"/>
      <c r="Q155" s="52"/>
      <c r="R155" s="52"/>
      <c r="S155" s="52"/>
      <c r="T155" s="52"/>
      <c r="U155" s="55">
        <f t="shared" si="64"/>
        <v>200</v>
      </c>
      <c r="V155" s="32">
        <f t="shared" si="62"/>
        <v>200</v>
      </c>
      <c r="W155" s="33">
        <f t="shared" si="65"/>
        <v>-85</v>
      </c>
      <c r="X155" s="53">
        <f t="shared" si="59"/>
        <v>-85</v>
      </c>
      <c r="Y155" s="57"/>
      <c r="Z155" s="5">
        <f t="shared" si="57"/>
        <v>0</v>
      </c>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row>
    <row r="156" spans="1:59" s="62" customFormat="1" ht="36">
      <c r="A156" s="60" t="s">
        <v>38</v>
      </c>
      <c r="B156" s="51" t="s">
        <v>148</v>
      </c>
      <c r="C156" s="56">
        <v>200</v>
      </c>
      <c r="D156" s="52">
        <f t="shared" si="63"/>
        <v>200</v>
      </c>
      <c r="E156" s="52"/>
      <c r="F156" s="52"/>
      <c r="G156" s="52"/>
      <c r="H156" s="52"/>
      <c r="I156" s="52"/>
      <c r="J156" s="52">
        <v>200</v>
      </c>
      <c r="K156" s="52"/>
      <c r="L156" s="52"/>
      <c r="M156" s="52"/>
      <c r="N156" s="52"/>
      <c r="O156" s="52"/>
      <c r="P156" s="52"/>
      <c r="Q156" s="52"/>
      <c r="R156" s="52"/>
      <c r="S156" s="52"/>
      <c r="T156" s="52"/>
      <c r="U156" s="55">
        <f t="shared" si="64"/>
        <v>200</v>
      </c>
      <c r="V156" s="32">
        <f t="shared" si="62"/>
        <v>200</v>
      </c>
      <c r="W156" s="33">
        <f t="shared" si="65"/>
        <v>0</v>
      </c>
      <c r="X156" s="53">
        <f t="shared" si="59"/>
        <v>0</v>
      </c>
      <c r="Y156" s="57"/>
      <c r="Z156" s="5">
        <f t="shared" si="57"/>
        <v>0</v>
      </c>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row>
    <row r="157" spans="1:59" s="41" customFormat="1" ht="13.5" customHeight="1">
      <c r="A157" s="83">
        <v>5</v>
      </c>
      <c r="B157" s="28" t="s">
        <v>149</v>
      </c>
      <c r="C157" s="29">
        <v>25857</v>
      </c>
      <c r="D157" s="37">
        <f t="shared" ref="D157:T157" si="66">D158+D161+D164+D181</f>
        <v>25910</v>
      </c>
      <c r="E157" s="37">
        <f t="shared" si="66"/>
        <v>0</v>
      </c>
      <c r="F157" s="37">
        <f t="shared" si="66"/>
        <v>0</v>
      </c>
      <c r="G157" s="37">
        <f t="shared" si="66"/>
        <v>0</v>
      </c>
      <c r="H157" s="37">
        <f t="shared" si="66"/>
        <v>0</v>
      </c>
      <c r="I157" s="37">
        <f t="shared" si="66"/>
        <v>0</v>
      </c>
      <c r="J157" s="37">
        <f t="shared" si="66"/>
        <v>1387</v>
      </c>
      <c r="K157" s="37">
        <f t="shared" si="66"/>
        <v>0</v>
      </c>
      <c r="L157" s="37">
        <f t="shared" si="66"/>
        <v>0</v>
      </c>
      <c r="M157" s="37">
        <f t="shared" si="66"/>
        <v>0</v>
      </c>
      <c r="N157" s="37">
        <f t="shared" si="66"/>
        <v>24523</v>
      </c>
      <c r="O157" s="37">
        <f t="shared" si="66"/>
        <v>0</v>
      </c>
      <c r="P157" s="37">
        <f t="shared" si="66"/>
        <v>0</v>
      </c>
      <c r="Q157" s="37">
        <f t="shared" si="66"/>
        <v>290</v>
      </c>
      <c r="R157" s="37">
        <f t="shared" si="66"/>
        <v>0</v>
      </c>
      <c r="S157" s="37">
        <f t="shared" si="66"/>
        <v>290</v>
      </c>
      <c r="T157" s="37">
        <f t="shared" si="66"/>
        <v>0</v>
      </c>
      <c r="U157" s="31">
        <f t="shared" si="64"/>
        <v>26200</v>
      </c>
      <c r="V157" s="32">
        <f t="shared" si="62"/>
        <v>25910</v>
      </c>
      <c r="W157" s="33">
        <f t="shared" si="65"/>
        <v>53</v>
      </c>
      <c r="X157" s="34">
        <f t="shared" si="59"/>
        <v>53</v>
      </c>
      <c r="Y157" s="38" t="s">
        <v>37</v>
      </c>
      <c r="Z157" s="5">
        <f t="shared" si="57"/>
        <v>0</v>
      </c>
      <c r="AA157" s="39"/>
      <c r="AB157" s="39"/>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row>
    <row r="158" spans="1:59" s="49" customFormat="1" ht="13.5" customHeight="1">
      <c r="A158" s="42" t="s">
        <v>35</v>
      </c>
      <c r="B158" s="43" t="s">
        <v>36</v>
      </c>
      <c r="C158" s="44">
        <v>11411</v>
      </c>
      <c r="D158" s="45">
        <f>D159+D160</f>
        <v>13271</v>
      </c>
      <c r="E158" s="45">
        <f t="shared" ref="E158:T158" si="67">E159+E160</f>
        <v>0</v>
      </c>
      <c r="F158" s="45">
        <f t="shared" si="67"/>
        <v>0</v>
      </c>
      <c r="G158" s="45">
        <f t="shared" si="67"/>
        <v>0</v>
      </c>
      <c r="H158" s="45">
        <f t="shared" si="67"/>
        <v>0</v>
      </c>
      <c r="I158" s="45">
        <f t="shared" si="67"/>
        <v>0</v>
      </c>
      <c r="J158" s="45">
        <f t="shared" si="67"/>
        <v>0</v>
      </c>
      <c r="K158" s="45">
        <f t="shared" si="67"/>
        <v>0</v>
      </c>
      <c r="L158" s="45">
        <f t="shared" si="67"/>
        <v>0</v>
      </c>
      <c r="M158" s="45">
        <f t="shared" si="67"/>
        <v>0</v>
      </c>
      <c r="N158" s="45">
        <f>N159+N160</f>
        <v>13271</v>
      </c>
      <c r="O158" s="45">
        <f t="shared" si="67"/>
        <v>0</v>
      </c>
      <c r="P158" s="45">
        <f t="shared" si="67"/>
        <v>0</v>
      </c>
      <c r="Q158" s="45">
        <f t="shared" si="67"/>
        <v>0</v>
      </c>
      <c r="R158" s="45"/>
      <c r="S158" s="45">
        <f t="shared" si="67"/>
        <v>0</v>
      </c>
      <c r="T158" s="45">
        <f t="shared" si="67"/>
        <v>0</v>
      </c>
      <c r="U158" s="46">
        <f t="shared" si="64"/>
        <v>13271</v>
      </c>
      <c r="V158" s="32">
        <f t="shared" si="62"/>
        <v>13271</v>
      </c>
      <c r="W158" s="33">
        <f t="shared" si="65"/>
        <v>1860</v>
      </c>
      <c r="X158" s="47">
        <f t="shared" si="59"/>
        <v>1860</v>
      </c>
      <c r="Y158" s="38"/>
      <c r="Z158" s="5">
        <f t="shared" si="57"/>
        <v>0</v>
      </c>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row>
    <row r="159" spans="1:59" s="49" customFormat="1" ht="13.5" customHeight="1">
      <c r="A159" s="50" t="s">
        <v>40</v>
      </c>
      <c r="B159" s="51" t="s">
        <v>39</v>
      </c>
      <c r="C159" s="56">
        <v>11131</v>
      </c>
      <c r="D159" s="52">
        <f>SUM(E159:P159)</f>
        <v>12916</v>
      </c>
      <c r="E159" s="52"/>
      <c r="F159" s="52"/>
      <c r="G159" s="52"/>
      <c r="H159" s="52"/>
      <c r="I159" s="52"/>
      <c r="J159" s="52"/>
      <c r="K159" s="52"/>
      <c r="L159" s="52"/>
      <c r="M159" s="52"/>
      <c r="N159" s="52">
        <v>12916</v>
      </c>
      <c r="O159" s="52"/>
      <c r="P159" s="52"/>
      <c r="Q159" s="52"/>
      <c r="R159" s="52"/>
      <c r="S159" s="52"/>
      <c r="T159" s="52"/>
      <c r="U159" s="46">
        <f t="shared" si="64"/>
        <v>12916</v>
      </c>
      <c r="V159" s="32">
        <f t="shared" si="62"/>
        <v>12916</v>
      </c>
      <c r="W159" s="33">
        <f t="shared" si="65"/>
        <v>1785</v>
      </c>
      <c r="X159" s="53">
        <f t="shared" si="59"/>
        <v>1785</v>
      </c>
      <c r="Y159" s="38"/>
      <c r="Z159" s="5">
        <f t="shared" si="57"/>
        <v>0</v>
      </c>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row>
    <row r="160" spans="1:59" s="49" customFormat="1" ht="13.5" customHeight="1">
      <c r="A160" s="50" t="s">
        <v>40</v>
      </c>
      <c r="B160" s="51" t="s">
        <v>42</v>
      </c>
      <c r="C160" s="56">
        <v>280</v>
      </c>
      <c r="D160" s="52">
        <f t="shared" ref="D160:D177" si="68">SUM(E160:P160)</f>
        <v>355</v>
      </c>
      <c r="E160" s="52"/>
      <c r="F160" s="52"/>
      <c r="G160" s="52"/>
      <c r="H160" s="52"/>
      <c r="I160" s="52"/>
      <c r="J160" s="52"/>
      <c r="K160" s="52"/>
      <c r="L160" s="52"/>
      <c r="M160" s="52"/>
      <c r="N160" s="52">
        <v>355</v>
      </c>
      <c r="O160" s="52"/>
      <c r="P160" s="52"/>
      <c r="Q160" s="52"/>
      <c r="R160" s="52"/>
      <c r="S160" s="52"/>
      <c r="T160" s="52"/>
      <c r="U160" s="46">
        <f t="shared" si="64"/>
        <v>355</v>
      </c>
      <c r="V160" s="32">
        <f t="shared" si="62"/>
        <v>355</v>
      </c>
      <c r="W160" s="33">
        <f t="shared" si="65"/>
        <v>75</v>
      </c>
      <c r="X160" s="53">
        <f t="shared" si="59"/>
        <v>75</v>
      </c>
      <c r="Y160" s="38"/>
      <c r="Z160" s="5">
        <f t="shared" si="57"/>
        <v>0</v>
      </c>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row>
    <row r="161" spans="1:59" s="49" customFormat="1" ht="13.5" customHeight="1">
      <c r="A161" s="42" t="s">
        <v>43</v>
      </c>
      <c r="B161" s="43" t="s">
        <v>44</v>
      </c>
      <c r="C161" s="44">
        <v>2610</v>
      </c>
      <c r="D161" s="45">
        <f>SUM(D162:D163)</f>
        <v>2609</v>
      </c>
      <c r="E161" s="45">
        <f t="shared" ref="E161:Q161" si="69">SUM(E162:E163)</f>
        <v>0</v>
      </c>
      <c r="F161" s="45">
        <f t="shared" si="69"/>
        <v>0</v>
      </c>
      <c r="G161" s="45">
        <f t="shared" si="69"/>
        <v>0</v>
      </c>
      <c r="H161" s="45">
        <f t="shared" si="69"/>
        <v>0</v>
      </c>
      <c r="I161" s="45">
        <f t="shared" si="69"/>
        <v>0</v>
      </c>
      <c r="J161" s="45">
        <f t="shared" si="69"/>
        <v>0</v>
      </c>
      <c r="K161" s="45">
        <f t="shared" si="69"/>
        <v>0</v>
      </c>
      <c r="L161" s="45">
        <f t="shared" si="69"/>
        <v>0</v>
      </c>
      <c r="M161" s="45">
        <f t="shared" si="69"/>
        <v>0</v>
      </c>
      <c r="N161" s="45">
        <f t="shared" si="69"/>
        <v>2609</v>
      </c>
      <c r="O161" s="45">
        <f t="shared" si="69"/>
        <v>0</v>
      </c>
      <c r="P161" s="45">
        <f t="shared" si="69"/>
        <v>0</v>
      </c>
      <c r="Q161" s="45">
        <f t="shared" si="69"/>
        <v>290</v>
      </c>
      <c r="R161" s="45"/>
      <c r="S161" s="45">
        <f>SUM(S162:S163)</f>
        <v>290</v>
      </c>
      <c r="T161" s="45">
        <f>SUM(T162:T163)</f>
        <v>0</v>
      </c>
      <c r="U161" s="46">
        <f t="shared" si="64"/>
        <v>2899</v>
      </c>
      <c r="V161" s="32">
        <f t="shared" si="62"/>
        <v>2609</v>
      </c>
      <c r="W161" s="33">
        <f t="shared" si="65"/>
        <v>-1</v>
      </c>
      <c r="X161" s="47">
        <f t="shared" si="59"/>
        <v>-1</v>
      </c>
      <c r="Y161" s="38"/>
      <c r="Z161" s="5">
        <f t="shared" si="57"/>
        <v>0</v>
      </c>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row>
    <row r="162" spans="1:59" s="49" customFormat="1" ht="13.5" customHeight="1">
      <c r="A162" s="50" t="s">
        <v>40</v>
      </c>
      <c r="B162" s="51" t="s">
        <v>39</v>
      </c>
      <c r="C162" s="56">
        <v>2566</v>
      </c>
      <c r="D162" s="52">
        <f t="shared" si="68"/>
        <v>2565</v>
      </c>
      <c r="E162" s="52"/>
      <c r="F162" s="52"/>
      <c r="G162" s="52"/>
      <c r="H162" s="52"/>
      <c r="I162" s="52"/>
      <c r="J162" s="52"/>
      <c r="K162" s="52"/>
      <c r="L162" s="52"/>
      <c r="M162" s="52"/>
      <c r="N162" s="52">
        <v>2565</v>
      </c>
      <c r="O162" s="52"/>
      <c r="P162" s="52"/>
      <c r="Q162" s="52">
        <v>285</v>
      </c>
      <c r="R162" s="52"/>
      <c r="S162" s="52">
        <v>285</v>
      </c>
      <c r="T162" s="52"/>
      <c r="U162" s="55">
        <f t="shared" si="64"/>
        <v>2850</v>
      </c>
      <c r="V162" s="32">
        <f t="shared" si="62"/>
        <v>2565</v>
      </c>
      <c r="W162" s="33">
        <f t="shared" si="65"/>
        <v>-1</v>
      </c>
      <c r="X162" s="53">
        <f t="shared" si="59"/>
        <v>-1</v>
      </c>
      <c r="Y162" s="38"/>
      <c r="Z162" s="5">
        <f t="shared" si="57"/>
        <v>0</v>
      </c>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row>
    <row r="163" spans="1:59" s="49" customFormat="1" ht="13.5" customHeight="1">
      <c r="A163" s="50" t="s">
        <v>40</v>
      </c>
      <c r="B163" s="51" t="s">
        <v>42</v>
      </c>
      <c r="C163" s="56">
        <v>44</v>
      </c>
      <c r="D163" s="52">
        <f t="shared" si="68"/>
        <v>44</v>
      </c>
      <c r="E163" s="52"/>
      <c r="F163" s="52"/>
      <c r="G163" s="52"/>
      <c r="H163" s="52"/>
      <c r="I163" s="52"/>
      <c r="J163" s="52"/>
      <c r="K163" s="52"/>
      <c r="L163" s="52"/>
      <c r="M163" s="52"/>
      <c r="N163" s="52">
        <v>44</v>
      </c>
      <c r="O163" s="52"/>
      <c r="P163" s="52"/>
      <c r="Q163" s="52">
        <v>5</v>
      </c>
      <c r="R163" s="52"/>
      <c r="S163" s="52">
        <v>5</v>
      </c>
      <c r="T163" s="52"/>
      <c r="U163" s="55">
        <f t="shared" si="64"/>
        <v>49</v>
      </c>
      <c r="V163" s="32">
        <f t="shared" si="62"/>
        <v>44</v>
      </c>
      <c r="W163" s="33">
        <f t="shared" si="65"/>
        <v>0</v>
      </c>
      <c r="X163" s="53">
        <f t="shared" si="59"/>
        <v>0</v>
      </c>
      <c r="Y163" s="38"/>
      <c r="Z163" s="5">
        <f t="shared" si="57"/>
        <v>0</v>
      </c>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row>
    <row r="164" spans="1:59" s="49" customFormat="1" ht="13.5" customHeight="1">
      <c r="A164" s="42" t="s">
        <v>45</v>
      </c>
      <c r="B164" s="43" t="s">
        <v>94</v>
      </c>
      <c r="C164" s="44">
        <v>7686</v>
      </c>
      <c r="D164" s="45">
        <f>SUM(D165:D180)</f>
        <v>9680</v>
      </c>
      <c r="E164" s="45">
        <f>SUM(E165:E180)</f>
        <v>0</v>
      </c>
      <c r="F164" s="45">
        <f t="shared" ref="F164:R164" si="70">SUM(F165:F180)</f>
        <v>0</v>
      </c>
      <c r="G164" s="45">
        <f t="shared" si="70"/>
        <v>0</v>
      </c>
      <c r="H164" s="45">
        <f t="shared" si="70"/>
        <v>0</v>
      </c>
      <c r="I164" s="45">
        <f t="shared" si="70"/>
        <v>0</v>
      </c>
      <c r="J164" s="45">
        <f t="shared" si="70"/>
        <v>1387</v>
      </c>
      <c r="K164" s="45">
        <f t="shared" si="70"/>
        <v>0</v>
      </c>
      <c r="L164" s="45">
        <f t="shared" si="70"/>
        <v>0</v>
      </c>
      <c r="M164" s="45">
        <f t="shared" si="70"/>
        <v>0</v>
      </c>
      <c r="N164" s="45">
        <f t="shared" si="70"/>
        <v>8293</v>
      </c>
      <c r="O164" s="45">
        <f t="shared" si="70"/>
        <v>0</v>
      </c>
      <c r="P164" s="45">
        <f t="shared" si="70"/>
        <v>0</v>
      </c>
      <c r="Q164" s="45">
        <f t="shared" si="70"/>
        <v>0</v>
      </c>
      <c r="R164" s="45">
        <f t="shared" si="70"/>
        <v>0</v>
      </c>
      <c r="S164" s="45">
        <f>SUM(S165:S177)</f>
        <v>0</v>
      </c>
      <c r="T164" s="45">
        <f>SUM(T165:T177)</f>
        <v>0</v>
      </c>
      <c r="U164" s="46">
        <f t="shared" si="64"/>
        <v>9680</v>
      </c>
      <c r="V164" s="32">
        <f t="shared" si="62"/>
        <v>9680</v>
      </c>
      <c r="W164" s="33">
        <f t="shared" si="65"/>
        <v>1994</v>
      </c>
      <c r="X164" s="47">
        <f t="shared" si="59"/>
        <v>1994</v>
      </c>
      <c r="Y164" s="38"/>
      <c r="Z164" s="5">
        <f t="shared" si="57"/>
        <v>0</v>
      </c>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row>
    <row r="165" spans="1:59" s="59" customFormat="1" ht="12">
      <c r="A165" s="50" t="s">
        <v>40</v>
      </c>
      <c r="B165" s="51" t="s">
        <v>141</v>
      </c>
      <c r="C165" s="56">
        <v>33</v>
      </c>
      <c r="D165" s="52">
        <f t="shared" si="68"/>
        <v>43</v>
      </c>
      <c r="E165" s="52"/>
      <c r="F165" s="52"/>
      <c r="G165" s="52"/>
      <c r="H165" s="52"/>
      <c r="I165" s="52"/>
      <c r="J165" s="52"/>
      <c r="K165" s="52"/>
      <c r="L165" s="52"/>
      <c r="M165" s="52"/>
      <c r="N165" s="52">
        <v>43</v>
      </c>
      <c r="O165" s="52"/>
      <c r="P165" s="52"/>
      <c r="Q165" s="52"/>
      <c r="R165" s="52"/>
      <c r="S165" s="52"/>
      <c r="T165" s="52"/>
      <c r="U165" s="55">
        <f t="shared" si="64"/>
        <v>43</v>
      </c>
      <c r="V165" s="32">
        <f t="shared" si="62"/>
        <v>43</v>
      </c>
      <c r="W165" s="33">
        <f t="shared" si="65"/>
        <v>10</v>
      </c>
      <c r="X165" s="53">
        <f t="shared" si="59"/>
        <v>10</v>
      </c>
      <c r="Y165" s="57"/>
      <c r="Z165" s="5">
        <f t="shared" si="57"/>
        <v>0</v>
      </c>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row>
    <row r="166" spans="1:59" s="59" customFormat="1" ht="24">
      <c r="A166" s="50" t="s">
        <v>40</v>
      </c>
      <c r="B166" s="51" t="s">
        <v>150</v>
      </c>
      <c r="C166" s="56">
        <v>600</v>
      </c>
      <c r="D166" s="52">
        <f t="shared" si="68"/>
        <v>600</v>
      </c>
      <c r="E166" s="52"/>
      <c r="F166" s="52"/>
      <c r="G166" s="52"/>
      <c r="H166" s="52"/>
      <c r="I166" s="52"/>
      <c r="J166" s="52"/>
      <c r="K166" s="52"/>
      <c r="L166" s="52"/>
      <c r="M166" s="52"/>
      <c r="N166" s="52">
        <v>600</v>
      </c>
      <c r="O166" s="52"/>
      <c r="P166" s="52"/>
      <c r="Q166" s="52"/>
      <c r="R166" s="52"/>
      <c r="S166" s="52"/>
      <c r="T166" s="52"/>
      <c r="U166" s="55">
        <f t="shared" si="64"/>
        <v>600</v>
      </c>
      <c r="V166" s="32">
        <f t="shared" si="62"/>
        <v>600</v>
      </c>
      <c r="W166" s="33">
        <f t="shared" si="65"/>
        <v>0</v>
      </c>
      <c r="X166" s="53">
        <f t="shared" si="59"/>
        <v>0</v>
      </c>
      <c r="Y166" s="57"/>
      <c r="Z166" s="5">
        <f t="shared" si="57"/>
        <v>0</v>
      </c>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row>
    <row r="167" spans="1:59" s="59" customFormat="1" ht="13.15" customHeight="1">
      <c r="A167" s="50" t="s">
        <v>40</v>
      </c>
      <c r="B167" s="51" t="s">
        <v>151</v>
      </c>
      <c r="C167" s="56">
        <v>1150</v>
      </c>
      <c r="D167" s="52">
        <f t="shared" si="68"/>
        <v>1150</v>
      </c>
      <c r="E167" s="52"/>
      <c r="F167" s="52"/>
      <c r="G167" s="52"/>
      <c r="H167" s="52"/>
      <c r="I167" s="52"/>
      <c r="J167" s="52"/>
      <c r="K167" s="52"/>
      <c r="L167" s="52"/>
      <c r="M167" s="52"/>
      <c r="N167" s="52">
        <v>1150</v>
      </c>
      <c r="O167" s="52"/>
      <c r="P167" s="52"/>
      <c r="Q167" s="52"/>
      <c r="R167" s="52"/>
      <c r="S167" s="52"/>
      <c r="T167" s="52"/>
      <c r="U167" s="55">
        <f t="shared" si="64"/>
        <v>1150</v>
      </c>
      <c r="V167" s="32">
        <f t="shared" si="62"/>
        <v>1150</v>
      </c>
      <c r="W167" s="33">
        <f t="shared" si="65"/>
        <v>0</v>
      </c>
      <c r="X167" s="53">
        <f t="shared" si="59"/>
        <v>0</v>
      </c>
      <c r="Y167" s="57"/>
      <c r="Z167" s="5">
        <f t="shared" si="57"/>
        <v>0</v>
      </c>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row>
    <row r="168" spans="1:59" s="59" customFormat="1" ht="13.15" customHeight="1">
      <c r="A168" s="50" t="s">
        <v>40</v>
      </c>
      <c r="B168" s="51" t="s">
        <v>152</v>
      </c>
      <c r="C168" s="56">
        <v>350</v>
      </c>
      <c r="D168" s="52">
        <f t="shared" si="68"/>
        <v>350</v>
      </c>
      <c r="E168" s="52"/>
      <c r="F168" s="52"/>
      <c r="G168" s="52"/>
      <c r="H168" s="52"/>
      <c r="I168" s="52"/>
      <c r="J168" s="52"/>
      <c r="K168" s="52"/>
      <c r="L168" s="52"/>
      <c r="M168" s="52"/>
      <c r="N168" s="52">
        <v>350</v>
      </c>
      <c r="O168" s="52"/>
      <c r="P168" s="52"/>
      <c r="Q168" s="52"/>
      <c r="R168" s="52"/>
      <c r="S168" s="52"/>
      <c r="T168" s="52"/>
      <c r="U168" s="55">
        <f t="shared" si="64"/>
        <v>350</v>
      </c>
      <c r="V168" s="32">
        <f t="shared" si="62"/>
        <v>350</v>
      </c>
      <c r="W168" s="33">
        <f t="shared" si="65"/>
        <v>0</v>
      </c>
      <c r="X168" s="53">
        <f t="shared" si="59"/>
        <v>0</v>
      </c>
      <c r="Y168" s="57"/>
      <c r="Z168" s="5">
        <f t="shared" si="57"/>
        <v>0</v>
      </c>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row>
    <row r="169" spans="1:59" s="59" customFormat="1" ht="13.15" customHeight="1">
      <c r="A169" s="50" t="s">
        <v>40</v>
      </c>
      <c r="B169" s="51" t="s">
        <v>153</v>
      </c>
      <c r="C169" s="56">
        <v>430</v>
      </c>
      <c r="D169" s="52">
        <f t="shared" si="68"/>
        <v>430</v>
      </c>
      <c r="E169" s="52"/>
      <c r="F169" s="52"/>
      <c r="G169" s="52"/>
      <c r="H169" s="52"/>
      <c r="I169" s="52"/>
      <c r="J169" s="52"/>
      <c r="K169" s="52"/>
      <c r="L169" s="52"/>
      <c r="M169" s="52"/>
      <c r="N169" s="52">
        <v>430</v>
      </c>
      <c r="O169" s="52"/>
      <c r="P169" s="52"/>
      <c r="Q169" s="52"/>
      <c r="R169" s="52"/>
      <c r="S169" s="52"/>
      <c r="T169" s="52"/>
      <c r="U169" s="55">
        <f t="shared" si="64"/>
        <v>430</v>
      </c>
      <c r="V169" s="32">
        <f t="shared" si="62"/>
        <v>430</v>
      </c>
      <c r="W169" s="33">
        <f t="shared" si="65"/>
        <v>0</v>
      </c>
      <c r="X169" s="53">
        <f t="shared" si="59"/>
        <v>0</v>
      </c>
      <c r="Y169" s="57"/>
      <c r="Z169" s="5">
        <f t="shared" si="57"/>
        <v>0</v>
      </c>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row>
    <row r="170" spans="1:59" s="62" customFormat="1" ht="24">
      <c r="A170" s="60" t="s">
        <v>40</v>
      </c>
      <c r="B170" s="51" t="s">
        <v>154</v>
      </c>
      <c r="C170" s="56">
        <v>450</v>
      </c>
      <c r="D170" s="52">
        <f t="shared" si="68"/>
        <v>450</v>
      </c>
      <c r="E170" s="52"/>
      <c r="F170" s="52"/>
      <c r="G170" s="52"/>
      <c r="H170" s="52"/>
      <c r="I170" s="52"/>
      <c r="J170" s="52"/>
      <c r="K170" s="52"/>
      <c r="L170" s="52"/>
      <c r="M170" s="52"/>
      <c r="N170" s="52">
        <v>450</v>
      </c>
      <c r="O170" s="52"/>
      <c r="P170" s="52"/>
      <c r="Q170" s="52"/>
      <c r="R170" s="52"/>
      <c r="S170" s="52"/>
      <c r="T170" s="52"/>
      <c r="U170" s="55">
        <f t="shared" si="64"/>
        <v>450</v>
      </c>
      <c r="V170" s="32">
        <f t="shared" si="62"/>
        <v>450</v>
      </c>
      <c r="W170" s="33">
        <f t="shared" si="65"/>
        <v>0</v>
      </c>
      <c r="X170" s="53">
        <f t="shared" si="59"/>
        <v>0</v>
      </c>
      <c r="Y170" s="57"/>
      <c r="Z170" s="5">
        <f t="shared" si="57"/>
        <v>0</v>
      </c>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row>
    <row r="171" spans="1:59" s="96" customFormat="1" ht="24">
      <c r="A171" s="60" t="s">
        <v>40</v>
      </c>
      <c r="B171" s="51" t="s">
        <v>103</v>
      </c>
      <c r="C171" s="56">
        <v>186</v>
      </c>
      <c r="D171" s="52">
        <f t="shared" si="68"/>
        <v>186</v>
      </c>
      <c r="E171" s="52"/>
      <c r="F171" s="52"/>
      <c r="G171" s="52"/>
      <c r="H171" s="52"/>
      <c r="I171" s="52"/>
      <c r="J171" s="52">
        <v>186</v>
      </c>
      <c r="K171" s="52"/>
      <c r="L171" s="52"/>
      <c r="M171" s="52"/>
      <c r="N171" s="52"/>
      <c r="O171" s="52"/>
      <c r="P171" s="52"/>
      <c r="Q171" s="52"/>
      <c r="R171" s="52"/>
      <c r="S171" s="52"/>
      <c r="T171" s="52"/>
      <c r="U171" s="55">
        <f t="shared" si="64"/>
        <v>186</v>
      </c>
      <c r="V171" s="32">
        <f t="shared" si="62"/>
        <v>186</v>
      </c>
      <c r="W171" s="33">
        <f t="shared" si="65"/>
        <v>0</v>
      </c>
      <c r="X171" s="93">
        <f t="shared" si="59"/>
        <v>0</v>
      </c>
      <c r="Y171" s="94"/>
      <c r="Z171" s="5">
        <f t="shared" si="57"/>
        <v>0</v>
      </c>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5"/>
      <c r="AY171" s="95"/>
      <c r="AZ171" s="95"/>
      <c r="BA171" s="95"/>
      <c r="BB171" s="95"/>
      <c r="BC171" s="95"/>
      <c r="BD171" s="95"/>
      <c r="BE171" s="95"/>
      <c r="BF171" s="95"/>
      <c r="BG171" s="95"/>
    </row>
    <row r="172" spans="1:59" s="62" customFormat="1" ht="24">
      <c r="A172" s="60" t="s">
        <v>40</v>
      </c>
      <c r="B172" s="51" t="s">
        <v>155</v>
      </c>
      <c r="C172" s="56">
        <v>700</v>
      </c>
      <c r="D172" s="52">
        <f t="shared" si="68"/>
        <v>700</v>
      </c>
      <c r="E172" s="52"/>
      <c r="F172" s="52"/>
      <c r="G172" s="52"/>
      <c r="H172" s="52"/>
      <c r="I172" s="52"/>
      <c r="J172" s="52"/>
      <c r="K172" s="52"/>
      <c r="L172" s="52"/>
      <c r="M172" s="52"/>
      <c r="N172" s="52">
        <v>700</v>
      </c>
      <c r="O172" s="52"/>
      <c r="P172" s="52"/>
      <c r="Q172" s="52"/>
      <c r="R172" s="52"/>
      <c r="S172" s="52"/>
      <c r="T172" s="52"/>
      <c r="U172" s="55">
        <f t="shared" si="64"/>
        <v>700</v>
      </c>
      <c r="V172" s="32">
        <f t="shared" si="62"/>
        <v>700</v>
      </c>
      <c r="W172" s="33">
        <f t="shared" si="65"/>
        <v>0</v>
      </c>
      <c r="X172" s="53">
        <f t="shared" si="59"/>
        <v>0</v>
      </c>
      <c r="Y172" s="57"/>
      <c r="Z172" s="5">
        <f t="shared" si="57"/>
        <v>0</v>
      </c>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row>
    <row r="173" spans="1:59" s="62" customFormat="1" ht="42" customHeight="1" collapsed="1">
      <c r="A173" s="60" t="s">
        <v>38</v>
      </c>
      <c r="B173" s="51" t="s">
        <v>156</v>
      </c>
      <c r="C173" s="56">
        <v>1076</v>
      </c>
      <c r="D173" s="52">
        <f t="shared" si="68"/>
        <v>880</v>
      </c>
      <c r="E173" s="52"/>
      <c r="F173" s="52"/>
      <c r="G173" s="52"/>
      <c r="H173" s="52"/>
      <c r="I173" s="52"/>
      <c r="J173" s="52"/>
      <c r="K173" s="52"/>
      <c r="L173" s="52"/>
      <c r="M173" s="52"/>
      <c r="N173" s="52">
        <v>880</v>
      </c>
      <c r="O173" s="52"/>
      <c r="P173" s="52"/>
      <c r="Q173" s="52"/>
      <c r="R173" s="52"/>
      <c r="S173" s="52"/>
      <c r="T173" s="52"/>
      <c r="U173" s="55">
        <f t="shared" si="64"/>
        <v>880</v>
      </c>
      <c r="V173" s="32">
        <f t="shared" si="62"/>
        <v>880</v>
      </c>
      <c r="W173" s="33">
        <f t="shared" si="65"/>
        <v>-196</v>
      </c>
      <c r="X173" s="53">
        <f t="shared" si="59"/>
        <v>-196</v>
      </c>
      <c r="Y173" s="57"/>
      <c r="Z173" s="5">
        <f t="shared" si="57"/>
        <v>0</v>
      </c>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row>
    <row r="174" spans="1:59" s="62" customFormat="1" ht="39.75" customHeight="1" collapsed="1">
      <c r="A174" s="60" t="s">
        <v>40</v>
      </c>
      <c r="B174" s="51" t="s">
        <v>157</v>
      </c>
      <c r="C174" s="56">
        <v>240</v>
      </c>
      <c r="D174" s="52">
        <f t="shared" si="68"/>
        <v>240</v>
      </c>
      <c r="E174" s="52"/>
      <c r="F174" s="52"/>
      <c r="G174" s="52"/>
      <c r="H174" s="52"/>
      <c r="I174" s="52"/>
      <c r="J174" s="52"/>
      <c r="K174" s="52"/>
      <c r="L174" s="52"/>
      <c r="M174" s="52"/>
      <c r="N174" s="52">
        <v>240</v>
      </c>
      <c r="O174" s="52"/>
      <c r="P174" s="52"/>
      <c r="Q174" s="52"/>
      <c r="R174" s="52"/>
      <c r="S174" s="52"/>
      <c r="T174" s="52"/>
      <c r="U174" s="55">
        <f t="shared" si="64"/>
        <v>240</v>
      </c>
      <c r="V174" s="32">
        <f t="shared" si="62"/>
        <v>240</v>
      </c>
      <c r="W174" s="33">
        <f t="shared" si="65"/>
        <v>0</v>
      </c>
      <c r="X174" s="53">
        <f t="shared" si="59"/>
        <v>0</v>
      </c>
      <c r="Y174" s="57"/>
      <c r="Z174" s="5">
        <f t="shared" si="57"/>
        <v>0</v>
      </c>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row>
    <row r="175" spans="1:59" s="62" customFormat="1" ht="72" collapsed="1">
      <c r="A175" s="60" t="s">
        <v>40</v>
      </c>
      <c r="B175" s="51" t="s">
        <v>158</v>
      </c>
      <c r="C175" s="56">
        <v>1230</v>
      </c>
      <c r="D175" s="52">
        <f t="shared" si="68"/>
        <v>1902</v>
      </c>
      <c r="E175" s="52"/>
      <c r="F175" s="52"/>
      <c r="G175" s="52"/>
      <c r="H175" s="52"/>
      <c r="I175" s="52"/>
      <c r="J175" s="52"/>
      <c r="K175" s="52"/>
      <c r="L175" s="52"/>
      <c r="M175" s="52"/>
      <c r="N175" s="52">
        <v>1902</v>
      </c>
      <c r="O175" s="52"/>
      <c r="P175" s="52"/>
      <c r="Q175" s="52"/>
      <c r="R175" s="52"/>
      <c r="S175" s="52"/>
      <c r="T175" s="52"/>
      <c r="U175" s="55">
        <f t="shared" si="64"/>
        <v>1902</v>
      </c>
      <c r="V175" s="32">
        <f t="shared" si="62"/>
        <v>1902</v>
      </c>
      <c r="W175" s="33">
        <f t="shared" si="65"/>
        <v>672</v>
      </c>
      <c r="X175" s="53">
        <f t="shared" si="59"/>
        <v>672</v>
      </c>
      <c r="Y175" s="57"/>
      <c r="Z175" s="5">
        <f t="shared" si="57"/>
        <v>0</v>
      </c>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row>
    <row r="176" spans="1:59" s="62" customFormat="1" ht="96" collapsed="1">
      <c r="A176" s="60" t="s">
        <v>40</v>
      </c>
      <c r="B176" s="51" t="s">
        <v>159</v>
      </c>
      <c r="C176" s="56">
        <v>450</v>
      </c>
      <c r="D176" s="52">
        <f t="shared" si="68"/>
        <v>1260</v>
      </c>
      <c r="E176" s="52"/>
      <c r="F176" s="52"/>
      <c r="G176" s="52"/>
      <c r="H176" s="52"/>
      <c r="I176" s="52"/>
      <c r="J176" s="52"/>
      <c r="K176" s="52"/>
      <c r="L176" s="52"/>
      <c r="M176" s="52"/>
      <c r="N176" s="52">
        <v>1260</v>
      </c>
      <c r="O176" s="52"/>
      <c r="P176" s="52"/>
      <c r="Q176" s="52"/>
      <c r="R176" s="52"/>
      <c r="S176" s="52"/>
      <c r="T176" s="52"/>
      <c r="U176" s="55">
        <f t="shared" si="64"/>
        <v>1260</v>
      </c>
      <c r="V176" s="32">
        <f t="shared" si="62"/>
        <v>1260</v>
      </c>
      <c r="W176" s="33">
        <f t="shared" si="65"/>
        <v>810</v>
      </c>
      <c r="X176" s="53">
        <f t="shared" si="59"/>
        <v>810</v>
      </c>
      <c r="Y176" s="57"/>
      <c r="Z176" s="5">
        <f t="shared" si="57"/>
        <v>0</v>
      </c>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row>
    <row r="177" spans="1:59" s="62" customFormat="1" ht="38.25" customHeight="1">
      <c r="A177" s="60" t="s">
        <v>40</v>
      </c>
      <c r="B177" s="68" t="s">
        <v>160</v>
      </c>
      <c r="C177" s="56">
        <v>300</v>
      </c>
      <c r="D177" s="52">
        <f t="shared" si="68"/>
        <v>710</v>
      </c>
      <c r="E177" s="52"/>
      <c r="F177" s="52"/>
      <c r="G177" s="52"/>
      <c r="H177" s="52"/>
      <c r="I177" s="52"/>
      <c r="J177" s="52">
        <v>710</v>
      </c>
      <c r="K177" s="52"/>
      <c r="L177" s="52"/>
      <c r="M177" s="52"/>
      <c r="N177" s="52"/>
      <c r="O177" s="52"/>
      <c r="P177" s="52"/>
      <c r="Q177" s="52"/>
      <c r="R177" s="52"/>
      <c r="S177" s="52"/>
      <c r="T177" s="52"/>
      <c r="U177" s="55">
        <f>D177+Q177+R177</f>
        <v>710</v>
      </c>
      <c r="V177" s="32">
        <f>U177-S177</f>
        <v>710</v>
      </c>
      <c r="W177" s="69">
        <f>D177-C177</f>
        <v>410</v>
      </c>
      <c r="X177" s="53">
        <f t="shared" si="59"/>
        <v>410</v>
      </c>
      <c r="Y177" s="88"/>
      <c r="Z177" s="5">
        <f t="shared" si="57"/>
        <v>0</v>
      </c>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row>
    <row r="178" spans="1:59" s="62" customFormat="1" ht="36">
      <c r="A178" s="60" t="s">
        <v>40</v>
      </c>
      <c r="B178" s="51" t="s">
        <v>161</v>
      </c>
      <c r="C178" s="56">
        <v>491</v>
      </c>
      <c r="D178" s="52">
        <f>SUM(E178:P178)</f>
        <v>491</v>
      </c>
      <c r="E178" s="52"/>
      <c r="F178" s="52"/>
      <c r="G178" s="52"/>
      <c r="H178" s="52"/>
      <c r="I178" s="52"/>
      <c r="J178" s="52">
        <v>491</v>
      </c>
      <c r="K178" s="52"/>
      <c r="L178" s="52"/>
      <c r="M178" s="52"/>
      <c r="N178" s="52"/>
      <c r="O178" s="52"/>
      <c r="P178" s="52"/>
      <c r="Q178" s="52"/>
      <c r="R178" s="52"/>
      <c r="S178" s="52"/>
      <c r="T178" s="52"/>
      <c r="U178" s="55"/>
      <c r="V178" s="32"/>
      <c r="W178" s="69"/>
      <c r="X178" s="53">
        <f t="shared" si="59"/>
        <v>0</v>
      </c>
      <c r="Y178" s="57"/>
      <c r="Z178" s="5">
        <f t="shared" si="57"/>
        <v>0</v>
      </c>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row>
    <row r="179" spans="1:59" s="62" customFormat="1" ht="34.5" customHeight="1">
      <c r="A179" s="60" t="s">
        <v>40</v>
      </c>
      <c r="B179" s="51" t="s">
        <v>162</v>
      </c>
      <c r="C179" s="56"/>
      <c r="D179" s="52">
        <f t="shared" ref="D179" si="71">SUM(E179:P179)</f>
        <v>288</v>
      </c>
      <c r="E179" s="52"/>
      <c r="F179" s="52"/>
      <c r="G179" s="52"/>
      <c r="H179" s="52"/>
      <c r="I179" s="52"/>
      <c r="J179" s="52"/>
      <c r="K179" s="52"/>
      <c r="L179" s="52"/>
      <c r="M179" s="52"/>
      <c r="N179" s="52">
        <v>288</v>
      </c>
      <c r="O179" s="52"/>
      <c r="P179" s="52"/>
      <c r="Q179" s="52"/>
      <c r="R179" s="52"/>
      <c r="S179" s="52"/>
      <c r="T179" s="52"/>
      <c r="U179" s="55"/>
      <c r="V179" s="32"/>
      <c r="W179" s="69"/>
      <c r="X179" s="53">
        <f t="shared" si="59"/>
        <v>288</v>
      </c>
      <c r="Y179" s="57"/>
      <c r="Z179" s="5">
        <f t="shared" si="57"/>
        <v>0</v>
      </c>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row>
    <row r="180" spans="1:59" s="62" customFormat="1" ht="36" hidden="1">
      <c r="A180" s="60" t="s">
        <v>40</v>
      </c>
      <c r="B180" s="51" t="s">
        <v>163</v>
      </c>
      <c r="C180" s="56"/>
      <c r="D180" s="52">
        <f>SUM(E180:P180)</f>
        <v>0</v>
      </c>
      <c r="E180" s="52"/>
      <c r="F180" s="52"/>
      <c r="G180" s="52"/>
      <c r="H180" s="52"/>
      <c r="I180" s="52"/>
      <c r="J180" s="52"/>
      <c r="K180" s="52"/>
      <c r="L180" s="52"/>
      <c r="M180" s="52"/>
      <c r="N180" s="52"/>
      <c r="O180" s="52"/>
      <c r="P180" s="52"/>
      <c r="Q180" s="52"/>
      <c r="R180" s="52"/>
      <c r="S180" s="52"/>
      <c r="T180" s="52"/>
      <c r="U180" s="55"/>
      <c r="V180" s="32"/>
      <c r="W180" s="69"/>
      <c r="X180" s="53">
        <f t="shared" si="59"/>
        <v>0</v>
      </c>
      <c r="Y180" s="57"/>
      <c r="Z180" s="5"/>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row>
    <row r="181" spans="1:59" s="59" customFormat="1" ht="12">
      <c r="A181" s="42" t="s">
        <v>65</v>
      </c>
      <c r="B181" s="43" t="s">
        <v>66</v>
      </c>
      <c r="C181" s="44">
        <v>4150</v>
      </c>
      <c r="D181" s="45">
        <f t="shared" ref="D181:T181" si="72">SUM(D182:D184)</f>
        <v>350</v>
      </c>
      <c r="E181" s="45">
        <f t="shared" si="72"/>
        <v>0</v>
      </c>
      <c r="F181" s="45">
        <f t="shared" si="72"/>
        <v>0</v>
      </c>
      <c r="G181" s="45">
        <f t="shared" si="72"/>
        <v>0</v>
      </c>
      <c r="H181" s="45">
        <f t="shared" si="72"/>
        <v>0</v>
      </c>
      <c r="I181" s="45">
        <f t="shared" si="72"/>
        <v>0</v>
      </c>
      <c r="J181" s="45">
        <f t="shared" si="72"/>
        <v>0</v>
      </c>
      <c r="K181" s="45">
        <f t="shared" si="72"/>
        <v>0</v>
      </c>
      <c r="L181" s="45">
        <f t="shared" si="72"/>
        <v>0</v>
      </c>
      <c r="M181" s="45">
        <f t="shared" si="72"/>
        <v>0</v>
      </c>
      <c r="N181" s="45">
        <f t="shared" si="72"/>
        <v>350</v>
      </c>
      <c r="O181" s="45">
        <f t="shared" si="72"/>
        <v>0</v>
      </c>
      <c r="P181" s="45">
        <f t="shared" si="72"/>
        <v>0</v>
      </c>
      <c r="Q181" s="45">
        <f t="shared" si="72"/>
        <v>0</v>
      </c>
      <c r="R181" s="45">
        <f t="shared" si="72"/>
        <v>0</v>
      </c>
      <c r="S181" s="45">
        <f t="shared" si="72"/>
        <v>0</v>
      </c>
      <c r="T181" s="45">
        <f t="shared" si="72"/>
        <v>0</v>
      </c>
      <c r="U181" s="46">
        <f t="shared" si="64"/>
        <v>350</v>
      </c>
      <c r="V181" s="32">
        <f t="shared" si="62"/>
        <v>350</v>
      </c>
      <c r="W181" s="69">
        <f t="shared" si="65"/>
        <v>-3800</v>
      </c>
      <c r="X181" s="47">
        <f t="shared" si="59"/>
        <v>-3800</v>
      </c>
      <c r="Y181" s="57"/>
      <c r="Z181" s="5">
        <f t="shared" si="57"/>
        <v>0</v>
      </c>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row>
    <row r="182" spans="1:59" s="59" customFormat="1" ht="25.9" hidden="1" customHeight="1">
      <c r="A182" s="60" t="s">
        <v>40</v>
      </c>
      <c r="B182" s="51" t="s">
        <v>164</v>
      </c>
      <c r="C182" s="56">
        <v>3800</v>
      </c>
      <c r="D182" s="52">
        <f t="shared" ref="D182:D184" si="73">SUM(E182:P182)</f>
        <v>0</v>
      </c>
      <c r="E182" s="52"/>
      <c r="F182" s="52"/>
      <c r="G182" s="52"/>
      <c r="H182" s="52"/>
      <c r="I182" s="52"/>
      <c r="J182" s="52"/>
      <c r="K182" s="52"/>
      <c r="L182" s="52"/>
      <c r="M182" s="52"/>
      <c r="N182" s="52"/>
      <c r="O182" s="52"/>
      <c r="P182" s="52"/>
      <c r="Q182" s="52"/>
      <c r="R182" s="52"/>
      <c r="S182" s="52"/>
      <c r="T182" s="52"/>
      <c r="U182" s="55"/>
      <c r="V182" s="32"/>
      <c r="W182" s="69"/>
      <c r="X182" s="53">
        <f t="shared" si="59"/>
        <v>-3800</v>
      </c>
      <c r="Y182" s="57"/>
      <c r="Z182" s="5">
        <f t="shared" si="57"/>
        <v>0</v>
      </c>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row>
    <row r="183" spans="1:59" s="62" customFormat="1" ht="24">
      <c r="A183" s="60" t="s">
        <v>40</v>
      </c>
      <c r="B183" s="51" t="s">
        <v>165</v>
      </c>
      <c r="C183" s="56">
        <v>200</v>
      </c>
      <c r="D183" s="52">
        <f t="shared" si="73"/>
        <v>200</v>
      </c>
      <c r="E183" s="52"/>
      <c r="F183" s="52"/>
      <c r="G183" s="52"/>
      <c r="H183" s="52"/>
      <c r="I183" s="52"/>
      <c r="J183" s="52"/>
      <c r="K183" s="52"/>
      <c r="L183" s="52"/>
      <c r="M183" s="52"/>
      <c r="N183" s="52">
        <v>200</v>
      </c>
      <c r="O183" s="52"/>
      <c r="P183" s="52"/>
      <c r="Q183" s="52"/>
      <c r="R183" s="52"/>
      <c r="S183" s="52"/>
      <c r="T183" s="52"/>
      <c r="U183" s="55">
        <f t="shared" si="64"/>
        <v>200</v>
      </c>
      <c r="V183" s="32">
        <f t="shared" si="62"/>
        <v>200</v>
      </c>
      <c r="W183" s="69">
        <f t="shared" si="65"/>
        <v>0</v>
      </c>
      <c r="X183" s="53">
        <f t="shared" si="59"/>
        <v>0</v>
      </c>
      <c r="Y183" s="57"/>
      <c r="Z183" s="5">
        <f t="shared" si="57"/>
        <v>0</v>
      </c>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row>
    <row r="184" spans="1:59" s="62" customFormat="1" ht="24">
      <c r="A184" s="60" t="s">
        <v>40</v>
      </c>
      <c r="B184" s="51" t="s">
        <v>166</v>
      </c>
      <c r="C184" s="56">
        <v>150</v>
      </c>
      <c r="D184" s="52">
        <f t="shared" si="73"/>
        <v>150</v>
      </c>
      <c r="E184" s="52"/>
      <c r="F184" s="52"/>
      <c r="G184" s="52"/>
      <c r="H184" s="52"/>
      <c r="I184" s="52"/>
      <c r="J184" s="52"/>
      <c r="K184" s="52"/>
      <c r="L184" s="52"/>
      <c r="M184" s="52"/>
      <c r="N184" s="52">
        <v>150</v>
      </c>
      <c r="O184" s="52"/>
      <c r="P184" s="52"/>
      <c r="Q184" s="52"/>
      <c r="R184" s="52"/>
      <c r="S184" s="52"/>
      <c r="T184" s="52"/>
      <c r="U184" s="55">
        <f t="shared" si="64"/>
        <v>150</v>
      </c>
      <c r="V184" s="32">
        <f t="shared" si="62"/>
        <v>150</v>
      </c>
      <c r="W184" s="69">
        <f t="shared" si="65"/>
        <v>0</v>
      </c>
      <c r="X184" s="53">
        <f t="shared" si="59"/>
        <v>0</v>
      </c>
      <c r="Y184" s="57"/>
      <c r="Z184" s="5">
        <f t="shared" si="57"/>
        <v>0</v>
      </c>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row>
    <row r="185" spans="1:59" s="41" customFormat="1" ht="13.5" customHeight="1">
      <c r="A185" s="83">
        <v>6</v>
      </c>
      <c r="B185" s="28" t="s">
        <v>167</v>
      </c>
      <c r="C185" s="29">
        <v>13455</v>
      </c>
      <c r="D185" s="37">
        <f>D186+D189+D192+D196+D197</f>
        <v>14822</v>
      </c>
      <c r="E185" s="37">
        <f t="shared" ref="E185:P185" si="74">E186+E189+E192+E196+E197</f>
        <v>0</v>
      </c>
      <c r="F185" s="37">
        <f t="shared" si="74"/>
        <v>0</v>
      </c>
      <c r="G185" s="37">
        <f t="shared" si="74"/>
        <v>0</v>
      </c>
      <c r="H185" s="37">
        <f t="shared" si="74"/>
        <v>0</v>
      </c>
      <c r="I185" s="37">
        <f t="shared" si="74"/>
        <v>0</v>
      </c>
      <c r="J185" s="37">
        <f t="shared" si="74"/>
        <v>90</v>
      </c>
      <c r="K185" s="37">
        <f t="shared" si="74"/>
        <v>0</v>
      </c>
      <c r="L185" s="37">
        <f t="shared" si="74"/>
        <v>0</v>
      </c>
      <c r="M185" s="37">
        <f t="shared" si="74"/>
        <v>0</v>
      </c>
      <c r="N185" s="37">
        <f t="shared" si="74"/>
        <v>14732</v>
      </c>
      <c r="O185" s="37">
        <f t="shared" si="74"/>
        <v>0</v>
      </c>
      <c r="P185" s="37">
        <f t="shared" si="74"/>
        <v>0</v>
      </c>
      <c r="Q185" s="37">
        <f t="shared" ref="Q185:T185" si="75">Q186+Q189+Q192+Q196</f>
        <v>151</v>
      </c>
      <c r="R185" s="37">
        <f t="shared" si="75"/>
        <v>0</v>
      </c>
      <c r="S185" s="37">
        <f t="shared" si="75"/>
        <v>151</v>
      </c>
      <c r="T185" s="37">
        <f t="shared" si="75"/>
        <v>0</v>
      </c>
      <c r="U185" s="31">
        <f t="shared" si="64"/>
        <v>14973</v>
      </c>
      <c r="V185" s="32">
        <f t="shared" si="62"/>
        <v>14822</v>
      </c>
      <c r="W185" s="69">
        <f t="shared" si="65"/>
        <v>1367</v>
      </c>
      <c r="X185" s="34">
        <f t="shared" si="59"/>
        <v>1367</v>
      </c>
      <c r="Y185" s="38" t="s">
        <v>37</v>
      </c>
      <c r="Z185" s="5">
        <f t="shared" si="57"/>
        <v>0</v>
      </c>
      <c r="AA185" s="39"/>
      <c r="AB185" s="39"/>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row>
    <row r="186" spans="1:59" s="49" customFormat="1" ht="13.5" customHeight="1">
      <c r="A186" s="42" t="s">
        <v>35</v>
      </c>
      <c r="B186" s="43" t="s">
        <v>36</v>
      </c>
      <c r="C186" s="44">
        <v>6699</v>
      </c>
      <c r="D186" s="45">
        <f>SUM(D187:D188)</f>
        <v>8090</v>
      </c>
      <c r="E186" s="45">
        <f t="shared" ref="E186:Q186" si="76">SUM(E187:E188)</f>
        <v>0</v>
      </c>
      <c r="F186" s="45">
        <f t="shared" si="76"/>
        <v>0</v>
      </c>
      <c r="G186" s="45">
        <f t="shared" si="76"/>
        <v>0</v>
      </c>
      <c r="H186" s="45">
        <f t="shared" si="76"/>
        <v>0</v>
      </c>
      <c r="I186" s="45">
        <f t="shared" si="76"/>
        <v>0</v>
      </c>
      <c r="J186" s="45">
        <f t="shared" si="76"/>
        <v>0</v>
      </c>
      <c r="K186" s="45">
        <f t="shared" si="76"/>
        <v>0</v>
      </c>
      <c r="L186" s="45">
        <f t="shared" si="76"/>
        <v>0</v>
      </c>
      <c r="M186" s="45">
        <f t="shared" si="76"/>
        <v>0</v>
      </c>
      <c r="N186" s="45">
        <f t="shared" si="76"/>
        <v>8090</v>
      </c>
      <c r="O186" s="45">
        <f t="shared" si="76"/>
        <v>0</v>
      </c>
      <c r="P186" s="45">
        <f t="shared" si="76"/>
        <v>0</v>
      </c>
      <c r="Q186" s="45">
        <f t="shared" si="76"/>
        <v>0</v>
      </c>
      <c r="R186" s="45"/>
      <c r="S186" s="45">
        <f t="shared" ref="S186:T186" si="77">SUM(S187:S188)</f>
        <v>0</v>
      </c>
      <c r="T186" s="45">
        <f t="shared" si="77"/>
        <v>0</v>
      </c>
      <c r="U186" s="46">
        <f t="shared" si="64"/>
        <v>8090</v>
      </c>
      <c r="V186" s="32">
        <f t="shared" si="62"/>
        <v>8090</v>
      </c>
      <c r="W186" s="69">
        <f t="shared" si="65"/>
        <v>1391</v>
      </c>
      <c r="X186" s="47">
        <f t="shared" si="59"/>
        <v>1391</v>
      </c>
      <c r="Y186" s="38"/>
      <c r="Z186" s="5">
        <f t="shared" si="57"/>
        <v>0</v>
      </c>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row>
    <row r="187" spans="1:59" s="85" customFormat="1" ht="13.5" customHeight="1">
      <c r="A187" s="50" t="s">
        <v>38</v>
      </c>
      <c r="B187" s="51" t="s">
        <v>39</v>
      </c>
      <c r="C187" s="56">
        <v>6404</v>
      </c>
      <c r="D187" s="52">
        <f t="shared" ref="D187:D197" si="78">SUM(E187:P187)</f>
        <v>7801</v>
      </c>
      <c r="E187" s="52"/>
      <c r="F187" s="52"/>
      <c r="G187" s="52"/>
      <c r="H187" s="52"/>
      <c r="I187" s="52"/>
      <c r="J187" s="52"/>
      <c r="K187" s="52"/>
      <c r="L187" s="52"/>
      <c r="M187" s="52"/>
      <c r="N187" s="52">
        <v>7801</v>
      </c>
      <c r="O187" s="52"/>
      <c r="P187" s="52"/>
      <c r="Q187" s="52"/>
      <c r="R187" s="52"/>
      <c r="S187" s="52"/>
      <c r="T187" s="52"/>
      <c r="U187" s="55">
        <f t="shared" si="64"/>
        <v>7801</v>
      </c>
      <c r="V187" s="32">
        <f t="shared" si="62"/>
        <v>7801</v>
      </c>
      <c r="W187" s="69">
        <f t="shared" si="65"/>
        <v>1397</v>
      </c>
      <c r="X187" s="53">
        <f t="shared" si="59"/>
        <v>1397</v>
      </c>
      <c r="Y187" s="38"/>
      <c r="Z187" s="5">
        <f t="shared" si="57"/>
        <v>0</v>
      </c>
      <c r="AA187" s="84"/>
      <c r="AB187" s="84"/>
      <c r="AC187" s="84"/>
      <c r="AD187" s="84"/>
      <c r="AE187" s="84"/>
      <c r="AF187" s="84"/>
      <c r="AG187" s="84"/>
      <c r="AH187" s="84"/>
      <c r="AI187" s="84"/>
      <c r="AJ187" s="84"/>
      <c r="AK187" s="84"/>
      <c r="AL187" s="84"/>
      <c r="AM187" s="84"/>
      <c r="AN187" s="84"/>
      <c r="AO187" s="84"/>
      <c r="AP187" s="84"/>
      <c r="AQ187" s="84"/>
      <c r="AR187" s="84"/>
      <c r="AS187" s="84"/>
      <c r="AT187" s="84"/>
      <c r="AU187" s="84"/>
      <c r="AV187" s="84"/>
      <c r="AW187" s="84"/>
      <c r="AX187" s="84"/>
      <c r="AY187" s="84"/>
      <c r="AZ187" s="84"/>
      <c r="BA187" s="84"/>
      <c r="BB187" s="84"/>
      <c r="BC187" s="84"/>
      <c r="BD187" s="84"/>
      <c r="BE187" s="84"/>
      <c r="BF187" s="84"/>
      <c r="BG187" s="84"/>
    </row>
    <row r="188" spans="1:59" s="85" customFormat="1" ht="13.5" customHeight="1">
      <c r="A188" s="50" t="s">
        <v>38</v>
      </c>
      <c r="B188" s="51" t="s">
        <v>42</v>
      </c>
      <c r="C188" s="56">
        <v>295</v>
      </c>
      <c r="D188" s="52">
        <f t="shared" si="78"/>
        <v>289</v>
      </c>
      <c r="E188" s="52"/>
      <c r="F188" s="52"/>
      <c r="G188" s="52"/>
      <c r="H188" s="52"/>
      <c r="I188" s="52"/>
      <c r="J188" s="52"/>
      <c r="K188" s="52"/>
      <c r="L188" s="52"/>
      <c r="M188" s="52"/>
      <c r="N188" s="52">
        <v>289</v>
      </c>
      <c r="O188" s="52"/>
      <c r="P188" s="52"/>
      <c r="Q188" s="52"/>
      <c r="R188" s="52"/>
      <c r="S188" s="52"/>
      <c r="T188" s="52"/>
      <c r="U188" s="55">
        <f t="shared" si="64"/>
        <v>289</v>
      </c>
      <c r="V188" s="32">
        <f t="shared" si="62"/>
        <v>289</v>
      </c>
      <c r="W188" s="69">
        <f t="shared" si="65"/>
        <v>-6</v>
      </c>
      <c r="X188" s="53">
        <f t="shared" si="59"/>
        <v>-6</v>
      </c>
      <c r="Y188" s="38"/>
      <c r="Z188" s="5">
        <f t="shared" si="57"/>
        <v>0</v>
      </c>
      <c r="AA188" s="84"/>
      <c r="AB188" s="84"/>
      <c r="AC188" s="84"/>
      <c r="AD188" s="84"/>
      <c r="AE188" s="84"/>
      <c r="AF188" s="84"/>
      <c r="AG188" s="84"/>
      <c r="AH188" s="84"/>
      <c r="AI188" s="84"/>
      <c r="AJ188" s="84"/>
      <c r="AK188" s="84"/>
      <c r="AL188" s="84"/>
      <c r="AM188" s="84"/>
      <c r="AN188" s="84"/>
      <c r="AO188" s="84"/>
      <c r="AP188" s="84"/>
      <c r="AQ188" s="84"/>
      <c r="AR188" s="84"/>
      <c r="AS188" s="84"/>
      <c r="AT188" s="84"/>
      <c r="AU188" s="84"/>
      <c r="AV188" s="84"/>
      <c r="AW188" s="84"/>
      <c r="AX188" s="84"/>
      <c r="AY188" s="84"/>
      <c r="AZ188" s="84"/>
      <c r="BA188" s="84"/>
      <c r="BB188" s="84"/>
      <c r="BC188" s="84"/>
      <c r="BD188" s="84"/>
      <c r="BE188" s="84"/>
      <c r="BF188" s="84"/>
      <c r="BG188" s="84"/>
    </row>
    <row r="189" spans="1:59" s="49" customFormat="1" ht="13.5" customHeight="1">
      <c r="A189" s="42" t="s">
        <v>43</v>
      </c>
      <c r="B189" s="43" t="s">
        <v>44</v>
      </c>
      <c r="C189" s="44">
        <v>1361</v>
      </c>
      <c r="D189" s="45">
        <f>SUM(D190:D191)</f>
        <v>1360</v>
      </c>
      <c r="E189" s="45">
        <f t="shared" ref="E189:Q189" si="79">SUM(E190:E191)</f>
        <v>0</v>
      </c>
      <c r="F189" s="45">
        <f t="shared" si="79"/>
        <v>0</v>
      </c>
      <c r="G189" s="45">
        <f t="shared" si="79"/>
        <v>0</v>
      </c>
      <c r="H189" s="45">
        <f t="shared" si="79"/>
        <v>0</v>
      </c>
      <c r="I189" s="45">
        <f t="shared" si="79"/>
        <v>0</v>
      </c>
      <c r="J189" s="45">
        <f t="shared" si="79"/>
        <v>0</v>
      </c>
      <c r="K189" s="45">
        <f t="shared" si="79"/>
        <v>0</v>
      </c>
      <c r="L189" s="45">
        <f t="shared" si="79"/>
        <v>0</v>
      </c>
      <c r="M189" s="45">
        <f t="shared" si="79"/>
        <v>0</v>
      </c>
      <c r="N189" s="45">
        <f t="shared" si="79"/>
        <v>1360</v>
      </c>
      <c r="O189" s="45">
        <f t="shared" si="79"/>
        <v>0</v>
      </c>
      <c r="P189" s="45">
        <f t="shared" si="79"/>
        <v>0</v>
      </c>
      <c r="Q189" s="45">
        <f t="shared" si="79"/>
        <v>151</v>
      </c>
      <c r="R189" s="45"/>
      <c r="S189" s="45">
        <f t="shared" ref="S189:T189" si="80">SUM(S190:S191)</f>
        <v>151</v>
      </c>
      <c r="T189" s="45">
        <f t="shared" si="80"/>
        <v>0</v>
      </c>
      <c r="U189" s="46">
        <f t="shared" si="64"/>
        <v>1511</v>
      </c>
      <c r="V189" s="32">
        <f t="shared" si="62"/>
        <v>1360</v>
      </c>
      <c r="W189" s="69">
        <f t="shared" si="65"/>
        <v>-1</v>
      </c>
      <c r="X189" s="47">
        <f t="shared" si="59"/>
        <v>-1</v>
      </c>
      <c r="Y189" s="38"/>
      <c r="Z189" s="5">
        <f t="shared" si="57"/>
        <v>0</v>
      </c>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row>
    <row r="190" spans="1:59" s="85" customFormat="1" ht="13.5" customHeight="1">
      <c r="A190" s="50" t="s">
        <v>38</v>
      </c>
      <c r="B190" s="51" t="s">
        <v>39</v>
      </c>
      <c r="C190" s="56">
        <v>1317</v>
      </c>
      <c r="D190" s="52">
        <f>SUM(E190:P190)</f>
        <v>1316</v>
      </c>
      <c r="E190" s="52"/>
      <c r="F190" s="52"/>
      <c r="G190" s="52"/>
      <c r="H190" s="52"/>
      <c r="I190" s="52"/>
      <c r="J190" s="52"/>
      <c r="K190" s="52"/>
      <c r="L190" s="52"/>
      <c r="M190" s="52"/>
      <c r="N190" s="52">
        <v>1316</v>
      </c>
      <c r="O190" s="52"/>
      <c r="P190" s="52"/>
      <c r="Q190" s="52">
        <v>146</v>
      </c>
      <c r="R190" s="52"/>
      <c r="S190" s="52">
        <v>146</v>
      </c>
      <c r="T190" s="52"/>
      <c r="U190" s="55">
        <f t="shared" si="64"/>
        <v>1462</v>
      </c>
      <c r="V190" s="32">
        <f t="shared" si="62"/>
        <v>1316</v>
      </c>
      <c r="W190" s="69">
        <f t="shared" si="65"/>
        <v>-1</v>
      </c>
      <c r="X190" s="53">
        <f t="shared" si="59"/>
        <v>-1</v>
      </c>
      <c r="Y190" s="38"/>
      <c r="Z190" s="5">
        <f t="shared" si="57"/>
        <v>0</v>
      </c>
      <c r="AA190" s="84"/>
      <c r="AB190" s="84"/>
      <c r="AC190" s="84"/>
      <c r="AD190" s="84"/>
      <c r="AE190" s="84"/>
      <c r="AF190" s="84"/>
      <c r="AG190" s="84"/>
      <c r="AH190" s="84"/>
      <c r="AI190" s="84"/>
      <c r="AJ190" s="84"/>
      <c r="AK190" s="84"/>
      <c r="AL190" s="84"/>
      <c r="AM190" s="84"/>
      <c r="AN190" s="84"/>
      <c r="AO190" s="84"/>
      <c r="AP190" s="84"/>
      <c r="AQ190" s="84"/>
      <c r="AR190" s="84"/>
      <c r="AS190" s="84"/>
      <c r="AT190" s="84"/>
      <c r="AU190" s="84"/>
      <c r="AV190" s="84"/>
      <c r="AW190" s="84"/>
      <c r="AX190" s="84"/>
      <c r="AY190" s="84"/>
      <c r="AZ190" s="84"/>
      <c r="BA190" s="84"/>
      <c r="BB190" s="84"/>
      <c r="BC190" s="84"/>
      <c r="BD190" s="84"/>
      <c r="BE190" s="84"/>
      <c r="BF190" s="84"/>
      <c r="BG190" s="84"/>
    </row>
    <row r="191" spans="1:59" s="85" customFormat="1" ht="13.5" customHeight="1">
      <c r="A191" s="50" t="s">
        <v>38</v>
      </c>
      <c r="B191" s="51" t="s">
        <v>42</v>
      </c>
      <c r="C191" s="56">
        <v>44</v>
      </c>
      <c r="D191" s="52">
        <f>SUM(E191:P191)</f>
        <v>44</v>
      </c>
      <c r="E191" s="52"/>
      <c r="F191" s="52"/>
      <c r="G191" s="52"/>
      <c r="H191" s="52"/>
      <c r="I191" s="52"/>
      <c r="J191" s="52"/>
      <c r="K191" s="52"/>
      <c r="L191" s="52"/>
      <c r="M191" s="52"/>
      <c r="N191" s="52">
        <v>44</v>
      </c>
      <c r="O191" s="52"/>
      <c r="P191" s="52"/>
      <c r="Q191" s="52">
        <v>5</v>
      </c>
      <c r="R191" s="52"/>
      <c r="S191" s="52">
        <v>5</v>
      </c>
      <c r="T191" s="52"/>
      <c r="U191" s="55">
        <f t="shared" si="64"/>
        <v>49</v>
      </c>
      <c r="V191" s="32">
        <f t="shared" si="62"/>
        <v>44</v>
      </c>
      <c r="W191" s="69">
        <f t="shared" si="65"/>
        <v>0</v>
      </c>
      <c r="X191" s="53">
        <f t="shared" si="59"/>
        <v>0</v>
      </c>
      <c r="Y191" s="38"/>
      <c r="Z191" s="5">
        <f t="shared" si="57"/>
        <v>0</v>
      </c>
      <c r="AA191" s="84"/>
      <c r="AB191" s="84"/>
      <c r="AC191" s="84"/>
      <c r="AD191" s="84"/>
      <c r="AE191" s="84"/>
      <c r="AF191" s="84"/>
      <c r="AG191" s="84"/>
      <c r="AH191" s="84"/>
      <c r="AI191" s="84"/>
      <c r="AJ191" s="84"/>
      <c r="AK191" s="84"/>
      <c r="AL191" s="84"/>
      <c r="AM191" s="84"/>
      <c r="AN191" s="84"/>
      <c r="AO191" s="84"/>
      <c r="AP191" s="84"/>
      <c r="AQ191" s="84"/>
      <c r="AR191" s="84"/>
      <c r="AS191" s="84"/>
      <c r="AT191" s="84"/>
      <c r="AU191" s="84"/>
      <c r="AV191" s="84"/>
      <c r="AW191" s="84"/>
      <c r="AX191" s="84"/>
      <c r="AY191" s="84"/>
      <c r="AZ191" s="84"/>
      <c r="BA191" s="84"/>
      <c r="BB191" s="84"/>
      <c r="BC191" s="84"/>
      <c r="BD191" s="84"/>
      <c r="BE191" s="84"/>
      <c r="BF191" s="84"/>
      <c r="BG191" s="84"/>
    </row>
    <row r="192" spans="1:59" s="49" customFormat="1" ht="13.5" customHeight="1">
      <c r="A192" s="42" t="s">
        <v>45</v>
      </c>
      <c r="B192" s="43" t="s">
        <v>94</v>
      </c>
      <c r="C192" s="44">
        <v>515</v>
      </c>
      <c r="D192" s="45">
        <f>SUM(D193:D195)</f>
        <v>572</v>
      </c>
      <c r="E192" s="45">
        <f t="shared" ref="E192:Q192" si="81">SUM(E193:E195)</f>
        <v>0</v>
      </c>
      <c r="F192" s="45">
        <f t="shared" si="81"/>
        <v>0</v>
      </c>
      <c r="G192" s="45">
        <f t="shared" si="81"/>
        <v>0</v>
      </c>
      <c r="H192" s="45">
        <f t="shared" si="81"/>
        <v>0</v>
      </c>
      <c r="I192" s="45">
        <f t="shared" si="81"/>
        <v>0</v>
      </c>
      <c r="J192" s="45">
        <f t="shared" si="81"/>
        <v>90</v>
      </c>
      <c r="K192" s="45">
        <f t="shared" si="81"/>
        <v>0</v>
      </c>
      <c r="L192" s="45">
        <f t="shared" si="81"/>
        <v>0</v>
      </c>
      <c r="M192" s="45">
        <f t="shared" si="81"/>
        <v>0</v>
      </c>
      <c r="N192" s="45">
        <f t="shared" si="81"/>
        <v>482</v>
      </c>
      <c r="O192" s="45">
        <f t="shared" si="81"/>
        <v>0</v>
      </c>
      <c r="P192" s="45">
        <f t="shared" si="81"/>
        <v>0</v>
      </c>
      <c r="Q192" s="45">
        <f t="shared" si="81"/>
        <v>0</v>
      </c>
      <c r="R192" s="45"/>
      <c r="S192" s="45">
        <f t="shared" ref="S192:T192" si="82">SUM(S193:S195)</f>
        <v>0</v>
      </c>
      <c r="T192" s="45">
        <f t="shared" si="82"/>
        <v>0</v>
      </c>
      <c r="U192" s="46">
        <f t="shared" si="64"/>
        <v>572</v>
      </c>
      <c r="V192" s="32">
        <f t="shared" si="62"/>
        <v>572</v>
      </c>
      <c r="W192" s="69">
        <f t="shared" si="65"/>
        <v>57</v>
      </c>
      <c r="X192" s="47">
        <f t="shared" si="59"/>
        <v>57</v>
      </c>
      <c r="Y192" s="38"/>
      <c r="Z192" s="5">
        <f t="shared" si="57"/>
        <v>0</v>
      </c>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row>
    <row r="193" spans="1:59" s="59" customFormat="1" ht="12">
      <c r="A193" s="50" t="s">
        <v>40</v>
      </c>
      <c r="B193" s="51" t="s">
        <v>141</v>
      </c>
      <c r="C193" s="56">
        <v>134</v>
      </c>
      <c r="D193" s="52">
        <f>SUM(E193:P193)</f>
        <v>191</v>
      </c>
      <c r="E193" s="52"/>
      <c r="F193" s="52"/>
      <c r="G193" s="52"/>
      <c r="H193" s="52"/>
      <c r="I193" s="52"/>
      <c r="J193" s="52"/>
      <c r="K193" s="52"/>
      <c r="L193" s="52"/>
      <c r="M193" s="52"/>
      <c r="N193" s="52">
        <v>191</v>
      </c>
      <c r="O193" s="52"/>
      <c r="P193" s="52"/>
      <c r="Q193" s="52"/>
      <c r="R193" s="52"/>
      <c r="S193" s="52"/>
      <c r="T193" s="52"/>
      <c r="U193" s="55">
        <f t="shared" si="64"/>
        <v>191</v>
      </c>
      <c r="V193" s="32">
        <f t="shared" si="62"/>
        <v>191</v>
      </c>
      <c r="W193" s="69">
        <f t="shared" si="65"/>
        <v>57</v>
      </c>
      <c r="X193" s="53">
        <f t="shared" si="59"/>
        <v>57</v>
      </c>
      <c r="Y193" s="57"/>
      <c r="Z193" s="5">
        <f t="shared" si="57"/>
        <v>0</v>
      </c>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row>
    <row r="194" spans="1:59" s="59" customFormat="1" ht="12">
      <c r="A194" s="50" t="s">
        <v>40</v>
      </c>
      <c r="B194" s="51" t="s">
        <v>168</v>
      </c>
      <c r="C194" s="56">
        <v>291</v>
      </c>
      <c r="D194" s="52">
        <f t="shared" si="78"/>
        <v>291</v>
      </c>
      <c r="E194" s="52"/>
      <c r="F194" s="52"/>
      <c r="G194" s="52"/>
      <c r="H194" s="52"/>
      <c r="I194" s="52"/>
      <c r="J194" s="52"/>
      <c r="K194" s="52"/>
      <c r="L194" s="52"/>
      <c r="M194" s="52"/>
      <c r="N194" s="52">
        <v>291</v>
      </c>
      <c r="O194" s="52"/>
      <c r="P194" s="52"/>
      <c r="Q194" s="52"/>
      <c r="R194" s="52"/>
      <c r="S194" s="52"/>
      <c r="T194" s="52"/>
      <c r="U194" s="55">
        <f t="shared" si="64"/>
        <v>291</v>
      </c>
      <c r="V194" s="32">
        <f t="shared" si="62"/>
        <v>291</v>
      </c>
      <c r="W194" s="69">
        <f t="shared" si="65"/>
        <v>0</v>
      </c>
      <c r="X194" s="53">
        <f t="shared" si="59"/>
        <v>0</v>
      </c>
      <c r="Y194" s="57"/>
      <c r="Z194" s="5">
        <f t="shared" si="57"/>
        <v>0</v>
      </c>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row>
    <row r="195" spans="1:59" s="62" customFormat="1" ht="24">
      <c r="A195" s="60" t="s">
        <v>38</v>
      </c>
      <c r="B195" s="51" t="s">
        <v>103</v>
      </c>
      <c r="C195" s="56">
        <v>90</v>
      </c>
      <c r="D195" s="52">
        <f t="shared" si="78"/>
        <v>90</v>
      </c>
      <c r="E195" s="52"/>
      <c r="F195" s="52"/>
      <c r="G195" s="52"/>
      <c r="H195" s="52"/>
      <c r="I195" s="52"/>
      <c r="J195" s="52">
        <v>90</v>
      </c>
      <c r="K195" s="52"/>
      <c r="L195" s="52"/>
      <c r="M195" s="52"/>
      <c r="N195" s="52"/>
      <c r="O195" s="52"/>
      <c r="P195" s="52"/>
      <c r="Q195" s="52"/>
      <c r="R195" s="52"/>
      <c r="S195" s="52"/>
      <c r="T195" s="52"/>
      <c r="U195" s="55">
        <f t="shared" si="64"/>
        <v>90</v>
      </c>
      <c r="V195" s="32">
        <f t="shared" si="62"/>
        <v>90</v>
      </c>
      <c r="W195" s="69">
        <f t="shared" si="65"/>
        <v>0</v>
      </c>
      <c r="X195" s="87">
        <f t="shared" si="59"/>
        <v>0</v>
      </c>
      <c r="Y195" s="57"/>
      <c r="Z195" s="5">
        <f t="shared" si="57"/>
        <v>0</v>
      </c>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row>
    <row r="196" spans="1:59" s="62" customFormat="1" ht="24">
      <c r="A196" s="42" t="s">
        <v>65</v>
      </c>
      <c r="B196" s="43" t="s">
        <v>169</v>
      </c>
      <c r="C196" s="44">
        <v>4400</v>
      </c>
      <c r="D196" s="45">
        <f t="shared" si="78"/>
        <v>4800</v>
      </c>
      <c r="E196" s="45"/>
      <c r="F196" s="45"/>
      <c r="G196" s="45"/>
      <c r="H196" s="45"/>
      <c r="I196" s="45"/>
      <c r="J196" s="45"/>
      <c r="K196" s="45"/>
      <c r="L196" s="45"/>
      <c r="M196" s="45"/>
      <c r="N196" s="45">
        <v>4800</v>
      </c>
      <c r="O196" s="45"/>
      <c r="P196" s="45"/>
      <c r="Q196" s="45"/>
      <c r="R196" s="45"/>
      <c r="S196" s="45"/>
      <c r="T196" s="45"/>
      <c r="U196" s="55">
        <f t="shared" si="64"/>
        <v>4800</v>
      </c>
      <c r="V196" s="32">
        <f t="shared" si="62"/>
        <v>4800</v>
      </c>
      <c r="W196" s="69">
        <f t="shared" si="65"/>
        <v>400</v>
      </c>
      <c r="X196" s="47">
        <f t="shared" si="59"/>
        <v>400</v>
      </c>
      <c r="Y196" s="57"/>
      <c r="Z196" s="5">
        <f t="shared" si="57"/>
        <v>0</v>
      </c>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row>
    <row r="197" spans="1:59" s="62" customFormat="1" ht="12" hidden="1">
      <c r="A197" s="42" t="s">
        <v>79</v>
      </c>
      <c r="B197" s="43" t="s">
        <v>170</v>
      </c>
      <c r="C197" s="44">
        <v>480</v>
      </c>
      <c r="D197" s="45">
        <f t="shared" si="78"/>
        <v>0</v>
      </c>
      <c r="E197" s="45"/>
      <c r="F197" s="45"/>
      <c r="G197" s="45"/>
      <c r="H197" s="45"/>
      <c r="I197" s="45"/>
      <c r="J197" s="45"/>
      <c r="K197" s="45"/>
      <c r="L197" s="45"/>
      <c r="M197" s="45"/>
      <c r="N197" s="45"/>
      <c r="O197" s="45"/>
      <c r="P197" s="45"/>
      <c r="Q197" s="45"/>
      <c r="R197" s="45"/>
      <c r="S197" s="45"/>
      <c r="T197" s="45"/>
      <c r="U197" s="55">
        <f t="shared" si="64"/>
        <v>0</v>
      </c>
      <c r="V197" s="32">
        <f t="shared" si="62"/>
        <v>0</v>
      </c>
      <c r="W197" s="69">
        <f t="shared" si="65"/>
        <v>-480</v>
      </c>
      <c r="X197" s="47">
        <f t="shared" si="59"/>
        <v>-480</v>
      </c>
      <c r="Y197" s="57"/>
      <c r="Z197" s="5">
        <f t="shared" si="57"/>
        <v>0</v>
      </c>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row>
    <row r="198" spans="1:59" s="41" customFormat="1" ht="13.5" customHeight="1">
      <c r="A198" s="83">
        <v>7</v>
      </c>
      <c r="B198" s="28" t="s">
        <v>171</v>
      </c>
      <c r="C198" s="29">
        <v>9134</v>
      </c>
      <c r="D198" s="37">
        <f t="shared" ref="D198:W198" si="83">D199+D202+D205+D214</f>
        <v>9338</v>
      </c>
      <c r="E198" s="37">
        <f t="shared" si="83"/>
        <v>0</v>
      </c>
      <c r="F198" s="37">
        <f t="shared" si="83"/>
        <v>0</v>
      </c>
      <c r="G198" s="37">
        <f t="shared" si="83"/>
        <v>281</v>
      </c>
      <c r="H198" s="37">
        <f t="shared" si="83"/>
        <v>0</v>
      </c>
      <c r="I198" s="37">
        <f t="shared" si="83"/>
        <v>0</v>
      </c>
      <c r="J198" s="37">
        <f t="shared" si="83"/>
        <v>42</v>
      </c>
      <c r="K198" s="37">
        <f t="shared" si="83"/>
        <v>0</v>
      </c>
      <c r="L198" s="37">
        <f t="shared" si="83"/>
        <v>0</v>
      </c>
      <c r="M198" s="37">
        <f t="shared" si="83"/>
        <v>0</v>
      </c>
      <c r="N198" s="37">
        <f t="shared" si="83"/>
        <v>9015</v>
      </c>
      <c r="O198" s="37">
        <f t="shared" si="83"/>
        <v>0</v>
      </c>
      <c r="P198" s="37">
        <f t="shared" si="83"/>
        <v>0</v>
      </c>
      <c r="Q198" s="37">
        <f t="shared" si="83"/>
        <v>73</v>
      </c>
      <c r="R198" s="37">
        <v>20</v>
      </c>
      <c r="S198" s="37">
        <f t="shared" ref="S198:T198" si="84">S199+S202+S205+S214</f>
        <v>73</v>
      </c>
      <c r="T198" s="37">
        <f t="shared" si="84"/>
        <v>0</v>
      </c>
      <c r="U198" s="31">
        <f t="shared" si="64"/>
        <v>9431</v>
      </c>
      <c r="V198" s="32">
        <f t="shared" si="62"/>
        <v>9358</v>
      </c>
      <c r="W198" s="92">
        <f t="shared" si="83"/>
        <v>204</v>
      </c>
      <c r="X198" s="34">
        <f t="shared" si="59"/>
        <v>204</v>
      </c>
      <c r="Y198" s="38" t="s">
        <v>37</v>
      </c>
      <c r="Z198" s="5">
        <f t="shared" si="57"/>
        <v>0</v>
      </c>
      <c r="AA198" s="39"/>
      <c r="AB198" s="39"/>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row>
    <row r="199" spans="1:59" s="49" customFormat="1" ht="13.5" customHeight="1">
      <c r="A199" s="42" t="s">
        <v>35</v>
      </c>
      <c r="B199" s="43" t="s">
        <v>36</v>
      </c>
      <c r="C199" s="44">
        <v>2850</v>
      </c>
      <c r="D199" s="45">
        <f>SUM(D200:D201)</f>
        <v>3278</v>
      </c>
      <c r="E199" s="45">
        <f t="shared" ref="E199:T199" si="85">SUM(E200:E201)</f>
        <v>0</v>
      </c>
      <c r="F199" s="45">
        <f t="shared" si="85"/>
        <v>0</v>
      </c>
      <c r="G199" s="45">
        <f t="shared" si="85"/>
        <v>0</v>
      </c>
      <c r="H199" s="45">
        <f t="shared" si="85"/>
        <v>0</v>
      </c>
      <c r="I199" s="45">
        <f t="shared" si="85"/>
        <v>0</v>
      </c>
      <c r="J199" s="45">
        <f t="shared" si="85"/>
        <v>0</v>
      </c>
      <c r="K199" s="45">
        <f t="shared" si="85"/>
        <v>0</v>
      </c>
      <c r="L199" s="45">
        <f t="shared" si="85"/>
        <v>0</v>
      </c>
      <c r="M199" s="45">
        <f t="shared" si="85"/>
        <v>0</v>
      </c>
      <c r="N199" s="45">
        <f t="shared" si="85"/>
        <v>3278</v>
      </c>
      <c r="O199" s="45">
        <f t="shared" si="85"/>
        <v>0</v>
      </c>
      <c r="P199" s="45">
        <f t="shared" si="85"/>
        <v>0</v>
      </c>
      <c r="Q199" s="45">
        <f t="shared" si="85"/>
        <v>0</v>
      </c>
      <c r="R199" s="45"/>
      <c r="S199" s="45">
        <f t="shared" si="85"/>
        <v>0</v>
      </c>
      <c r="T199" s="45">
        <f t="shared" si="85"/>
        <v>0</v>
      </c>
      <c r="U199" s="46">
        <f t="shared" si="64"/>
        <v>3278</v>
      </c>
      <c r="V199" s="32">
        <f t="shared" si="62"/>
        <v>3278</v>
      </c>
      <c r="W199" s="33">
        <f t="shared" ref="W199:W264" si="86">D199-C199</f>
        <v>428</v>
      </c>
      <c r="X199" s="47">
        <f t="shared" si="59"/>
        <v>428</v>
      </c>
      <c r="Y199" s="38"/>
      <c r="Z199" s="5">
        <f t="shared" si="57"/>
        <v>0</v>
      </c>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row>
    <row r="200" spans="1:59" s="49" customFormat="1" ht="13.5" customHeight="1">
      <c r="A200" s="50" t="s">
        <v>40</v>
      </c>
      <c r="B200" s="51" t="s">
        <v>39</v>
      </c>
      <c r="C200" s="56">
        <v>2595</v>
      </c>
      <c r="D200" s="52">
        <f>SUM(E200:P200)</f>
        <v>3017</v>
      </c>
      <c r="E200" s="52"/>
      <c r="F200" s="52"/>
      <c r="G200" s="52"/>
      <c r="H200" s="52"/>
      <c r="I200" s="52"/>
      <c r="J200" s="52"/>
      <c r="K200" s="52"/>
      <c r="L200" s="52"/>
      <c r="M200" s="52"/>
      <c r="N200" s="52">
        <v>3017</v>
      </c>
      <c r="O200" s="52"/>
      <c r="P200" s="52"/>
      <c r="Q200" s="52"/>
      <c r="R200" s="52"/>
      <c r="S200" s="52"/>
      <c r="T200" s="52"/>
      <c r="U200" s="46">
        <f t="shared" si="64"/>
        <v>3017</v>
      </c>
      <c r="V200" s="32">
        <f t="shared" si="62"/>
        <v>3017</v>
      </c>
      <c r="W200" s="33">
        <f t="shared" si="86"/>
        <v>422</v>
      </c>
      <c r="X200" s="53">
        <f t="shared" si="59"/>
        <v>422</v>
      </c>
      <c r="Y200" s="38"/>
      <c r="Z200" s="5">
        <f t="shared" si="57"/>
        <v>0</v>
      </c>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row>
    <row r="201" spans="1:59" s="49" customFormat="1" ht="13.5" customHeight="1">
      <c r="A201" s="50" t="s">
        <v>40</v>
      </c>
      <c r="B201" s="51" t="s">
        <v>42</v>
      </c>
      <c r="C201" s="56">
        <v>255</v>
      </c>
      <c r="D201" s="52">
        <f>SUM(E201:P201)</f>
        <v>261</v>
      </c>
      <c r="E201" s="52"/>
      <c r="F201" s="52"/>
      <c r="G201" s="52"/>
      <c r="H201" s="52"/>
      <c r="I201" s="52"/>
      <c r="J201" s="52"/>
      <c r="K201" s="52"/>
      <c r="L201" s="52"/>
      <c r="M201" s="52"/>
      <c r="N201" s="52">
        <v>261</v>
      </c>
      <c r="O201" s="52"/>
      <c r="P201" s="52"/>
      <c r="Q201" s="52"/>
      <c r="R201" s="52"/>
      <c r="S201" s="52"/>
      <c r="T201" s="52"/>
      <c r="U201" s="46">
        <f t="shared" si="64"/>
        <v>261</v>
      </c>
      <c r="V201" s="32">
        <f t="shared" si="62"/>
        <v>261</v>
      </c>
      <c r="W201" s="33">
        <f t="shared" si="86"/>
        <v>6</v>
      </c>
      <c r="X201" s="53">
        <f t="shared" si="59"/>
        <v>6</v>
      </c>
      <c r="Y201" s="38"/>
      <c r="Z201" s="5">
        <f t="shared" si="57"/>
        <v>0</v>
      </c>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row>
    <row r="202" spans="1:59" s="49" customFormat="1" ht="13.5" customHeight="1">
      <c r="A202" s="42" t="s">
        <v>43</v>
      </c>
      <c r="B202" s="43" t="s">
        <v>44</v>
      </c>
      <c r="C202" s="44">
        <v>659</v>
      </c>
      <c r="D202" s="45">
        <f>SUM(D203:D204)</f>
        <v>658</v>
      </c>
      <c r="E202" s="45">
        <f t="shared" ref="E202:T202" si="87">SUM(E203:E204)</f>
        <v>0</v>
      </c>
      <c r="F202" s="45">
        <f t="shared" si="87"/>
        <v>0</v>
      </c>
      <c r="G202" s="45">
        <f t="shared" si="87"/>
        <v>0</v>
      </c>
      <c r="H202" s="45">
        <f t="shared" si="87"/>
        <v>0</v>
      </c>
      <c r="I202" s="45">
        <f t="shared" si="87"/>
        <v>0</v>
      </c>
      <c r="J202" s="45">
        <f t="shared" si="87"/>
        <v>0</v>
      </c>
      <c r="K202" s="45">
        <f t="shared" si="87"/>
        <v>0</v>
      </c>
      <c r="L202" s="45">
        <f t="shared" si="87"/>
        <v>0</v>
      </c>
      <c r="M202" s="45">
        <f t="shared" si="87"/>
        <v>0</v>
      </c>
      <c r="N202" s="45">
        <f t="shared" si="87"/>
        <v>658</v>
      </c>
      <c r="O202" s="45">
        <f t="shared" si="87"/>
        <v>0</v>
      </c>
      <c r="P202" s="45">
        <f t="shared" si="87"/>
        <v>0</v>
      </c>
      <c r="Q202" s="45">
        <f t="shared" si="87"/>
        <v>73</v>
      </c>
      <c r="R202" s="45"/>
      <c r="S202" s="45">
        <f t="shared" si="87"/>
        <v>73</v>
      </c>
      <c r="T202" s="45">
        <f t="shared" si="87"/>
        <v>0</v>
      </c>
      <c r="U202" s="46">
        <f t="shared" si="64"/>
        <v>731</v>
      </c>
      <c r="V202" s="32">
        <f t="shared" si="62"/>
        <v>658</v>
      </c>
      <c r="W202" s="33">
        <f t="shared" si="86"/>
        <v>-1</v>
      </c>
      <c r="X202" s="47">
        <f t="shared" si="59"/>
        <v>-1</v>
      </c>
      <c r="Y202" s="38"/>
      <c r="Z202" s="5">
        <f t="shared" si="57"/>
        <v>0</v>
      </c>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row>
    <row r="203" spans="1:59" s="49" customFormat="1" ht="13.5" customHeight="1">
      <c r="A203" s="50" t="s">
        <v>40</v>
      </c>
      <c r="B203" s="51" t="s">
        <v>39</v>
      </c>
      <c r="C203" s="56">
        <v>615</v>
      </c>
      <c r="D203" s="52">
        <f t="shared" ref="D203:D217" si="88">SUM(E203:P203)</f>
        <v>614</v>
      </c>
      <c r="E203" s="52"/>
      <c r="F203" s="52"/>
      <c r="G203" s="52"/>
      <c r="H203" s="52"/>
      <c r="I203" s="52"/>
      <c r="J203" s="52"/>
      <c r="K203" s="52"/>
      <c r="L203" s="52"/>
      <c r="M203" s="52"/>
      <c r="N203" s="52">
        <v>614</v>
      </c>
      <c r="O203" s="52"/>
      <c r="P203" s="52"/>
      <c r="Q203" s="52">
        <v>68</v>
      </c>
      <c r="R203" s="52"/>
      <c r="S203" s="52">
        <v>68</v>
      </c>
      <c r="T203" s="52"/>
      <c r="U203" s="55">
        <f t="shared" si="64"/>
        <v>682</v>
      </c>
      <c r="V203" s="32">
        <f t="shared" si="62"/>
        <v>614</v>
      </c>
      <c r="W203" s="33">
        <f t="shared" si="86"/>
        <v>-1</v>
      </c>
      <c r="X203" s="53">
        <f t="shared" si="59"/>
        <v>-1</v>
      </c>
      <c r="Y203" s="38"/>
      <c r="Z203" s="5">
        <f t="shared" si="57"/>
        <v>0</v>
      </c>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row>
    <row r="204" spans="1:59" s="49" customFormat="1" ht="13.5" customHeight="1">
      <c r="A204" s="50" t="s">
        <v>40</v>
      </c>
      <c r="B204" s="51" t="s">
        <v>42</v>
      </c>
      <c r="C204" s="56">
        <v>44</v>
      </c>
      <c r="D204" s="52">
        <f t="shared" si="88"/>
        <v>44</v>
      </c>
      <c r="E204" s="52"/>
      <c r="F204" s="52"/>
      <c r="G204" s="52"/>
      <c r="H204" s="52"/>
      <c r="I204" s="52"/>
      <c r="J204" s="52"/>
      <c r="K204" s="52"/>
      <c r="L204" s="52"/>
      <c r="M204" s="52"/>
      <c r="N204" s="52">
        <v>44</v>
      </c>
      <c r="O204" s="52"/>
      <c r="P204" s="52"/>
      <c r="Q204" s="52">
        <v>5</v>
      </c>
      <c r="R204" s="52"/>
      <c r="S204" s="52">
        <v>5</v>
      </c>
      <c r="T204" s="52"/>
      <c r="U204" s="55">
        <f t="shared" si="64"/>
        <v>49</v>
      </c>
      <c r="V204" s="32">
        <f t="shared" si="62"/>
        <v>44</v>
      </c>
      <c r="W204" s="33">
        <f t="shared" si="86"/>
        <v>0</v>
      </c>
      <c r="X204" s="53">
        <f t="shared" si="59"/>
        <v>0</v>
      </c>
      <c r="Y204" s="38"/>
      <c r="Z204" s="5">
        <f t="shared" si="57"/>
        <v>0</v>
      </c>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row>
    <row r="205" spans="1:59" s="49" customFormat="1" ht="13.5" customHeight="1">
      <c r="A205" s="42" t="s">
        <v>45</v>
      </c>
      <c r="B205" s="43" t="s">
        <v>94</v>
      </c>
      <c r="C205" s="44">
        <v>5045</v>
      </c>
      <c r="D205" s="45">
        <f t="shared" ref="D205:T205" si="89">SUM(D206:D213)</f>
        <v>4941</v>
      </c>
      <c r="E205" s="45">
        <f t="shared" si="89"/>
        <v>0</v>
      </c>
      <c r="F205" s="45">
        <f t="shared" si="89"/>
        <v>0</v>
      </c>
      <c r="G205" s="45">
        <f t="shared" si="89"/>
        <v>0</v>
      </c>
      <c r="H205" s="45">
        <f t="shared" si="89"/>
        <v>0</v>
      </c>
      <c r="I205" s="45">
        <f t="shared" si="89"/>
        <v>0</v>
      </c>
      <c r="J205" s="45">
        <f t="shared" si="89"/>
        <v>42</v>
      </c>
      <c r="K205" s="45">
        <f t="shared" si="89"/>
        <v>0</v>
      </c>
      <c r="L205" s="45">
        <f t="shared" si="89"/>
        <v>0</v>
      </c>
      <c r="M205" s="45">
        <f t="shared" si="89"/>
        <v>0</v>
      </c>
      <c r="N205" s="45">
        <f t="shared" si="89"/>
        <v>4899</v>
      </c>
      <c r="O205" s="45">
        <f t="shared" si="89"/>
        <v>0</v>
      </c>
      <c r="P205" s="45">
        <f t="shared" si="89"/>
        <v>0</v>
      </c>
      <c r="Q205" s="45">
        <f t="shared" si="89"/>
        <v>0</v>
      </c>
      <c r="R205" s="45"/>
      <c r="S205" s="45">
        <f t="shared" si="89"/>
        <v>0</v>
      </c>
      <c r="T205" s="45">
        <f t="shared" si="89"/>
        <v>0</v>
      </c>
      <c r="U205" s="46">
        <f t="shared" si="64"/>
        <v>4941</v>
      </c>
      <c r="V205" s="32">
        <f t="shared" si="62"/>
        <v>4941</v>
      </c>
      <c r="W205" s="33">
        <f t="shared" si="86"/>
        <v>-104</v>
      </c>
      <c r="X205" s="47">
        <f t="shared" ref="X205:X268" si="90">D205-C205</f>
        <v>-104</v>
      </c>
      <c r="Y205" s="38"/>
      <c r="Z205" s="5">
        <f t="shared" ref="Z205:Z268" si="91">D205-E205-F205-G205-H205-I205-J205-K205-L205-M205-N205-O205-P205</f>
        <v>0</v>
      </c>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row>
    <row r="206" spans="1:59" s="59" customFormat="1" ht="12">
      <c r="A206" s="50" t="s">
        <v>40</v>
      </c>
      <c r="B206" s="51" t="s">
        <v>172</v>
      </c>
      <c r="C206" s="56">
        <v>3</v>
      </c>
      <c r="D206" s="52">
        <f t="shared" si="88"/>
        <v>4</v>
      </c>
      <c r="E206" s="52"/>
      <c r="F206" s="52"/>
      <c r="G206" s="52"/>
      <c r="H206" s="52"/>
      <c r="I206" s="52"/>
      <c r="J206" s="52"/>
      <c r="K206" s="52"/>
      <c r="L206" s="52"/>
      <c r="M206" s="52"/>
      <c r="N206" s="52">
        <v>4</v>
      </c>
      <c r="O206" s="52"/>
      <c r="P206" s="52"/>
      <c r="Q206" s="52"/>
      <c r="R206" s="52"/>
      <c r="S206" s="52"/>
      <c r="T206" s="52"/>
      <c r="U206" s="55">
        <f t="shared" si="64"/>
        <v>4</v>
      </c>
      <c r="V206" s="32">
        <f t="shared" si="62"/>
        <v>4</v>
      </c>
      <c r="W206" s="33">
        <f t="shared" si="86"/>
        <v>1</v>
      </c>
      <c r="X206" s="53">
        <f t="shared" si="90"/>
        <v>1</v>
      </c>
      <c r="Y206" s="57"/>
      <c r="Z206" s="5">
        <f t="shared" si="91"/>
        <v>0</v>
      </c>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row>
    <row r="207" spans="1:59" s="59" customFormat="1" ht="40.5" customHeight="1">
      <c r="A207" s="50" t="s">
        <v>40</v>
      </c>
      <c r="B207" s="51" t="s">
        <v>173</v>
      </c>
      <c r="C207" s="56">
        <v>300</v>
      </c>
      <c r="D207" s="52">
        <f t="shared" si="88"/>
        <v>300</v>
      </c>
      <c r="E207" s="52"/>
      <c r="F207" s="52"/>
      <c r="G207" s="52"/>
      <c r="H207" s="52"/>
      <c r="I207" s="52"/>
      <c r="J207" s="52"/>
      <c r="K207" s="52"/>
      <c r="L207" s="52"/>
      <c r="M207" s="52"/>
      <c r="N207" s="52">
        <v>300</v>
      </c>
      <c r="O207" s="52"/>
      <c r="P207" s="52"/>
      <c r="Q207" s="52"/>
      <c r="R207" s="52"/>
      <c r="S207" s="52"/>
      <c r="T207" s="52"/>
      <c r="U207" s="55">
        <f t="shared" si="64"/>
        <v>300</v>
      </c>
      <c r="V207" s="32">
        <f t="shared" si="62"/>
        <v>300</v>
      </c>
      <c r="W207" s="33">
        <f t="shared" si="86"/>
        <v>0</v>
      </c>
      <c r="X207" s="53">
        <f t="shared" si="90"/>
        <v>0</v>
      </c>
      <c r="Y207" s="57"/>
      <c r="Z207" s="5">
        <f t="shared" si="91"/>
        <v>0</v>
      </c>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8"/>
      <c r="AY207" s="58"/>
      <c r="AZ207" s="58"/>
      <c r="BA207" s="58"/>
      <c r="BB207" s="58"/>
      <c r="BC207" s="58"/>
      <c r="BD207" s="58"/>
      <c r="BE207" s="58"/>
      <c r="BF207" s="58"/>
      <c r="BG207" s="58"/>
    </row>
    <row r="208" spans="1:59" s="59" customFormat="1" ht="60">
      <c r="A208" s="50" t="s">
        <v>40</v>
      </c>
      <c r="B208" s="67" t="s">
        <v>174</v>
      </c>
      <c r="C208" s="56">
        <v>1000</v>
      </c>
      <c r="D208" s="52">
        <f t="shared" si="88"/>
        <v>1000</v>
      </c>
      <c r="E208" s="52"/>
      <c r="F208" s="52"/>
      <c r="G208" s="52"/>
      <c r="H208" s="52"/>
      <c r="I208" s="52"/>
      <c r="J208" s="52"/>
      <c r="K208" s="52"/>
      <c r="L208" s="52"/>
      <c r="M208" s="52"/>
      <c r="N208" s="52">
        <v>1000</v>
      </c>
      <c r="O208" s="52"/>
      <c r="P208" s="52"/>
      <c r="Q208" s="52"/>
      <c r="R208" s="52"/>
      <c r="S208" s="52"/>
      <c r="T208" s="52"/>
      <c r="U208" s="55">
        <f t="shared" si="64"/>
        <v>1000</v>
      </c>
      <c r="V208" s="32">
        <f t="shared" si="62"/>
        <v>1000</v>
      </c>
      <c r="W208" s="33">
        <f t="shared" si="86"/>
        <v>0</v>
      </c>
      <c r="X208" s="53">
        <f t="shared" si="90"/>
        <v>0</v>
      </c>
      <c r="Y208" s="57"/>
      <c r="Z208" s="5">
        <f t="shared" si="91"/>
        <v>0</v>
      </c>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row>
    <row r="209" spans="1:59" s="62" customFormat="1" ht="12">
      <c r="A209" s="60" t="s">
        <v>40</v>
      </c>
      <c r="B209" s="51" t="s">
        <v>175</v>
      </c>
      <c r="C209" s="56">
        <v>1300</v>
      </c>
      <c r="D209" s="52">
        <f t="shared" si="88"/>
        <v>1300</v>
      </c>
      <c r="E209" s="52"/>
      <c r="F209" s="52"/>
      <c r="G209" s="52"/>
      <c r="H209" s="52"/>
      <c r="I209" s="52"/>
      <c r="J209" s="52"/>
      <c r="K209" s="52"/>
      <c r="L209" s="52"/>
      <c r="M209" s="52"/>
      <c r="N209" s="52">
        <v>1300</v>
      </c>
      <c r="O209" s="52"/>
      <c r="P209" s="52"/>
      <c r="Q209" s="52"/>
      <c r="R209" s="52"/>
      <c r="S209" s="52"/>
      <c r="T209" s="52"/>
      <c r="U209" s="55">
        <f t="shared" si="64"/>
        <v>1300</v>
      </c>
      <c r="V209" s="32">
        <f t="shared" si="62"/>
        <v>1300</v>
      </c>
      <c r="W209" s="33">
        <f t="shared" si="86"/>
        <v>0</v>
      </c>
      <c r="X209" s="53">
        <f t="shared" si="90"/>
        <v>0</v>
      </c>
      <c r="Y209" s="57"/>
      <c r="Z209" s="5">
        <f t="shared" si="91"/>
        <v>0</v>
      </c>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c r="BD209" s="61"/>
      <c r="BE209" s="61"/>
      <c r="BF209" s="61"/>
      <c r="BG209" s="61"/>
    </row>
    <row r="210" spans="1:59" s="62" customFormat="1" ht="12">
      <c r="A210" s="60" t="s">
        <v>40</v>
      </c>
      <c r="B210" s="51" t="s">
        <v>176</v>
      </c>
      <c r="C210" s="56">
        <v>1500</v>
      </c>
      <c r="D210" s="52">
        <f t="shared" si="88"/>
        <v>1500</v>
      </c>
      <c r="E210" s="52"/>
      <c r="F210" s="52"/>
      <c r="G210" s="52"/>
      <c r="H210" s="52"/>
      <c r="I210" s="52"/>
      <c r="J210" s="52"/>
      <c r="K210" s="52"/>
      <c r="L210" s="52"/>
      <c r="M210" s="52"/>
      <c r="N210" s="52">
        <v>1500</v>
      </c>
      <c r="O210" s="52"/>
      <c r="P210" s="52"/>
      <c r="Q210" s="52"/>
      <c r="R210" s="52"/>
      <c r="S210" s="52"/>
      <c r="T210" s="52"/>
      <c r="U210" s="55">
        <f t="shared" si="64"/>
        <v>1500</v>
      </c>
      <c r="V210" s="32">
        <f t="shared" si="62"/>
        <v>1500</v>
      </c>
      <c r="W210" s="33">
        <f t="shared" si="86"/>
        <v>0</v>
      </c>
      <c r="X210" s="53">
        <f t="shared" si="90"/>
        <v>0</v>
      </c>
      <c r="Y210" s="57"/>
      <c r="Z210" s="5">
        <f t="shared" si="91"/>
        <v>0</v>
      </c>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row>
    <row r="211" spans="1:59" s="62" customFormat="1" ht="24">
      <c r="A211" s="60" t="s">
        <v>38</v>
      </c>
      <c r="B211" s="51" t="s">
        <v>177</v>
      </c>
      <c r="C211" s="56">
        <v>500</v>
      </c>
      <c r="D211" s="52">
        <f t="shared" si="88"/>
        <v>395</v>
      </c>
      <c r="E211" s="52"/>
      <c r="F211" s="52"/>
      <c r="G211" s="52"/>
      <c r="H211" s="52"/>
      <c r="I211" s="52"/>
      <c r="J211" s="52"/>
      <c r="K211" s="52"/>
      <c r="L211" s="52"/>
      <c r="M211" s="52"/>
      <c r="N211" s="52">
        <v>395</v>
      </c>
      <c r="O211" s="52"/>
      <c r="P211" s="52"/>
      <c r="Q211" s="52"/>
      <c r="R211" s="52"/>
      <c r="S211" s="52"/>
      <c r="T211" s="52"/>
      <c r="U211" s="55">
        <f t="shared" si="64"/>
        <v>395</v>
      </c>
      <c r="V211" s="32">
        <f t="shared" si="62"/>
        <v>395</v>
      </c>
      <c r="W211" s="33">
        <f t="shared" si="86"/>
        <v>-105</v>
      </c>
      <c r="X211" s="53">
        <f t="shared" si="90"/>
        <v>-105</v>
      </c>
      <c r="Y211" s="57"/>
      <c r="Z211" s="5">
        <f t="shared" si="91"/>
        <v>0</v>
      </c>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c r="BD211" s="61"/>
      <c r="BE211" s="61"/>
      <c r="BF211" s="61"/>
      <c r="BG211" s="61"/>
    </row>
    <row r="212" spans="1:59" s="59" customFormat="1" ht="24">
      <c r="A212" s="50" t="s">
        <v>40</v>
      </c>
      <c r="B212" s="51" t="s">
        <v>178</v>
      </c>
      <c r="C212" s="56">
        <v>400</v>
      </c>
      <c r="D212" s="52">
        <f>SUM(E212:P212)</f>
        <v>400</v>
      </c>
      <c r="E212" s="52"/>
      <c r="F212" s="52"/>
      <c r="G212" s="52"/>
      <c r="H212" s="52"/>
      <c r="I212" s="52"/>
      <c r="J212" s="52"/>
      <c r="K212" s="52"/>
      <c r="L212" s="52"/>
      <c r="M212" s="52"/>
      <c r="N212" s="52">
        <v>400</v>
      </c>
      <c r="O212" s="52"/>
      <c r="P212" s="52"/>
      <c r="Q212" s="52"/>
      <c r="R212" s="52"/>
      <c r="S212" s="52"/>
      <c r="T212" s="52"/>
      <c r="U212" s="55">
        <f t="shared" si="64"/>
        <v>400</v>
      </c>
      <c r="V212" s="32">
        <f t="shared" ref="V212:V277" si="92">U212-S212</f>
        <v>400</v>
      </c>
      <c r="W212" s="33">
        <f t="shared" si="86"/>
        <v>0</v>
      </c>
      <c r="X212" s="53">
        <f t="shared" si="90"/>
        <v>0</v>
      </c>
      <c r="Y212" s="57"/>
      <c r="Z212" s="5">
        <f t="shared" si="91"/>
        <v>0</v>
      </c>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row>
    <row r="213" spans="1:59" s="62" customFormat="1" ht="24">
      <c r="A213" s="60" t="s">
        <v>38</v>
      </c>
      <c r="B213" s="51" t="s">
        <v>103</v>
      </c>
      <c r="C213" s="56">
        <v>42</v>
      </c>
      <c r="D213" s="52">
        <f t="shared" si="88"/>
        <v>42</v>
      </c>
      <c r="E213" s="52"/>
      <c r="F213" s="52"/>
      <c r="G213" s="52"/>
      <c r="H213" s="52"/>
      <c r="I213" s="52"/>
      <c r="J213" s="52">
        <v>42</v>
      </c>
      <c r="K213" s="52"/>
      <c r="L213" s="52"/>
      <c r="M213" s="52"/>
      <c r="N213" s="52"/>
      <c r="O213" s="52"/>
      <c r="P213" s="52"/>
      <c r="Q213" s="52"/>
      <c r="R213" s="52"/>
      <c r="S213" s="52"/>
      <c r="T213" s="52"/>
      <c r="U213" s="55">
        <f t="shared" ref="U213:U278" si="93">D213+Q213+R213</f>
        <v>42</v>
      </c>
      <c r="V213" s="32">
        <f t="shared" si="92"/>
        <v>42</v>
      </c>
      <c r="W213" s="33">
        <f t="shared" si="86"/>
        <v>0</v>
      </c>
      <c r="X213" s="87">
        <f t="shared" si="90"/>
        <v>0</v>
      </c>
      <c r="Y213" s="57"/>
      <c r="Z213" s="5">
        <f t="shared" si="91"/>
        <v>0</v>
      </c>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c r="BD213" s="61"/>
      <c r="BE213" s="61"/>
      <c r="BF213" s="61"/>
      <c r="BG213" s="61"/>
    </row>
    <row r="214" spans="1:59" s="49" customFormat="1" ht="13.5" customHeight="1">
      <c r="A214" s="42" t="s">
        <v>65</v>
      </c>
      <c r="B214" s="43" t="s">
        <v>66</v>
      </c>
      <c r="C214" s="44">
        <v>580</v>
      </c>
      <c r="D214" s="45">
        <f>SUM(D215:D217)</f>
        <v>461</v>
      </c>
      <c r="E214" s="45">
        <f t="shared" ref="E214:T214" si="94">SUM(E215:E216)</f>
        <v>0</v>
      </c>
      <c r="F214" s="45">
        <f t="shared" si="94"/>
        <v>0</v>
      </c>
      <c r="G214" s="45">
        <f>SUM(G215:G217)</f>
        <v>281</v>
      </c>
      <c r="H214" s="45">
        <f t="shared" si="94"/>
        <v>0</v>
      </c>
      <c r="I214" s="45">
        <f t="shared" si="94"/>
        <v>0</v>
      </c>
      <c r="J214" s="45">
        <f t="shared" si="94"/>
        <v>0</v>
      </c>
      <c r="K214" s="45">
        <f t="shared" si="94"/>
        <v>0</v>
      </c>
      <c r="L214" s="45">
        <f t="shared" si="94"/>
        <v>0</v>
      </c>
      <c r="M214" s="45">
        <f t="shared" si="94"/>
        <v>0</v>
      </c>
      <c r="N214" s="45">
        <f t="shared" si="94"/>
        <v>180</v>
      </c>
      <c r="O214" s="45">
        <f t="shared" si="94"/>
        <v>0</v>
      </c>
      <c r="P214" s="45">
        <f t="shared" si="94"/>
        <v>0</v>
      </c>
      <c r="Q214" s="45">
        <f t="shared" si="94"/>
        <v>0</v>
      </c>
      <c r="R214" s="45"/>
      <c r="S214" s="45">
        <f t="shared" si="94"/>
        <v>0</v>
      </c>
      <c r="T214" s="45">
        <f t="shared" si="94"/>
        <v>0</v>
      </c>
      <c r="U214" s="46">
        <f t="shared" si="93"/>
        <v>461</v>
      </c>
      <c r="V214" s="32">
        <f t="shared" si="92"/>
        <v>461</v>
      </c>
      <c r="W214" s="33">
        <f t="shared" si="86"/>
        <v>-119</v>
      </c>
      <c r="X214" s="47">
        <f t="shared" si="90"/>
        <v>-119</v>
      </c>
      <c r="Y214" s="38"/>
      <c r="Z214" s="5">
        <f t="shared" si="91"/>
        <v>0</v>
      </c>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row>
    <row r="215" spans="1:59" s="62" customFormat="1" ht="24" hidden="1">
      <c r="A215" s="60" t="s">
        <v>40</v>
      </c>
      <c r="B215" s="67" t="s">
        <v>179</v>
      </c>
      <c r="C215" s="56">
        <v>400</v>
      </c>
      <c r="D215" s="52">
        <f>SUM(E215:P215)</f>
        <v>0</v>
      </c>
      <c r="E215" s="52"/>
      <c r="F215" s="52"/>
      <c r="G215" s="52"/>
      <c r="H215" s="52"/>
      <c r="I215" s="52"/>
      <c r="J215" s="52"/>
      <c r="K215" s="52"/>
      <c r="L215" s="52"/>
      <c r="M215" s="52"/>
      <c r="N215" s="52"/>
      <c r="O215" s="52"/>
      <c r="P215" s="52"/>
      <c r="Q215" s="52"/>
      <c r="R215" s="52"/>
      <c r="S215" s="52"/>
      <c r="T215" s="52"/>
      <c r="U215" s="55">
        <f t="shared" si="93"/>
        <v>0</v>
      </c>
      <c r="V215" s="32">
        <f t="shared" si="92"/>
        <v>0</v>
      </c>
      <c r="W215" s="33">
        <f t="shared" si="86"/>
        <v>-400</v>
      </c>
      <c r="X215" s="53">
        <f t="shared" si="90"/>
        <v>-400</v>
      </c>
      <c r="Y215" s="57"/>
      <c r="Z215" s="5">
        <f t="shared" si="91"/>
        <v>0</v>
      </c>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row>
    <row r="216" spans="1:59" s="62" customFormat="1" ht="37.5" customHeight="1">
      <c r="A216" s="60" t="s">
        <v>40</v>
      </c>
      <c r="B216" s="51" t="s">
        <v>180</v>
      </c>
      <c r="C216" s="56">
        <v>180</v>
      </c>
      <c r="D216" s="52">
        <f t="shared" si="88"/>
        <v>180</v>
      </c>
      <c r="E216" s="52"/>
      <c r="F216" s="52"/>
      <c r="G216" s="52"/>
      <c r="H216" s="52"/>
      <c r="I216" s="52"/>
      <c r="J216" s="52"/>
      <c r="K216" s="52"/>
      <c r="L216" s="52"/>
      <c r="M216" s="52"/>
      <c r="N216" s="52">
        <v>180</v>
      </c>
      <c r="O216" s="52"/>
      <c r="P216" s="52"/>
      <c r="Q216" s="52"/>
      <c r="R216" s="52">
        <v>20</v>
      </c>
      <c r="S216" s="52"/>
      <c r="T216" s="52"/>
      <c r="U216" s="55">
        <f t="shared" si="93"/>
        <v>200</v>
      </c>
      <c r="V216" s="32">
        <f t="shared" si="92"/>
        <v>200</v>
      </c>
      <c r="W216" s="33">
        <f t="shared" si="86"/>
        <v>0</v>
      </c>
      <c r="X216" s="53">
        <f t="shared" si="90"/>
        <v>0</v>
      </c>
      <c r="Y216" s="57"/>
      <c r="Z216" s="5">
        <f t="shared" si="91"/>
        <v>0</v>
      </c>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row>
    <row r="217" spans="1:59" s="62" customFormat="1" ht="36">
      <c r="A217" s="60" t="s">
        <v>40</v>
      </c>
      <c r="B217" s="67" t="s">
        <v>181</v>
      </c>
      <c r="C217" s="56"/>
      <c r="D217" s="52">
        <f t="shared" si="88"/>
        <v>281</v>
      </c>
      <c r="E217" s="52"/>
      <c r="F217" s="52"/>
      <c r="G217" s="52">
        <v>281</v>
      </c>
      <c r="H217" s="52"/>
      <c r="I217" s="52"/>
      <c r="J217" s="52"/>
      <c r="K217" s="52"/>
      <c r="L217" s="52"/>
      <c r="M217" s="52"/>
      <c r="N217" s="52"/>
      <c r="O217" s="52"/>
      <c r="P217" s="52"/>
      <c r="Q217" s="52"/>
      <c r="R217" s="52"/>
      <c r="S217" s="52"/>
      <c r="T217" s="52"/>
      <c r="U217" s="55"/>
      <c r="V217" s="32"/>
      <c r="W217" s="97"/>
      <c r="X217" s="53">
        <f t="shared" si="90"/>
        <v>281</v>
      </c>
      <c r="Y217" s="57"/>
      <c r="Z217" s="5">
        <f t="shared" si="91"/>
        <v>0</v>
      </c>
      <c r="AA217" s="61"/>
      <c r="AB217" s="61"/>
      <c r="AC217" s="61"/>
      <c r="AD217" s="61"/>
      <c r="AE217" s="61"/>
      <c r="AF217" s="61"/>
      <c r="AG217" s="61"/>
      <c r="AH217" s="61"/>
      <c r="AI217" s="61"/>
      <c r="AJ217" s="61"/>
      <c r="AK217" s="61"/>
      <c r="AL217" s="61"/>
      <c r="AM217" s="61"/>
      <c r="AN217" s="61"/>
      <c r="AO217" s="61"/>
      <c r="AP217" s="61"/>
      <c r="AQ217" s="61"/>
      <c r="AR217" s="61"/>
      <c r="AS217" s="61"/>
      <c r="AT217" s="61"/>
      <c r="AU217" s="61"/>
      <c r="AV217" s="61"/>
      <c r="AW217" s="61"/>
      <c r="AX217" s="61"/>
      <c r="AY217" s="61"/>
      <c r="AZ217" s="61"/>
      <c r="BA217" s="61"/>
      <c r="BB217" s="61"/>
      <c r="BC217" s="61"/>
      <c r="BD217" s="61"/>
      <c r="BE217" s="61"/>
      <c r="BF217" s="61"/>
      <c r="BG217" s="61"/>
    </row>
    <row r="218" spans="1:59" s="41" customFormat="1" ht="13.5" customHeight="1">
      <c r="A218" s="83">
        <v>8</v>
      </c>
      <c r="B218" s="28" t="s">
        <v>182</v>
      </c>
      <c r="C218" s="98">
        <v>54941</v>
      </c>
      <c r="D218" s="99">
        <f t="shared" ref="D218:T218" si="95">+D219+D245+D261+D274</f>
        <v>59660</v>
      </c>
      <c r="E218" s="99">
        <f t="shared" si="95"/>
        <v>2787</v>
      </c>
      <c r="F218" s="99">
        <f t="shared" si="95"/>
        <v>0</v>
      </c>
      <c r="G218" s="99">
        <f t="shared" si="95"/>
        <v>300</v>
      </c>
      <c r="H218" s="99">
        <f t="shared" si="95"/>
        <v>0</v>
      </c>
      <c r="I218" s="99">
        <f t="shared" si="95"/>
        <v>0</v>
      </c>
      <c r="J218" s="99">
        <f t="shared" si="95"/>
        <v>144</v>
      </c>
      <c r="K218" s="99">
        <f t="shared" si="95"/>
        <v>0</v>
      </c>
      <c r="L218" s="99">
        <f t="shared" si="95"/>
        <v>0</v>
      </c>
      <c r="M218" s="99">
        <f t="shared" si="95"/>
        <v>0</v>
      </c>
      <c r="N218" s="99">
        <f t="shared" si="95"/>
        <v>56429</v>
      </c>
      <c r="O218" s="99">
        <f t="shared" si="95"/>
        <v>0</v>
      </c>
      <c r="P218" s="99">
        <f t="shared" si="95"/>
        <v>0</v>
      </c>
      <c r="Q218" s="99">
        <f t="shared" si="95"/>
        <v>250</v>
      </c>
      <c r="R218" s="99">
        <f t="shared" si="95"/>
        <v>0</v>
      </c>
      <c r="S218" s="99">
        <f t="shared" si="95"/>
        <v>250</v>
      </c>
      <c r="T218" s="99">
        <f t="shared" si="95"/>
        <v>0</v>
      </c>
      <c r="U218" s="100">
        <f t="shared" si="93"/>
        <v>59910</v>
      </c>
      <c r="V218" s="32">
        <f t="shared" si="92"/>
        <v>59660</v>
      </c>
      <c r="W218" s="92">
        <f>+W219+W245+W261+W274</f>
        <v>4719</v>
      </c>
      <c r="X218" s="101">
        <f t="shared" si="90"/>
        <v>4719</v>
      </c>
      <c r="Y218" s="38"/>
      <c r="Z218" s="5">
        <f t="shared" si="91"/>
        <v>0</v>
      </c>
      <c r="AA218" s="39"/>
      <c r="AB218" s="39"/>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row>
    <row r="219" spans="1:59" s="41" customFormat="1" ht="13.5" customHeight="1">
      <c r="A219" s="27" t="s">
        <v>183</v>
      </c>
      <c r="B219" s="28" t="s">
        <v>184</v>
      </c>
      <c r="C219" s="98">
        <v>12965</v>
      </c>
      <c r="D219" s="99">
        <f>+D220+D223+D226</f>
        <v>14042</v>
      </c>
      <c r="E219" s="99">
        <f t="shared" ref="E219:W219" si="96">+E220+E223+E226</f>
        <v>1427</v>
      </c>
      <c r="F219" s="99">
        <f t="shared" si="96"/>
        <v>0</v>
      </c>
      <c r="G219" s="99">
        <f t="shared" si="96"/>
        <v>300</v>
      </c>
      <c r="H219" s="99">
        <f t="shared" si="96"/>
        <v>0</v>
      </c>
      <c r="I219" s="99">
        <f t="shared" si="96"/>
        <v>0</v>
      </c>
      <c r="J219" s="99">
        <f t="shared" si="96"/>
        <v>78</v>
      </c>
      <c r="K219" s="99">
        <f t="shared" si="96"/>
        <v>0</v>
      </c>
      <c r="L219" s="99">
        <f t="shared" si="96"/>
        <v>0</v>
      </c>
      <c r="M219" s="99">
        <f t="shared" si="96"/>
        <v>0</v>
      </c>
      <c r="N219" s="99">
        <f t="shared" si="96"/>
        <v>12237</v>
      </c>
      <c r="O219" s="99">
        <f t="shared" si="96"/>
        <v>0</v>
      </c>
      <c r="P219" s="99">
        <f t="shared" si="96"/>
        <v>0</v>
      </c>
      <c r="Q219" s="99">
        <f t="shared" si="96"/>
        <v>133</v>
      </c>
      <c r="R219" s="99">
        <f t="shared" si="96"/>
        <v>0</v>
      </c>
      <c r="S219" s="99">
        <f t="shared" si="96"/>
        <v>133</v>
      </c>
      <c r="T219" s="99">
        <f t="shared" si="96"/>
        <v>0</v>
      </c>
      <c r="U219" s="100">
        <f t="shared" si="93"/>
        <v>14175</v>
      </c>
      <c r="V219" s="32">
        <f t="shared" si="92"/>
        <v>14042</v>
      </c>
      <c r="W219" s="92">
        <f t="shared" si="96"/>
        <v>1077</v>
      </c>
      <c r="X219" s="101">
        <f t="shared" si="90"/>
        <v>1077</v>
      </c>
      <c r="Y219" s="38" t="s">
        <v>37</v>
      </c>
      <c r="Z219" s="5">
        <f t="shared" si="91"/>
        <v>0</v>
      </c>
      <c r="AA219" s="39"/>
      <c r="AB219" s="39"/>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row>
    <row r="220" spans="1:59" s="49" customFormat="1" ht="13.5" customHeight="1">
      <c r="A220" s="42" t="s">
        <v>35</v>
      </c>
      <c r="B220" s="43" t="s">
        <v>36</v>
      </c>
      <c r="C220" s="102">
        <v>5500</v>
      </c>
      <c r="D220" s="103">
        <f>SUM(D221:D222)</f>
        <v>6612</v>
      </c>
      <c r="E220" s="103">
        <f t="shared" ref="E220:T220" si="97">SUM(E221:E222)</f>
        <v>0</v>
      </c>
      <c r="F220" s="103">
        <f t="shared" si="97"/>
        <v>0</v>
      </c>
      <c r="G220" s="103">
        <f t="shared" si="97"/>
        <v>0</v>
      </c>
      <c r="H220" s="103">
        <f t="shared" si="97"/>
        <v>0</v>
      </c>
      <c r="I220" s="103">
        <f t="shared" si="97"/>
        <v>0</v>
      </c>
      <c r="J220" s="103">
        <f t="shared" si="97"/>
        <v>0</v>
      </c>
      <c r="K220" s="103">
        <f t="shared" si="97"/>
        <v>0</v>
      </c>
      <c r="L220" s="103">
        <f t="shared" si="97"/>
        <v>0</v>
      </c>
      <c r="M220" s="103">
        <f t="shared" si="97"/>
        <v>0</v>
      </c>
      <c r="N220" s="103">
        <f t="shared" si="97"/>
        <v>6612</v>
      </c>
      <c r="O220" s="103">
        <f t="shared" si="97"/>
        <v>0</v>
      </c>
      <c r="P220" s="103">
        <f t="shared" si="97"/>
        <v>0</v>
      </c>
      <c r="Q220" s="103">
        <f t="shared" si="97"/>
        <v>0</v>
      </c>
      <c r="R220" s="103"/>
      <c r="S220" s="103">
        <f t="shared" si="97"/>
        <v>0</v>
      </c>
      <c r="T220" s="103">
        <f t="shared" si="97"/>
        <v>0</v>
      </c>
      <c r="U220" s="104">
        <f t="shared" si="93"/>
        <v>6612</v>
      </c>
      <c r="V220" s="32">
        <f t="shared" si="92"/>
        <v>6612</v>
      </c>
      <c r="W220" s="69">
        <f t="shared" si="86"/>
        <v>1112</v>
      </c>
      <c r="X220" s="105">
        <f t="shared" si="90"/>
        <v>1112</v>
      </c>
      <c r="Y220" s="38"/>
      <c r="Z220" s="5">
        <f t="shared" si="91"/>
        <v>0</v>
      </c>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row>
    <row r="221" spans="1:59" s="49" customFormat="1" ht="13.5" customHeight="1">
      <c r="A221" s="50" t="s">
        <v>40</v>
      </c>
      <c r="B221" s="51" t="s">
        <v>39</v>
      </c>
      <c r="C221" s="106">
        <v>5170</v>
      </c>
      <c r="D221" s="107">
        <f t="shared" ref="D221:D236" si="98">SUM(E221:P221)</f>
        <v>6268</v>
      </c>
      <c r="E221" s="107"/>
      <c r="F221" s="107"/>
      <c r="G221" s="107"/>
      <c r="H221" s="107"/>
      <c r="I221" s="107"/>
      <c r="J221" s="107"/>
      <c r="K221" s="107"/>
      <c r="L221" s="107"/>
      <c r="M221" s="107"/>
      <c r="N221" s="107">
        <v>6268</v>
      </c>
      <c r="O221" s="107"/>
      <c r="P221" s="107"/>
      <c r="Q221" s="107"/>
      <c r="R221" s="107"/>
      <c r="S221" s="107"/>
      <c r="T221" s="107"/>
      <c r="U221" s="46">
        <f t="shared" si="93"/>
        <v>6268</v>
      </c>
      <c r="V221" s="32">
        <f t="shared" si="92"/>
        <v>6268</v>
      </c>
      <c r="W221" s="69">
        <f t="shared" si="86"/>
        <v>1098</v>
      </c>
      <c r="X221" s="53">
        <f t="shared" si="90"/>
        <v>1098</v>
      </c>
      <c r="Y221" s="38"/>
      <c r="Z221" s="5">
        <f t="shared" si="91"/>
        <v>0</v>
      </c>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row>
    <row r="222" spans="1:59" s="49" customFormat="1" ht="13.5" customHeight="1">
      <c r="A222" s="50" t="s">
        <v>40</v>
      </c>
      <c r="B222" s="51" t="s">
        <v>42</v>
      </c>
      <c r="C222" s="106">
        <v>330</v>
      </c>
      <c r="D222" s="107">
        <f t="shared" si="98"/>
        <v>344</v>
      </c>
      <c r="E222" s="107"/>
      <c r="F222" s="107"/>
      <c r="G222" s="107"/>
      <c r="H222" s="107"/>
      <c r="I222" s="107"/>
      <c r="J222" s="107"/>
      <c r="K222" s="107"/>
      <c r="L222" s="107"/>
      <c r="M222" s="107"/>
      <c r="N222" s="107">
        <v>344</v>
      </c>
      <c r="O222" s="107"/>
      <c r="P222" s="107"/>
      <c r="Q222" s="107"/>
      <c r="R222" s="107"/>
      <c r="S222" s="107"/>
      <c r="T222" s="107"/>
      <c r="U222" s="46">
        <f t="shared" si="93"/>
        <v>344</v>
      </c>
      <c r="V222" s="32">
        <f t="shared" si="92"/>
        <v>344</v>
      </c>
      <c r="W222" s="69">
        <f t="shared" si="86"/>
        <v>14</v>
      </c>
      <c r="X222" s="53">
        <f t="shared" si="90"/>
        <v>14</v>
      </c>
      <c r="Y222" s="38"/>
      <c r="Z222" s="5">
        <f t="shared" si="91"/>
        <v>0</v>
      </c>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c r="BA222" s="48"/>
      <c r="BB222" s="48"/>
      <c r="BC222" s="48"/>
      <c r="BD222" s="48"/>
      <c r="BE222" s="48"/>
      <c r="BF222" s="48"/>
      <c r="BG222" s="48"/>
    </row>
    <row r="223" spans="1:59" s="49" customFormat="1" ht="13.5" customHeight="1">
      <c r="A223" s="42" t="s">
        <v>43</v>
      </c>
      <c r="B223" s="43" t="s">
        <v>44</v>
      </c>
      <c r="C223" s="102">
        <v>1201</v>
      </c>
      <c r="D223" s="103">
        <f>SUM(D224:D225)</f>
        <v>1201</v>
      </c>
      <c r="E223" s="103">
        <f t="shared" ref="E223:T223" si="99">SUM(E224:E225)</f>
        <v>0</v>
      </c>
      <c r="F223" s="103">
        <f t="shared" si="99"/>
        <v>0</v>
      </c>
      <c r="G223" s="103">
        <f t="shared" si="99"/>
        <v>0</v>
      </c>
      <c r="H223" s="103">
        <f t="shared" si="99"/>
        <v>0</v>
      </c>
      <c r="I223" s="103">
        <f t="shared" si="99"/>
        <v>0</v>
      </c>
      <c r="J223" s="103">
        <f t="shared" si="99"/>
        <v>0</v>
      </c>
      <c r="K223" s="103">
        <f t="shared" si="99"/>
        <v>0</v>
      </c>
      <c r="L223" s="103">
        <f t="shared" si="99"/>
        <v>0</v>
      </c>
      <c r="M223" s="103">
        <f t="shared" si="99"/>
        <v>0</v>
      </c>
      <c r="N223" s="103">
        <f t="shared" si="99"/>
        <v>1201</v>
      </c>
      <c r="O223" s="103">
        <f t="shared" si="99"/>
        <v>0</v>
      </c>
      <c r="P223" s="103">
        <f t="shared" si="99"/>
        <v>0</v>
      </c>
      <c r="Q223" s="103">
        <f t="shared" si="99"/>
        <v>133</v>
      </c>
      <c r="R223" s="103"/>
      <c r="S223" s="103">
        <f t="shared" si="99"/>
        <v>133</v>
      </c>
      <c r="T223" s="103">
        <f t="shared" si="99"/>
        <v>0</v>
      </c>
      <c r="U223" s="104">
        <f t="shared" si="93"/>
        <v>1334</v>
      </c>
      <c r="V223" s="32">
        <f t="shared" si="92"/>
        <v>1201</v>
      </c>
      <c r="W223" s="69">
        <f t="shared" si="86"/>
        <v>0</v>
      </c>
      <c r="X223" s="105">
        <f t="shared" si="90"/>
        <v>0</v>
      </c>
      <c r="Y223" s="38"/>
      <c r="Z223" s="5">
        <f t="shared" si="91"/>
        <v>0</v>
      </c>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8"/>
      <c r="AZ223" s="48"/>
      <c r="BA223" s="48"/>
      <c r="BB223" s="48"/>
      <c r="BC223" s="48"/>
      <c r="BD223" s="48"/>
      <c r="BE223" s="48"/>
      <c r="BF223" s="48"/>
      <c r="BG223" s="48"/>
    </row>
    <row r="224" spans="1:59" s="49" customFormat="1" ht="13.5" customHeight="1">
      <c r="A224" s="50" t="s">
        <v>40</v>
      </c>
      <c r="B224" s="51" t="s">
        <v>39</v>
      </c>
      <c r="C224" s="106">
        <v>1142</v>
      </c>
      <c r="D224" s="107">
        <f t="shared" si="98"/>
        <v>1142</v>
      </c>
      <c r="E224" s="107"/>
      <c r="F224" s="107"/>
      <c r="G224" s="107"/>
      <c r="H224" s="107"/>
      <c r="I224" s="107"/>
      <c r="J224" s="107"/>
      <c r="K224" s="107"/>
      <c r="L224" s="107"/>
      <c r="M224" s="107"/>
      <c r="N224" s="107">
        <f>1268-Q224</f>
        <v>1142</v>
      </c>
      <c r="O224" s="107"/>
      <c r="P224" s="107"/>
      <c r="Q224" s="107">
        <v>126</v>
      </c>
      <c r="R224" s="107"/>
      <c r="S224" s="107">
        <v>126</v>
      </c>
      <c r="T224" s="107"/>
      <c r="U224" s="55">
        <f t="shared" si="93"/>
        <v>1268</v>
      </c>
      <c r="V224" s="32">
        <f t="shared" si="92"/>
        <v>1142</v>
      </c>
      <c r="W224" s="69">
        <f t="shared" si="86"/>
        <v>0</v>
      </c>
      <c r="X224" s="53">
        <f t="shared" si="90"/>
        <v>0</v>
      </c>
      <c r="Y224" s="38"/>
      <c r="Z224" s="5">
        <f t="shared" si="91"/>
        <v>0</v>
      </c>
      <c r="AA224" s="48"/>
      <c r="AB224" s="48"/>
      <c r="AC224" s="48"/>
      <c r="AD224" s="48"/>
      <c r="AE224" s="48"/>
      <c r="AF224" s="48"/>
      <c r="AG224" s="48"/>
      <c r="AH224" s="48"/>
      <c r="AI224" s="48"/>
      <c r="AJ224" s="48"/>
      <c r="AK224" s="48"/>
      <c r="AL224" s="48"/>
      <c r="AM224" s="48"/>
      <c r="AN224" s="48"/>
      <c r="AO224" s="48"/>
      <c r="AP224" s="48"/>
      <c r="AQ224" s="48"/>
      <c r="AR224" s="48"/>
      <c r="AS224" s="48"/>
      <c r="AT224" s="48"/>
      <c r="AU224" s="48"/>
      <c r="AV224" s="48"/>
      <c r="AW224" s="48"/>
      <c r="AX224" s="48"/>
      <c r="AY224" s="48"/>
      <c r="AZ224" s="48"/>
      <c r="BA224" s="48"/>
      <c r="BB224" s="48"/>
      <c r="BC224" s="48"/>
      <c r="BD224" s="48"/>
      <c r="BE224" s="48"/>
      <c r="BF224" s="48"/>
      <c r="BG224" s="48"/>
    </row>
    <row r="225" spans="1:59" s="49" customFormat="1" ht="13.5" customHeight="1">
      <c r="A225" s="50" t="s">
        <v>40</v>
      </c>
      <c r="B225" s="51" t="s">
        <v>42</v>
      </c>
      <c r="C225" s="106">
        <v>59</v>
      </c>
      <c r="D225" s="107">
        <f>SUM(E225:P225)</f>
        <v>59</v>
      </c>
      <c r="E225" s="107"/>
      <c r="F225" s="107"/>
      <c r="G225" s="107"/>
      <c r="H225" s="107"/>
      <c r="I225" s="107"/>
      <c r="J225" s="107"/>
      <c r="K225" s="107"/>
      <c r="L225" s="107"/>
      <c r="M225" s="107"/>
      <c r="N225" s="107">
        <v>59</v>
      </c>
      <c r="O225" s="107"/>
      <c r="P225" s="107"/>
      <c r="Q225" s="107">
        <v>7</v>
      </c>
      <c r="R225" s="107"/>
      <c r="S225" s="107">
        <v>7</v>
      </c>
      <c r="T225" s="107"/>
      <c r="U225" s="55">
        <f t="shared" si="93"/>
        <v>66</v>
      </c>
      <c r="V225" s="32">
        <f t="shared" si="92"/>
        <v>59</v>
      </c>
      <c r="W225" s="69">
        <f t="shared" si="86"/>
        <v>0</v>
      </c>
      <c r="X225" s="53">
        <f t="shared" si="90"/>
        <v>0</v>
      </c>
      <c r="Y225" s="38"/>
      <c r="Z225" s="5">
        <f t="shared" si="91"/>
        <v>0</v>
      </c>
      <c r="AA225" s="48"/>
      <c r="AB225" s="48"/>
      <c r="AC225" s="48"/>
      <c r="AD225" s="48"/>
      <c r="AE225" s="48"/>
      <c r="AF225" s="48"/>
      <c r="AG225" s="48"/>
      <c r="AH225" s="48"/>
      <c r="AI225" s="48"/>
      <c r="AJ225" s="48"/>
      <c r="AK225" s="48"/>
      <c r="AL225" s="48"/>
      <c r="AM225" s="48"/>
      <c r="AN225" s="48"/>
      <c r="AO225" s="48"/>
      <c r="AP225" s="48"/>
      <c r="AQ225" s="48"/>
      <c r="AR225" s="48"/>
      <c r="AS225" s="48"/>
      <c r="AT225" s="48"/>
      <c r="AU225" s="48"/>
      <c r="AV225" s="48"/>
      <c r="AW225" s="48"/>
      <c r="AX225" s="48"/>
      <c r="AY225" s="48"/>
      <c r="AZ225" s="48"/>
      <c r="BA225" s="48"/>
      <c r="BB225" s="48"/>
      <c r="BC225" s="48"/>
      <c r="BD225" s="48"/>
      <c r="BE225" s="48"/>
      <c r="BF225" s="48"/>
      <c r="BG225" s="48"/>
    </row>
    <row r="226" spans="1:59" s="49" customFormat="1" ht="13.5" customHeight="1">
      <c r="A226" s="42" t="s">
        <v>45</v>
      </c>
      <c r="B226" s="43" t="s">
        <v>94</v>
      </c>
      <c r="C226" s="44">
        <v>6264</v>
      </c>
      <c r="D226" s="45">
        <f t="shared" ref="D226:P226" si="100">+SUM(D227:D244)</f>
        <v>6229</v>
      </c>
      <c r="E226" s="45">
        <f t="shared" si="100"/>
        <v>1427</v>
      </c>
      <c r="F226" s="45">
        <f t="shared" si="100"/>
        <v>0</v>
      </c>
      <c r="G226" s="45">
        <f t="shared" si="100"/>
        <v>300</v>
      </c>
      <c r="H226" s="45">
        <f t="shared" si="100"/>
        <v>0</v>
      </c>
      <c r="I226" s="45">
        <f t="shared" si="100"/>
        <v>0</v>
      </c>
      <c r="J226" s="45">
        <f t="shared" si="100"/>
        <v>78</v>
      </c>
      <c r="K226" s="45">
        <f t="shared" si="100"/>
        <v>0</v>
      </c>
      <c r="L226" s="45">
        <f t="shared" si="100"/>
        <v>0</v>
      </c>
      <c r="M226" s="45">
        <f t="shared" si="100"/>
        <v>0</v>
      </c>
      <c r="N226" s="45">
        <f t="shared" si="100"/>
        <v>4424</v>
      </c>
      <c r="O226" s="45">
        <f t="shared" si="100"/>
        <v>0</v>
      </c>
      <c r="P226" s="45">
        <f t="shared" si="100"/>
        <v>0</v>
      </c>
      <c r="Q226" s="45">
        <f>+SUM(Q227:Q241)</f>
        <v>0</v>
      </c>
      <c r="R226" s="45"/>
      <c r="S226" s="45">
        <f>+SUM(S227:S241)</f>
        <v>0</v>
      </c>
      <c r="T226" s="45">
        <f>+SUM(T227:T241)</f>
        <v>0</v>
      </c>
      <c r="U226" s="46">
        <f t="shared" si="93"/>
        <v>6229</v>
      </c>
      <c r="V226" s="32">
        <f t="shared" si="92"/>
        <v>6229</v>
      </c>
      <c r="W226" s="69">
        <f t="shared" si="86"/>
        <v>-35</v>
      </c>
      <c r="X226" s="47">
        <f t="shared" si="90"/>
        <v>-35</v>
      </c>
      <c r="Y226" s="38"/>
      <c r="Z226" s="5">
        <f t="shared" si="91"/>
        <v>0</v>
      </c>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row>
    <row r="227" spans="1:59" s="59" customFormat="1" ht="12">
      <c r="A227" s="50" t="s">
        <v>40</v>
      </c>
      <c r="B227" s="51" t="s">
        <v>141</v>
      </c>
      <c r="C227" s="106">
        <v>18</v>
      </c>
      <c r="D227" s="107">
        <f t="shared" si="98"/>
        <v>21</v>
      </c>
      <c r="E227" s="107"/>
      <c r="F227" s="107"/>
      <c r="G227" s="107"/>
      <c r="H227" s="107"/>
      <c r="I227" s="107"/>
      <c r="J227" s="107"/>
      <c r="K227" s="107"/>
      <c r="L227" s="107"/>
      <c r="M227" s="107"/>
      <c r="N227" s="107">
        <v>21</v>
      </c>
      <c r="O227" s="107"/>
      <c r="P227" s="107"/>
      <c r="Q227" s="107"/>
      <c r="R227" s="107"/>
      <c r="S227" s="107"/>
      <c r="T227" s="107"/>
      <c r="U227" s="55">
        <f t="shared" si="93"/>
        <v>21</v>
      </c>
      <c r="V227" s="32">
        <f t="shared" si="92"/>
        <v>21</v>
      </c>
      <c r="W227" s="69">
        <f t="shared" si="86"/>
        <v>3</v>
      </c>
      <c r="X227" s="53">
        <f t="shared" si="90"/>
        <v>3</v>
      </c>
      <c r="Y227" s="57"/>
      <c r="Z227" s="5">
        <f t="shared" si="91"/>
        <v>0</v>
      </c>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row>
    <row r="228" spans="1:59" s="62" customFormat="1" ht="51.75" customHeight="1">
      <c r="A228" s="108" t="s">
        <v>40</v>
      </c>
      <c r="B228" s="51" t="s">
        <v>185</v>
      </c>
      <c r="C228" s="106">
        <v>550</v>
      </c>
      <c r="D228" s="107">
        <f t="shared" si="98"/>
        <v>550</v>
      </c>
      <c r="E228" s="107"/>
      <c r="F228" s="107"/>
      <c r="G228" s="107"/>
      <c r="H228" s="107"/>
      <c r="I228" s="107"/>
      <c r="J228" s="107"/>
      <c r="K228" s="107"/>
      <c r="L228" s="107"/>
      <c r="M228" s="107"/>
      <c r="N228" s="107">
        <v>550</v>
      </c>
      <c r="O228" s="107"/>
      <c r="P228" s="107"/>
      <c r="Q228" s="107"/>
      <c r="R228" s="107"/>
      <c r="S228" s="107"/>
      <c r="T228" s="107"/>
      <c r="U228" s="55">
        <f t="shared" si="93"/>
        <v>550</v>
      </c>
      <c r="V228" s="32">
        <f t="shared" si="92"/>
        <v>550</v>
      </c>
      <c r="W228" s="69">
        <f t="shared" si="86"/>
        <v>0</v>
      </c>
      <c r="X228" s="53">
        <f t="shared" si="90"/>
        <v>0</v>
      </c>
      <c r="Y228" s="57"/>
      <c r="Z228" s="5">
        <f t="shared" si="91"/>
        <v>0</v>
      </c>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row>
    <row r="229" spans="1:59" s="62" customFormat="1" ht="24">
      <c r="A229" s="108" t="s">
        <v>40</v>
      </c>
      <c r="B229" s="51" t="s">
        <v>186</v>
      </c>
      <c r="C229" s="106">
        <v>440</v>
      </c>
      <c r="D229" s="107">
        <f t="shared" si="98"/>
        <v>440</v>
      </c>
      <c r="E229" s="107"/>
      <c r="F229" s="107"/>
      <c r="G229" s="107"/>
      <c r="H229" s="107"/>
      <c r="I229" s="107"/>
      <c r="J229" s="107"/>
      <c r="K229" s="107"/>
      <c r="L229" s="107"/>
      <c r="M229" s="107"/>
      <c r="N229" s="107">
        <v>440</v>
      </c>
      <c r="O229" s="107"/>
      <c r="P229" s="107"/>
      <c r="Q229" s="107"/>
      <c r="R229" s="107"/>
      <c r="S229" s="107"/>
      <c r="T229" s="107"/>
      <c r="U229" s="55">
        <f t="shared" si="93"/>
        <v>440</v>
      </c>
      <c r="V229" s="32">
        <f t="shared" si="92"/>
        <v>440</v>
      </c>
      <c r="W229" s="69">
        <f t="shared" si="86"/>
        <v>0</v>
      </c>
      <c r="X229" s="53">
        <f t="shared" si="90"/>
        <v>0</v>
      </c>
      <c r="Y229" s="57"/>
      <c r="Z229" s="5">
        <f t="shared" si="91"/>
        <v>0</v>
      </c>
      <c r="AA229" s="61"/>
      <c r="AB229" s="61"/>
      <c r="AC229" s="61"/>
      <c r="AD229" s="61"/>
      <c r="AE229" s="61"/>
      <c r="AF229" s="61"/>
      <c r="AG229" s="61"/>
      <c r="AH229" s="61"/>
      <c r="AI229" s="61"/>
      <c r="AJ229" s="61"/>
      <c r="AK229" s="61"/>
      <c r="AL229" s="61"/>
      <c r="AM229" s="61"/>
      <c r="AN229" s="61"/>
      <c r="AO229" s="61"/>
      <c r="AP229" s="61"/>
      <c r="AQ229" s="61"/>
      <c r="AR229" s="61"/>
      <c r="AS229" s="61"/>
      <c r="AT229" s="61"/>
      <c r="AU229" s="61"/>
      <c r="AV229" s="61"/>
      <c r="AW229" s="61"/>
      <c r="AX229" s="61"/>
      <c r="AY229" s="61"/>
      <c r="AZ229" s="61"/>
      <c r="BA229" s="61"/>
      <c r="BB229" s="61"/>
      <c r="BC229" s="61"/>
      <c r="BD229" s="61"/>
      <c r="BE229" s="61"/>
      <c r="BF229" s="61"/>
      <c r="BG229" s="61"/>
    </row>
    <row r="230" spans="1:59" s="62" customFormat="1" ht="24">
      <c r="A230" s="60" t="s">
        <v>38</v>
      </c>
      <c r="B230" s="51" t="s">
        <v>103</v>
      </c>
      <c r="C230" s="106">
        <v>78</v>
      </c>
      <c r="D230" s="107">
        <f t="shared" si="98"/>
        <v>78</v>
      </c>
      <c r="E230" s="107"/>
      <c r="F230" s="107"/>
      <c r="G230" s="107"/>
      <c r="H230" s="107"/>
      <c r="I230" s="107"/>
      <c r="J230" s="107">
        <v>78</v>
      </c>
      <c r="K230" s="107"/>
      <c r="L230" s="107"/>
      <c r="M230" s="107"/>
      <c r="N230" s="107"/>
      <c r="O230" s="107"/>
      <c r="P230" s="107"/>
      <c r="Q230" s="107"/>
      <c r="R230" s="107"/>
      <c r="S230" s="107"/>
      <c r="T230" s="107"/>
      <c r="U230" s="55">
        <f t="shared" si="93"/>
        <v>78</v>
      </c>
      <c r="V230" s="32">
        <f t="shared" si="92"/>
        <v>78</v>
      </c>
      <c r="W230" s="69">
        <f t="shared" si="86"/>
        <v>0</v>
      </c>
      <c r="X230" s="87">
        <f t="shared" si="90"/>
        <v>0</v>
      </c>
      <c r="Y230" s="57"/>
      <c r="Z230" s="5">
        <f t="shared" si="91"/>
        <v>0</v>
      </c>
      <c r="AA230" s="61"/>
      <c r="AB230" s="61"/>
      <c r="AC230" s="61"/>
      <c r="AD230" s="61"/>
      <c r="AE230" s="61"/>
      <c r="AF230" s="61"/>
      <c r="AG230" s="61"/>
      <c r="AH230" s="61"/>
      <c r="AI230" s="61"/>
      <c r="AJ230" s="61"/>
      <c r="AK230" s="61"/>
      <c r="AL230" s="61"/>
      <c r="AM230" s="61"/>
      <c r="AN230" s="61"/>
      <c r="AO230" s="61"/>
      <c r="AP230" s="61"/>
      <c r="AQ230" s="61"/>
      <c r="AR230" s="61"/>
      <c r="AS230" s="61"/>
      <c r="AT230" s="61"/>
      <c r="AU230" s="61"/>
      <c r="AV230" s="61"/>
      <c r="AW230" s="61"/>
      <c r="AX230" s="61"/>
      <c r="AY230" s="61"/>
      <c r="AZ230" s="61"/>
      <c r="BA230" s="61"/>
      <c r="BB230" s="61"/>
      <c r="BC230" s="61"/>
      <c r="BD230" s="61"/>
      <c r="BE230" s="61"/>
      <c r="BF230" s="61"/>
      <c r="BG230" s="61"/>
    </row>
    <row r="231" spans="1:59" s="59" customFormat="1" ht="38.25" customHeight="1">
      <c r="A231" s="50" t="s">
        <v>40</v>
      </c>
      <c r="B231" s="51" t="s">
        <v>187</v>
      </c>
      <c r="C231" s="106">
        <v>360</v>
      </c>
      <c r="D231" s="107">
        <f t="shared" si="98"/>
        <v>360</v>
      </c>
      <c r="E231" s="107"/>
      <c r="F231" s="107"/>
      <c r="G231" s="107"/>
      <c r="H231" s="107"/>
      <c r="I231" s="107"/>
      <c r="J231" s="107"/>
      <c r="K231" s="107"/>
      <c r="L231" s="107"/>
      <c r="M231" s="107"/>
      <c r="N231" s="107">
        <v>360</v>
      </c>
      <c r="O231" s="107"/>
      <c r="P231" s="107"/>
      <c r="Q231" s="107"/>
      <c r="R231" s="107"/>
      <c r="S231" s="107"/>
      <c r="T231" s="107"/>
      <c r="U231" s="55">
        <f t="shared" si="93"/>
        <v>360</v>
      </c>
      <c r="V231" s="32">
        <f t="shared" si="92"/>
        <v>360</v>
      </c>
      <c r="W231" s="69">
        <f t="shared" si="86"/>
        <v>0</v>
      </c>
      <c r="X231" s="53">
        <f t="shared" si="90"/>
        <v>0</v>
      </c>
      <c r="Y231" s="57"/>
      <c r="Z231" s="5">
        <f t="shared" si="91"/>
        <v>0</v>
      </c>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c r="BD231" s="58"/>
      <c r="BE231" s="58"/>
      <c r="BF231" s="58"/>
      <c r="BG231" s="58"/>
    </row>
    <row r="232" spans="1:59" s="59" customFormat="1" ht="36">
      <c r="A232" s="50" t="s">
        <v>38</v>
      </c>
      <c r="B232" s="51" t="s">
        <v>188</v>
      </c>
      <c r="C232" s="106">
        <v>300</v>
      </c>
      <c r="D232" s="107">
        <f t="shared" si="98"/>
        <v>300</v>
      </c>
      <c r="E232" s="107"/>
      <c r="F232" s="107"/>
      <c r="G232" s="107">
        <v>300</v>
      </c>
      <c r="H232" s="107"/>
      <c r="I232" s="107"/>
      <c r="J232" s="107"/>
      <c r="K232" s="107"/>
      <c r="L232" s="107"/>
      <c r="M232" s="107"/>
      <c r="N232" s="107"/>
      <c r="O232" s="107"/>
      <c r="P232" s="107"/>
      <c r="Q232" s="107"/>
      <c r="R232" s="107"/>
      <c r="S232" s="107"/>
      <c r="T232" s="107"/>
      <c r="U232" s="55">
        <f t="shared" si="93"/>
        <v>300</v>
      </c>
      <c r="V232" s="32">
        <f t="shared" si="92"/>
        <v>300</v>
      </c>
      <c r="W232" s="69">
        <f t="shared" si="86"/>
        <v>0</v>
      </c>
      <c r="X232" s="53">
        <f t="shared" si="90"/>
        <v>0</v>
      </c>
      <c r="Y232" s="57"/>
      <c r="Z232" s="5">
        <f t="shared" si="91"/>
        <v>0</v>
      </c>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row>
    <row r="233" spans="1:59" s="62" customFormat="1" ht="24">
      <c r="A233" s="60" t="s">
        <v>38</v>
      </c>
      <c r="B233" s="51" t="s">
        <v>189</v>
      </c>
      <c r="C233" s="106">
        <v>300</v>
      </c>
      <c r="D233" s="107">
        <f t="shared" si="98"/>
        <v>300</v>
      </c>
      <c r="E233" s="107"/>
      <c r="F233" s="107"/>
      <c r="G233" s="107"/>
      <c r="H233" s="107"/>
      <c r="I233" s="107"/>
      <c r="J233" s="107"/>
      <c r="K233" s="107"/>
      <c r="L233" s="107"/>
      <c r="M233" s="107"/>
      <c r="N233" s="107">
        <v>300</v>
      </c>
      <c r="O233" s="107"/>
      <c r="P233" s="107"/>
      <c r="Q233" s="107"/>
      <c r="R233" s="107"/>
      <c r="S233" s="107"/>
      <c r="T233" s="107"/>
      <c r="U233" s="55">
        <f t="shared" si="93"/>
        <v>300</v>
      </c>
      <c r="V233" s="32">
        <f t="shared" si="92"/>
        <v>300</v>
      </c>
      <c r="W233" s="69">
        <f t="shared" si="86"/>
        <v>0</v>
      </c>
      <c r="X233" s="53">
        <f t="shared" si="90"/>
        <v>0</v>
      </c>
      <c r="Y233" s="57"/>
      <c r="Z233" s="5">
        <f t="shared" si="91"/>
        <v>0</v>
      </c>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c r="AZ233" s="61"/>
      <c r="BA233" s="61"/>
      <c r="BB233" s="61"/>
      <c r="BC233" s="61"/>
      <c r="BD233" s="61"/>
      <c r="BE233" s="61"/>
      <c r="BF233" s="61"/>
      <c r="BG233" s="61"/>
    </row>
    <row r="234" spans="1:59" s="62" customFormat="1" ht="60">
      <c r="A234" s="60" t="s">
        <v>38</v>
      </c>
      <c r="B234" s="51" t="s">
        <v>190</v>
      </c>
      <c r="C234" s="106">
        <v>660</v>
      </c>
      <c r="D234" s="107">
        <f t="shared" si="98"/>
        <v>660</v>
      </c>
      <c r="E234" s="107"/>
      <c r="F234" s="107"/>
      <c r="G234" s="107"/>
      <c r="H234" s="107"/>
      <c r="I234" s="107"/>
      <c r="J234" s="107"/>
      <c r="K234" s="107"/>
      <c r="L234" s="107"/>
      <c r="M234" s="107"/>
      <c r="N234" s="107">
        <v>660</v>
      </c>
      <c r="O234" s="107"/>
      <c r="P234" s="107"/>
      <c r="Q234" s="107"/>
      <c r="R234" s="107"/>
      <c r="S234" s="107"/>
      <c r="T234" s="107"/>
      <c r="U234" s="55">
        <f t="shared" si="93"/>
        <v>660</v>
      </c>
      <c r="V234" s="32">
        <f t="shared" si="92"/>
        <v>660</v>
      </c>
      <c r="W234" s="69">
        <f t="shared" si="86"/>
        <v>0</v>
      </c>
      <c r="X234" s="53">
        <f t="shared" si="90"/>
        <v>0</v>
      </c>
      <c r="Y234" s="57"/>
      <c r="Z234" s="5">
        <f t="shared" si="91"/>
        <v>0</v>
      </c>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c r="AZ234" s="61"/>
      <c r="BA234" s="61"/>
      <c r="BB234" s="61"/>
      <c r="BC234" s="61"/>
      <c r="BD234" s="61"/>
      <c r="BE234" s="61"/>
      <c r="BF234" s="61"/>
      <c r="BG234" s="61"/>
    </row>
    <row r="235" spans="1:59" s="62" customFormat="1" ht="36">
      <c r="A235" s="60" t="s">
        <v>38</v>
      </c>
      <c r="B235" s="51" t="s">
        <v>191</v>
      </c>
      <c r="C235" s="106">
        <v>240</v>
      </c>
      <c r="D235" s="107">
        <f t="shared" si="98"/>
        <v>240</v>
      </c>
      <c r="E235" s="107"/>
      <c r="F235" s="107"/>
      <c r="G235" s="107"/>
      <c r="H235" s="107"/>
      <c r="I235" s="107"/>
      <c r="J235" s="107"/>
      <c r="K235" s="107"/>
      <c r="L235" s="107"/>
      <c r="M235" s="107"/>
      <c r="N235" s="107">
        <v>240</v>
      </c>
      <c r="O235" s="107"/>
      <c r="P235" s="107"/>
      <c r="Q235" s="107"/>
      <c r="R235" s="107"/>
      <c r="S235" s="107"/>
      <c r="T235" s="107"/>
      <c r="U235" s="55">
        <f t="shared" si="93"/>
        <v>240</v>
      </c>
      <c r="V235" s="32">
        <f t="shared" si="92"/>
        <v>240</v>
      </c>
      <c r="W235" s="69">
        <f t="shared" si="86"/>
        <v>0</v>
      </c>
      <c r="X235" s="53">
        <f t="shared" si="90"/>
        <v>0</v>
      </c>
      <c r="Y235" s="57"/>
      <c r="Z235" s="5">
        <f t="shared" si="91"/>
        <v>0</v>
      </c>
      <c r="AA235" s="61"/>
      <c r="AB235" s="61"/>
      <c r="AC235" s="61"/>
      <c r="AD235" s="61"/>
      <c r="AE235" s="61"/>
      <c r="AF235" s="61"/>
      <c r="AG235" s="61"/>
      <c r="AH235" s="61"/>
      <c r="AI235" s="61"/>
      <c r="AJ235" s="61"/>
      <c r="AK235" s="61"/>
      <c r="AL235" s="61"/>
      <c r="AM235" s="61"/>
      <c r="AN235" s="61"/>
      <c r="AO235" s="61"/>
      <c r="AP235" s="61"/>
      <c r="AQ235" s="61"/>
      <c r="AR235" s="61"/>
      <c r="AS235" s="61"/>
      <c r="AT235" s="61"/>
      <c r="AU235" s="61"/>
      <c r="AV235" s="61"/>
      <c r="AW235" s="61"/>
      <c r="AX235" s="61"/>
      <c r="AY235" s="61"/>
      <c r="AZ235" s="61"/>
      <c r="BA235" s="61"/>
      <c r="BB235" s="61"/>
      <c r="BC235" s="61"/>
      <c r="BD235" s="61"/>
      <c r="BE235" s="61"/>
      <c r="BF235" s="61"/>
      <c r="BG235" s="61"/>
    </row>
    <row r="236" spans="1:59" s="62" customFormat="1" ht="24">
      <c r="A236" s="60" t="s">
        <v>38</v>
      </c>
      <c r="B236" s="51" t="s">
        <v>192</v>
      </c>
      <c r="C236" s="106">
        <v>150</v>
      </c>
      <c r="D236" s="107">
        <f t="shared" si="98"/>
        <v>150</v>
      </c>
      <c r="E236" s="107"/>
      <c r="F236" s="107"/>
      <c r="G236" s="107"/>
      <c r="H236" s="107"/>
      <c r="I236" s="107"/>
      <c r="J236" s="107"/>
      <c r="K236" s="107"/>
      <c r="L236" s="107"/>
      <c r="M236" s="107"/>
      <c r="N236" s="107">
        <v>150</v>
      </c>
      <c r="O236" s="107"/>
      <c r="P236" s="107"/>
      <c r="Q236" s="107"/>
      <c r="R236" s="107"/>
      <c r="S236" s="107"/>
      <c r="T236" s="107"/>
      <c r="U236" s="55">
        <f t="shared" si="93"/>
        <v>150</v>
      </c>
      <c r="V236" s="32">
        <f t="shared" si="92"/>
        <v>150</v>
      </c>
      <c r="W236" s="69">
        <f t="shared" si="86"/>
        <v>0</v>
      </c>
      <c r="X236" s="53">
        <f t="shared" si="90"/>
        <v>0</v>
      </c>
      <c r="Y236" s="57"/>
      <c r="Z236" s="5">
        <f t="shared" si="91"/>
        <v>0</v>
      </c>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row>
    <row r="237" spans="1:59" s="62" customFormat="1" ht="77.25" customHeight="1">
      <c r="A237" s="60" t="s">
        <v>38</v>
      </c>
      <c r="B237" s="51" t="s">
        <v>193</v>
      </c>
      <c r="C237" s="106">
        <v>480</v>
      </c>
      <c r="D237" s="107">
        <f>SUM(E237:P237)</f>
        <v>720</v>
      </c>
      <c r="E237" s="107"/>
      <c r="F237" s="107"/>
      <c r="G237" s="107"/>
      <c r="H237" s="107"/>
      <c r="I237" s="107"/>
      <c r="J237" s="107"/>
      <c r="K237" s="107"/>
      <c r="L237" s="107"/>
      <c r="M237" s="107"/>
      <c r="N237" s="107">
        <f>480+240</f>
        <v>720</v>
      </c>
      <c r="O237" s="107"/>
      <c r="P237" s="107"/>
      <c r="Q237" s="107"/>
      <c r="R237" s="107"/>
      <c r="S237" s="107"/>
      <c r="T237" s="107"/>
      <c r="U237" s="55">
        <f t="shared" si="93"/>
        <v>720</v>
      </c>
      <c r="V237" s="32">
        <f t="shared" si="92"/>
        <v>720</v>
      </c>
      <c r="W237" s="69">
        <f t="shared" si="86"/>
        <v>240</v>
      </c>
      <c r="X237" s="53">
        <f t="shared" si="90"/>
        <v>240</v>
      </c>
      <c r="Y237" s="57"/>
      <c r="Z237" s="5">
        <f t="shared" si="91"/>
        <v>0</v>
      </c>
      <c r="AA237" s="61"/>
      <c r="AB237" s="61"/>
      <c r="AC237" s="61"/>
      <c r="AD237" s="61"/>
      <c r="AE237" s="61"/>
      <c r="AF237" s="61"/>
      <c r="AG237" s="61"/>
      <c r="AH237" s="61"/>
      <c r="AI237" s="61"/>
      <c r="AJ237" s="61"/>
      <c r="AK237" s="61"/>
      <c r="AL237" s="61"/>
      <c r="AM237" s="61"/>
      <c r="AN237" s="61"/>
      <c r="AO237" s="61"/>
      <c r="AP237" s="61"/>
      <c r="AQ237" s="61"/>
      <c r="AR237" s="61"/>
      <c r="AS237" s="61"/>
      <c r="AT237" s="61"/>
      <c r="AU237" s="61"/>
      <c r="AV237" s="61"/>
      <c r="AW237" s="61"/>
      <c r="AX237" s="61"/>
      <c r="AY237" s="61"/>
      <c r="AZ237" s="61"/>
      <c r="BA237" s="61"/>
      <c r="BB237" s="61"/>
      <c r="BC237" s="61"/>
      <c r="BD237" s="61"/>
      <c r="BE237" s="61"/>
      <c r="BF237" s="61"/>
      <c r="BG237" s="61"/>
    </row>
    <row r="238" spans="1:59" s="62" customFormat="1" ht="24">
      <c r="A238" s="109" t="s">
        <v>38</v>
      </c>
      <c r="B238" s="86" t="s">
        <v>194</v>
      </c>
      <c r="C238" s="106">
        <v>1798</v>
      </c>
      <c r="D238" s="107">
        <f t="shared" ref="D238:D240" si="101">SUM(E238:P238)</f>
        <v>1427</v>
      </c>
      <c r="E238" s="107">
        <v>1427</v>
      </c>
      <c r="F238" s="107"/>
      <c r="G238" s="107"/>
      <c r="H238" s="107"/>
      <c r="I238" s="107"/>
      <c r="J238" s="107"/>
      <c r="K238" s="107"/>
      <c r="L238" s="107"/>
      <c r="M238" s="107"/>
      <c r="N238" s="107"/>
      <c r="O238" s="107"/>
      <c r="P238" s="107"/>
      <c r="Q238" s="107"/>
      <c r="R238" s="107"/>
      <c r="S238" s="107"/>
      <c r="T238" s="107"/>
      <c r="U238" s="55">
        <f t="shared" si="93"/>
        <v>1427</v>
      </c>
      <c r="V238" s="32">
        <f t="shared" si="92"/>
        <v>1427</v>
      </c>
      <c r="W238" s="69">
        <f t="shared" si="86"/>
        <v>-371</v>
      </c>
      <c r="X238" s="53">
        <f t="shared" si="90"/>
        <v>-371</v>
      </c>
      <c r="Y238" s="57"/>
      <c r="Z238" s="5">
        <f t="shared" si="91"/>
        <v>0</v>
      </c>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c r="AZ238" s="61"/>
      <c r="BA238" s="61"/>
      <c r="BB238" s="61"/>
      <c r="BC238" s="61"/>
      <c r="BD238" s="61"/>
      <c r="BE238" s="61"/>
      <c r="BF238" s="61"/>
      <c r="BG238" s="61"/>
    </row>
    <row r="239" spans="1:59" s="62" customFormat="1" ht="36">
      <c r="A239" s="109" t="s">
        <v>38</v>
      </c>
      <c r="B239" s="86" t="s">
        <v>195</v>
      </c>
      <c r="C239" s="106">
        <v>200</v>
      </c>
      <c r="D239" s="107">
        <f t="shared" si="101"/>
        <v>200</v>
      </c>
      <c r="E239" s="107"/>
      <c r="F239" s="107"/>
      <c r="G239" s="107"/>
      <c r="H239" s="107"/>
      <c r="I239" s="107"/>
      <c r="J239" s="107"/>
      <c r="K239" s="107"/>
      <c r="L239" s="107"/>
      <c r="M239" s="107"/>
      <c r="N239" s="107">
        <v>200</v>
      </c>
      <c r="O239" s="107"/>
      <c r="P239" s="107"/>
      <c r="Q239" s="107"/>
      <c r="R239" s="107"/>
      <c r="S239" s="107"/>
      <c r="T239" s="107"/>
      <c r="U239" s="55">
        <f t="shared" si="93"/>
        <v>200</v>
      </c>
      <c r="V239" s="32">
        <f t="shared" si="92"/>
        <v>200</v>
      </c>
      <c r="W239" s="69">
        <f t="shared" si="86"/>
        <v>0</v>
      </c>
      <c r="X239" s="53">
        <f t="shared" si="90"/>
        <v>0</v>
      </c>
      <c r="Y239" s="57"/>
      <c r="Z239" s="5">
        <f t="shared" si="91"/>
        <v>0</v>
      </c>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row>
    <row r="240" spans="1:59" s="62" customFormat="1" ht="48">
      <c r="A240" s="109" t="s">
        <v>38</v>
      </c>
      <c r="B240" s="86" t="s">
        <v>196</v>
      </c>
      <c r="C240" s="106">
        <v>200</v>
      </c>
      <c r="D240" s="107">
        <f t="shared" si="101"/>
        <v>200</v>
      </c>
      <c r="E240" s="107"/>
      <c r="F240" s="107"/>
      <c r="G240" s="107"/>
      <c r="H240" s="107"/>
      <c r="I240" s="107"/>
      <c r="J240" s="107"/>
      <c r="K240" s="107"/>
      <c r="L240" s="107"/>
      <c r="M240" s="107"/>
      <c r="N240" s="107">
        <v>200</v>
      </c>
      <c r="O240" s="107"/>
      <c r="P240" s="107"/>
      <c r="Q240" s="107"/>
      <c r="R240" s="107"/>
      <c r="S240" s="107"/>
      <c r="T240" s="107"/>
      <c r="U240" s="55">
        <f t="shared" si="93"/>
        <v>200</v>
      </c>
      <c r="V240" s="32">
        <f t="shared" si="92"/>
        <v>200</v>
      </c>
      <c r="W240" s="69">
        <f t="shared" si="86"/>
        <v>0</v>
      </c>
      <c r="X240" s="53">
        <f t="shared" si="90"/>
        <v>0</v>
      </c>
      <c r="Y240" s="57"/>
      <c r="Z240" s="5">
        <f t="shared" si="91"/>
        <v>0</v>
      </c>
      <c r="AA240" s="61"/>
      <c r="AB240" s="61"/>
      <c r="AC240" s="61"/>
      <c r="AD240" s="61"/>
      <c r="AE240" s="61"/>
      <c r="AF240" s="61"/>
      <c r="AG240" s="61"/>
      <c r="AH240" s="61"/>
      <c r="AI240" s="61"/>
      <c r="AJ240" s="61"/>
      <c r="AK240" s="61"/>
      <c r="AL240" s="61"/>
      <c r="AM240" s="61"/>
      <c r="AN240" s="61"/>
      <c r="AO240" s="61"/>
      <c r="AP240" s="61"/>
      <c r="AQ240" s="61"/>
      <c r="AR240" s="61"/>
      <c r="AS240" s="61"/>
      <c r="AT240" s="61"/>
      <c r="AU240" s="61"/>
      <c r="AV240" s="61"/>
      <c r="AW240" s="61"/>
      <c r="AX240" s="61"/>
      <c r="AY240" s="61"/>
      <c r="AZ240" s="61"/>
      <c r="BA240" s="61"/>
      <c r="BB240" s="61"/>
      <c r="BC240" s="61"/>
      <c r="BD240" s="61"/>
      <c r="BE240" s="61"/>
      <c r="BF240" s="61"/>
      <c r="BG240" s="61"/>
    </row>
    <row r="241" spans="1:59" s="62" customFormat="1" ht="24" hidden="1">
      <c r="A241" s="60" t="s">
        <v>38</v>
      </c>
      <c r="B241" s="51" t="s">
        <v>197</v>
      </c>
      <c r="C241" s="106">
        <v>490</v>
      </c>
      <c r="D241" s="107">
        <f>SUM(E241:P241)</f>
        <v>0</v>
      </c>
      <c r="E241" s="107"/>
      <c r="F241" s="107"/>
      <c r="G241" s="107"/>
      <c r="H241" s="107"/>
      <c r="I241" s="107"/>
      <c r="J241" s="107"/>
      <c r="K241" s="107"/>
      <c r="L241" s="107"/>
      <c r="M241" s="107"/>
      <c r="N241" s="107"/>
      <c r="O241" s="107"/>
      <c r="P241" s="107"/>
      <c r="Q241" s="107"/>
      <c r="R241" s="107"/>
      <c r="S241" s="107"/>
      <c r="T241" s="107"/>
      <c r="U241" s="55">
        <f t="shared" si="93"/>
        <v>0</v>
      </c>
      <c r="V241" s="32">
        <f t="shared" si="92"/>
        <v>0</v>
      </c>
      <c r="W241" s="69">
        <f t="shared" si="86"/>
        <v>-490</v>
      </c>
      <c r="X241" s="53">
        <f t="shared" si="90"/>
        <v>-490</v>
      </c>
      <c r="Y241" s="57"/>
      <c r="Z241" s="5">
        <f t="shared" si="91"/>
        <v>0</v>
      </c>
      <c r="AA241" s="61"/>
      <c r="AB241" s="61"/>
      <c r="AC241" s="61"/>
      <c r="AD241" s="61"/>
      <c r="AE241" s="61"/>
      <c r="AF241" s="61"/>
      <c r="AG241" s="61"/>
      <c r="AH241" s="61"/>
      <c r="AI241" s="61"/>
      <c r="AJ241" s="61"/>
      <c r="AK241" s="61"/>
      <c r="AL241" s="61"/>
      <c r="AM241" s="61"/>
      <c r="AN241" s="61"/>
      <c r="AO241" s="61"/>
      <c r="AP241" s="61"/>
      <c r="AQ241" s="61"/>
      <c r="AR241" s="61"/>
      <c r="AS241" s="61"/>
      <c r="AT241" s="61"/>
      <c r="AU241" s="61"/>
      <c r="AV241" s="61"/>
      <c r="AW241" s="61"/>
      <c r="AX241" s="61"/>
      <c r="AY241" s="61"/>
      <c r="AZ241" s="61"/>
      <c r="BA241" s="61"/>
      <c r="BB241" s="61"/>
      <c r="BC241" s="61"/>
      <c r="BD241" s="61"/>
      <c r="BE241" s="61"/>
      <c r="BF241" s="61"/>
      <c r="BG241" s="61"/>
    </row>
    <row r="242" spans="1:59" s="62" customFormat="1" ht="24">
      <c r="A242" s="60" t="s">
        <v>38</v>
      </c>
      <c r="B242" s="51" t="s">
        <v>198</v>
      </c>
      <c r="C242" s="106"/>
      <c r="D242" s="107">
        <f>SUM(E242:P242)</f>
        <v>333</v>
      </c>
      <c r="E242" s="107"/>
      <c r="F242" s="107"/>
      <c r="G242" s="107"/>
      <c r="H242" s="107"/>
      <c r="I242" s="107"/>
      <c r="J242" s="107"/>
      <c r="K242" s="107"/>
      <c r="L242" s="107"/>
      <c r="M242" s="107"/>
      <c r="N242" s="107">
        <v>333</v>
      </c>
      <c r="O242" s="107"/>
      <c r="P242" s="107"/>
      <c r="Q242" s="107"/>
      <c r="R242" s="107"/>
      <c r="S242" s="107"/>
      <c r="T242" s="107"/>
      <c r="U242" s="55"/>
      <c r="V242" s="32"/>
      <c r="W242" s="69"/>
      <c r="X242" s="53">
        <f t="shared" si="90"/>
        <v>333</v>
      </c>
      <c r="Y242" s="57"/>
      <c r="Z242" s="5">
        <f t="shared" si="91"/>
        <v>0</v>
      </c>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row>
    <row r="243" spans="1:59" s="62" customFormat="1" ht="12">
      <c r="A243" s="60" t="s">
        <v>38</v>
      </c>
      <c r="B243" s="51" t="s">
        <v>199</v>
      </c>
      <c r="C243" s="106"/>
      <c r="D243" s="107">
        <f>SUM(E243:P243)</f>
        <v>250</v>
      </c>
      <c r="E243" s="107"/>
      <c r="F243" s="107"/>
      <c r="G243" s="107"/>
      <c r="H243" s="107"/>
      <c r="I243" s="107"/>
      <c r="J243" s="107"/>
      <c r="K243" s="107"/>
      <c r="L243" s="107"/>
      <c r="M243" s="107"/>
      <c r="N243" s="107">
        <v>250</v>
      </c>
      <c r="O243" s="107"/>
      <c r="P243" s="107"/>
      <c r="Q243" s="107"/>
      <c r="R243" s="107"/>
      <c r="S243" s="107"/>
      <c r="T243" s="107"/>
      <c r="U243" s="55"/>
      <c r="V243" s="32"/>
      <c r="W243" s="69"/>
      <c r="X243" s="53">
        <f t="shared" si="90"/>
        <v>250</v>
      </c>
      <c r="Y243" s="57"/>
      <c r="Z243" s="5">
        <f t="shared" si="91"/>
        <v>0</v>
      </c>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c r="AZ243" s="61"/>
      <c r="BA243" s="61"/>
      <c r="BB243" s="61"/>
      <c r="BC243" s="61"/>
      <c r="BD243" s="61"/>
      <c r="BE243" s="61"/>
      <c r="BF243" s="61"/>
      <c r="BG243" s="61"/>
    </row>
    <row r="244" spans="1:59" s="62" customFormat="1" ht="12" hidden="1">
      <c r="A244" s="60" t="s">
        <v>38</v>
      </c>
      <c r="B244" s="51" t="s">
        <v>200</v>
      </c>
      <c r="C244" s="106"/>
      <c r="D244" s="107">
        <f>SUM(E244:P244)</f>
        <v>0</v>
      </c>
      <c r="E244" s="107"/>
      <c r="F244" s="107"/>
      <c r="G244" s="107"/>
      <c r="H244" s="107"/>
      <c r="I244" s="107"/>
      <c r="J244" s="107"/>
      <c r="K244" s="107"/>
      <c r="L244" s="107"/>
      <c r="M244" s="107"/>
      <c r="N244" s="107"/>
      <c r="O244" s="107"/>
      <c r="P244" s="107"/>
      <c r="Q244" s="107"/>
      <c r="R244" s="107"/>
      <c r="S244" s="107"/>
      <c r="T244" s="107"/>
      <c r="U244" s="55"/>
      <c r="V244" s="32"/>
      <c r="W244" s="69"/>
      <c r="X244" s="53">
        <f t="shared" si="90"/>
        <v>0</v>
      </c>
      <c r="Y244" s="57"/>
      <c r="Z244" s="5">
        <f t="shared" si="91"/>
        <v>0</v>
      </c>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c r="AZ244" s="61"/>
      <c r="BA244" s="61"/>
      <c r="BB244" s="61"/>
      <c r="BC244" s="61"/>
      <c r="BD244" s="61"/>
      <c r="BE244" s="61"/>
      <c r="BF244" s="61"/>
      <c r="BG244" s="61"/>
    </row>
    <row r="245" spans="1:59" s="41" customFormat="1" ht="13.5" customHeight="1">
      <c r="A245" s="27" t="s">
        <v>201</v>
      </c>
      <c r="B245" s="28" t="s">
        <v>202</v>
      </c>
      <c r="C245" s="98">
        <v>5039</v>
      </c>
      <c r="D245" s="99">
        <f>+SUM(E245:P245)</f>
        <v>5633</v>
      </c>
      <c r="E245" s="99">
        <v>0</v>
      </c>
      <c r="F245" s="99">
        <v>0</v>
      </c>
      <c r="G245" s="99">
        <f>+G252</f>
        <v>0</v>
      </c>
      <c r="H245" s="99">
        <f t="shared" ref="H245:M245" si="102">+H252</f>
        <v>0</v>
      </c>
      <c r="I245" s="99">
        <f t="shared" si="102"/>
        <v>0</v>
      </c>
      <c r="J245" s="99">
        <f t="shared" si="102"/>
        <v>20</v>
      </c>
      <c r="K245" s="99">
        <f t="shared" si="102"/>
        <v>0</v>
      </c>
      <c r="L245" s="99">
        <f t="shared" si="102"/>
        <v>0</v>
      </c>
      <c r="M245" s="99">
        <f t="shared" si="102"/>
        <v>0</v>
      </c>
      <c r="N245" s="99">
        <f>+N246+N249+N252+N258</f>
        <v>5613</v>
      </c>
      <c r="O245" s="99">
        <f>+O246+O249+O252+O258</f>
        <v>0</v>
      </c>
      <c r="P245" s="99">
        <f>+P246+P249+P252+P258</f>
        <v>0</v>
      </c>
      <c r="Q245" s="99">
        <f>+Q246+Q249+Q252+Q258</f>
        <v>25</v>
      </c>
      <c r="R245" s="99"/>
      <c r="S245" s="99">
        <f>+S246+S249+S252+S258</f>
        <v>25</v>
      </c>
      <c r="T245" s="99">
        <f>+T246+T249+T252+T258</f>
        <v>0</v>
      </c>
      <c r="U245" s="31">
        <f t="shared" si="93"/>
        <v>5658</v>
      </c>
      <c r="V245" s="32">
        <f t="shared" si="92"/>
        <v>5633</v>
      </c>
      <c r="W245" s="69">
        <f t="shared" si="86"/>
        <v>594</v>
      </c>
      <c r="X245" s="34">
        <f t="shared" si="90"/>
        <v>594</v>
      </c>
      <c r="Y245" s="38" t="s">
        <v>37</v>
      </c>
      <c r="Z245" s="5">
        <f t="shared" si="91"/>
        <v>0</v>
      </c>
      <c r="AA245" s="39"/>
      <c r="AB245" s="39"/>
      <c r="AC245" s="40"/>
      <c r="AD245" s="40"/>
      <c r="AE245" s="40"/>
      <c r="AF245" s="40"/>
      <c r="AG245" s="40"/>
      <c r="AH245" s="40"/>
      <c r="AI245" s="40"/>
      <c r="AJ245" s="40"/>
      <c r="AK245" s="40"/>
      <c r="AL245" s="40"/>
      <c r="AM245" s="40"/>
      <c r="AN245" s="40"/>
      <c r="AO245" s="40"/>
      <c r="AP245" s="40"/>
      <c r="AQ245" s="40"/>
      <c r="AR245" s="40"/>
      <c r="AS245" s="40"/>
      <c r="AT245" s="40"/>
      <c r="AU245" s="40"/>
      <c r="AV245" s="40"/>
      <c r="AW245" s="40"/>
      <c r="AX245" s="40"/>
      <c r="AY245" s="40"/>
      <c r="AZ245" s="40"/>
      <c r="BA245" s="40"/>
      <c r="BB245" s="40"/>
      <c r="BC245" s="40"/>
      <c r="BD245" s="40"/>
      <c r="BE245" s="40"/>
      <c r="BF245" s="40"/>
      <c r="BG245" s="40"/>
    </row>
    <row r="246" spans="1:59" s="49" customFormat="1" ht="13.5" customHeight="1">
      <c r="A246" s="42" t="s">
        <v>35</v>
      </c>
      <c r="B246" s="43" t="s">
        <v>36</v>
      </c>
      <c r="C246" s="102">
        <v>1136</v>
      </c>
      <c r="D246" s="103">
        <f>SUM(D247:D248)</f>
        <v>1376</v>
      </c>
      <c r="E246" s="103">
        <f t="shared" ref="E246:T246" si="103">SUM(E247:E248)</f>
        <v>0</v>
      </c>
      <c r="F246" s="103">
        <f t="shared" si="103"/>
        <v>0</v>
      </c>
      <c r="G246" s="103">
        <f t="shared" si="103"/>
        <v>0</v>
      </c>
      <c r="H246" s="103">
        <f t="shared" si="103"/>
        <v>0</v>
      </c>
      <c r="I246" s="103">
        <f t="shared" si="103"/>
        <v>0</v>
      </c>
      <c r="J246" s="103">
        <f t="shared" si="103"/>
        <v>0</v>
      </c>
      <c r="K246" s="103">
        <f t="shared" si="103"/>
        <v>0</v>
      </c>
      <c r="L246" s="103">
        <f t="shared" si="103"/>
        <v>0</v>
      </c>
      <c r="M246" s="103">
        <f t="shared" si="103"/>
        <v>0</v>
      </c>
      <c r="N246" s="103">
        <f t="shared" si="103"/>
        <v>1376</v>
      </c>
      <c r="O246" s="103">
        <f t="shared" si="103"/>
        <v>0</v>
      </c>
      <c r="P246" s="103">
        <f t="shared" si="103"/>
        <v>0</v>
      </c>
      <c r="Q246" s="103">
        <f t="shared" si="103"/>
        <v>0</v>
      </c>
      <c r="R246" s="103"/>
      <c r="S246" s="103">
        <f t="shared" si="103"/>
        <v>0</v>
      </c>
      <c r="T246" s="103">
        <f t="shared" si="103"/>
        <v>0</v>
      </c>
      <c r="U246" s="104">
        <f t="shared" si="93"/>
        <v>1376</v>
      </c>
      <c r="V246" s="32">
        <f t="shared" si="92"/>
        <v>1376</v>
      </c>
      <c r="W246" s="69">
        <f t="shared" si="86"/>
        <v>240</v>
      </c>
      <c r="X246" s="105">
        <f t="shared" si="90"/>
        <v>240</v>
      </c>
      <c r="Y246" s="38"/>
      <c r="Z246" s="5">
        <f t="shared" si="91"/>
        <v>0</v>
      </c>
      <c r="AA246" s="48"/>
      <c r="AB246" s="48"/>
      <c r="AC246" s="48"/>
      <c r="AD246" s="48"/>
      <c r="AE246" s="48"/>
      <c r="AF246" s="48"/>
      <c r="AG246" s="48"/>
      <c r="AH246" s="48"/>
      <c r="AI246" s="48"/>
      <c r="AJ246" s="48"/>
      <c r="AK246" s="48"/>
      <c r="AL246" s="48"/>
      <c r="AM246" s="48"/>
      <c r="AN246" s="48"/>
      <c r="AO246" s="48"/>
      <c r="AP246" s="48"/>
      <c r="AQ246" s="48"/>
      <c r="AR246" s="48"/>
      <c r="AS246" s="48"/>
      <c r="AT246" s="48"/>
      <c r="AU246" s="48"/>
      <c r="AV246" s="48"/>
      <c r="AW246" s="48"/>
      <c r="AX246" s="48"/>
      <c r="AY246" s="48"/>
      <c r="AZ246" s="48"/>
      <c r="BA246" s="48"/>
      <c r="BB246" s="48"/>
      <c r="BC246" s="48"/>
      <c r="BD246" s="48"/>
      <c r="BE246" s="48"/>
      <c r="BF246" s="48"/>
      <c r="BG246" s="48"/>
    </row>
    <row r="247" spans="1:59" s="49" customFormat="1" ht="13.5" customHeight="1">
      <c r="A247" s="50" t="s">
        <v>40</v>
      </c>
      <c r="B247" s="51" t="s">
        <v>39</v>
      </c>
      <c r="C247" s="106">
        <v>1078</v>
      </c>
      <c r="D247" s="107">
        <f t="shared" ref="D247:D260" si="104">SUM(E247:P247)</f>
        <v>1314</v>
      </c>
      <c r="E247" s="107"/>
      <c r="F247" s="107"/>
      <c r="G247" s="107"/>
      <c r="H247" s="107"/>
      <c r="I247" s="107"/>
      <c r="J247" s="107"/>
      <c r="K247" s="107"/>
      <c r="L247" s="107"/>
      <c r="M247" s="107"/>
      <c r="N247" s="107">
        <v>1314</v>
      </c>
      <c r="O247" s="107"/>
      <c r="P247" s="107"/>
      <c r="Q247" s="107"/>
      <c r="R247" s="107"/>
      <c r="S247" s="107"/>
      <c r="T247" s="107"/>
      <c r="U247" s="46">
        <f t="shared" si="93"/>
        <v>1314</v>
      </c>
      <c r="V247" s="32">
        <f t="shared" si="92"/>
        <v>1314</v>
      </c>
      <c r="W247" s="69">
        <f t="shared" si="86"/>
        <v>236</v>
      </c>
      <c r="X247" s="53">
        <f t="shared" si="90"/>
        <v>236</v>
      </c>
      <c r="Y247" s="38"/>
      <c r="Z247" s="5">
        <f t="shared" si="91"/>
        <v>0</v>
      </c>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8"/>
      <c r="AZ247" s="48"/>
      <c r="BA247" s="48"/>
      <c r="BB247" s="48"/>
      <c r="BC247" s="48"/>
      <c r="BD247" s="48"/>
      <c r="BE247" s="48"/>
      <c r="BF247" s="48"/>
      <c r="BG247" s="48"/>
    </row>
    <row r="248" spans="1:59" s="49" customFormat="1" ht="13.5" customHeight="1">
      <c r="A248" s="50" t="s">
        <v>40</v>
      </c>
      <c r="B248" s="51" t="s">
        <v>42</v>
      </c>
      <c r="C248" s="106">
        <v>58</v>
      </c>
      <c r="D248" s="107">
        <f t="shared" si="104"/>
        <v>62</v>
      </c>
      <c r="E248" s="107"/>
      <c r="F248" s="107"/>
      <c r="G248" s="107"/>
      <c r="H248" s="107"/>
      <c r="I248" s="107"/>
      <c r="J248" s="107"/>
      <c r="K248" s="107"/>
      <c r="L248" s="107"/>
      <c r="M248" s="107"/>
      <c r="N248" s="107">
        <v>62</v>
      </c>
      <c r="O248" s="107"/>
      <c r="P248" s="107"/>
      <c r="Q248" s="107"/>
      <c r="R248" s="107"/>
      <c r="S248" s="107"/>
      <c r="T248" s="107"/>
      <c r="U248" s="46">
        <f t="shared" si="93"/>
        <v>62</v>
      </c>
      <c r="V248" s="32">
        <f t="shared" si="92"/>
        <v>62</v>
      </c>
      <c r="W248" s="69">
        <f t="shared" si="86"/>
        <v>4</v>
      </c>
      <c r="X248" s="53">
        <f t="shared" si="90"/>
        <v>4</v>
      </c>
      <c r="Y248" s="38"/>
      <c r="Z248" s="5">
        <f t="shared" si="91"/>
        <v>0</v>
      </c>
      <c r="AA248" s="48"/>
      <c r="AB248" s="48"/>
      <c r="AC248" s="48"/>
      <c r="AD248" s="48"/>
      <c r="AE248" s="48"/>
      <c r="AF248" s="48"/>
      <c r="AG248" s="48"/>
      <c r="AH248" s="48"/>
      <c r="AI248" s="48"/>
      <c r="AJ248" s="48"/>
      <c r="AK248" s="48"/>
      <c r="AL248" s="48"/>
      <c r="AM248" s="48"/>
      <c r="AN248" s="48"/>
      <c r="AO248" s="48"/>
      <c r="AP248" s="48"/>
      <c r="AQ248" s="48"/>
      <c r="AR248" s="48"/>
      <c r="AS248" s="48"/>
      <c r="AT248" s="48"/>
      <c r="AU248" s="48"/>
      <c r="AV248" s="48"/>
      <c r="AW248" s="48"/>
      <c r="AX248" s="48"/>
      <c r="AY248" s="48"/>
      <c r="AZ248" s="48"/>
      <c r="BA248" s="48"/>
      <c r="BB248" s="48"/>
      <c r="BC248" s="48"/>
      <c r="BD248" s="48"/>
      <c r="BE248" s="48"/>
      <c r="BF248" s="48"/>
      <c r="BG248" s="48"/>
    </row>
    <row r="249" spans="1:59" s="49" customFormat="1" ht="13.5" customHeight="1">
      <c r="A249" s="42" t="s">
        <v>43</v>
      </c>
      <c r="B249" s="43" t="s">
        <v>44</v>
      </c>
      <c r="C249" s="102">
        <v>223</v>
      </c>
      <c r="D249" s="103">
        <f>SUM(D250:D251)</f>
        <v>223</v>
      </c>
      <c r="E249" s="103">
        <f t="shared" ref="E249:W249" si="105">SUM(E250:E251)</f>
        <v>0</v>
      </c>
      <c r="F249" s="103">
        <f t="shared" si="105"/>
        <v>0</v>
      </c>
      <c r="G249" s="103">
        <f t="shared" si="105"/>
        <v>0</v>
      </c>
      <c r="H249" s="103">
        <f t="shared" si="105"/>
        <v>0</v>
      </c>
      <c r="I249" s="103">
        <f t="shared" si="105"/>
        <v>0</v>
      </c>
      <c r="J249" s="103">
        <f t="shared" si="105"/>
        <v>0</v>
      </c>
      <c r="K249" s="103">
        <f t="shared" si="105"/>
        <v>0</v>
      </c>
      <c r="L249" s="103">
        <f t="shared" si="105"/>
        <v>0</v>
      </c>
      <c r="M249" s="103">
        <f t="shared" si="105"/>
        <v>0</v>
      </c>
      <c r="N249" s="103">
        <f t="shared" si="105"/>
        <v>223</v>
      </c>
      <c r="O249" s="103">
        <f t="shared" si="105"/>
        <v>0</v>
      </c>
      <c r="P249" s="103">
        <f t="shared" si="105"/>
        <v>0</v>
      </c>
      <c r="Q249" s="103">
        <f t="shared" si="105"/>
        <v>25</v>
      </c>
      <c r="R249" s="103">
        <f t="shared" si="105"/>
        <v>0</v>
      </c>
      <c r="S249" s="103">
        <f t="shared" si="105"/>
        <v>25</v>
      </c>
      <c r="T249" s="103">
        <f t="shared" si="105"/>
        <v>0</v>
      </c>
      <c r="U249" s="104">
        <f t="shared" si="93"/>
        <v>248</v>
      </c>
      <c r="V249" s="32">
        <f t="shared" si="92"/>
        <v>223</v>
      </c>
      <c r="W249" s="80">
        <f t="shared" si="105"/>
        <v>0</v>
      </c>
      <c r="X249" s="105">
        <f t="shared" si="90"/>
        <v>0</v>
      </c>
      <c r="Y249" s="38"/>
      <c r="Z249" s="5">
        <f t="shared" si="91"/>
        <v>0</v>
      </c>
      <c r="AA249" s="48"/>
      <c r="AB249" s="48"/>
      <c r="AC249" s="48"/>
      <c r="AD249" s="48"/>
      <c r="AE249" s="48"/>
      <c r="AF249" s="48"/>
      <c r="AG249" s="48"/>
      <c r="AH249" s="48"/>
      <c r="AI249" s="48"/>
      <c r="AJ249" s="48"/>
      <c r="AK249" s="48"/>
      <c r="AL249" s="48"/>
      <c r="AM249" s="48"/>
      <c r="AN249" s="48"/>
      <c r="AO249" s="48"/>
      <c r="AP249" s="48"/>
      <c r="AQ249" s="48"/>
      <c r="AR249" s="48"/>
      <c r="AS249" s="48"/>
      <c r="AT249" s="48"/>
      <c r="AU249" s="48"/>
      <c r="AV249" s="48"/>
      <c r="AW249" s="48"/>
      <c r="AX249" s="48"/>
      <c r="AY249" s="48"/>
      <c r="AZ249" s="48"/>
      <c r="BA249" s="48"/>
      <c r="BB249" s="48"/>
      <c r="BC249" s="48"/>
      <c r="BD249" s="48"/>
      <c r="BE249" s="48"/>
      <c r="BF249" s="48"/>
      <c r="BG249" s="48"/>
    </row>
    <row r="250" spans="1:59" s="49" customFormat="1" ht="13.5" customHeight="1">
      <c r="A250" s="50" t="s">
        <v>40</v>
      </c>
      <c r="B250" s="51" t="s">
        <v>39</v>
      </c>
      <c r="C250" s="106">
        <v>212</v>
      </c>
      <c r="D250" s="107">
        <f t="shared" si="104"/>
        <v>212</v>
      </c>
      <c r="E250" s="107"/>
      <c r="F250" s="107"/>
      <c r="G250" s="107"/>
      <c r="H250" s="107"/>
      <c r="I250" s="107"/>
      <c r="J250" s="107"/>
      <c r="K250" s="107"/>
      <c r="L250" s="107"/>
      <c r="M250" s="107"/>
      <c r="N250" s="107">
        <v>212</v>
      </c>
      <c r="O250" s="107"/>
      <c r="P250" s="107"/>
      <c r="Q250" s="107">
        <v>24</v>
      </c>
      <c r="R250" s="107"/>
      <c r="S250" s="107">
        <v>24</v>
      </c>
      <c r="T250" s="107"/>
      <c r="U250" s="55">
        <f t="shared" si="93"/>
        <v>236</v>
      </c>
      <c r="V250" s="32">
        <f t="shared" si="92"/>
        <v>212</v>
      </c>
      <c r="W250" s="33">
        <f t="shared" si="86"/>
        <v>0</v>
      </c>
      <c r="X250" s="53">
        <f t="shared" si="90"/>
        <v>0</v>
      </c>
      <c r="Y250" s="38"/>
      <c r="Z250" s="5">
        <f t="shared" si="91"/>
        <v>0</v>
      </c>
      <c r="AA250" s="48"/>
      <c r="AB250" s="48"/>
      <c r="AC250" s="48"/>
      <c r="AD250" s="48"/>
      <c r="AE250" s="48"/>
      <c r="AF250" s="48"/>
      <c r="AG250" s="48"/>
      <c r="AH250" s="48"/>
      <c r="AI250" s="48"/>
      <c r="AJ250" s="48"/>
      <c r="AK250" s="48"/>
      <c r="AL250" s="48"/>
      <c r="AM250" s="48"/>
      <c r="AN250" s="48"/>
      <c r="AO250" s="48"/>
      <c r="AP250" s="48"/>
      <c r="AQ250" s="48"/>
      <c r="AR250" s="48"/>
      <c r="AS250" s="48"/>
      <c r="AT250" s="48"/>
      <c r="AU250" s="48"/>
      <c r="AV250" s="48"/>
      <c r="AW250" s="48"/>
      <c r="AX250" s="48"/>
      <c r="AY250" s="48"/>
      <c r="AZ250" s="48"/>
      <c r="BA250" s="48"/>
      <c r="BB250" s="48"/>
      <c r="BC250" s="48"/>
      <c r="BD250" s="48"/>
      <c r="BE250" s="48"/>
      <c r="BF250" s="48"/>
      <c r="BG250" s="48"/>
    </row>
    <row r="251" spans="1:59" s="49" customFormat="1" ht="13.5" customHeight="1">
      <c r="A251" s="50" t="s">
        <v>40</v>
      </c>
      <c r="B251" s="51" t="s">
        <v>42</v>
      </c>
      <c r="C251" s="106">
        <v>11</v>
      </c>
      <c r="D251" s="107">
        <f t="shared" si="104"/>
        <v>11</v>
      </c>
      <c r="E251" s="107"/>
      <c r="F251" s="107"/>
      <c r="G251" s="107"/>
      <c r="H251" s="107"/>
      <c r="I251" s="107"/>
      <c r="J251" s="107"/>
      <c r="K251" s="107"/>
      <c r="L251" s="107"/>
      <c r="M251" s="107"/>
      <c r="N251" s="107">
        <f>12-Q251</f>
        <v>11</v>
      </c>
      <c r="O251" s="107"/>
      <c r="P251" s="107"/>
      <c r="Q251" s="107">
        <v>1</v>
      </c>
      <c r="R251" s="107"/>
      <c r="S251" s="107">
        <v>1</v>
      </c>
      <c r="T251" s="107"/>
      <c r="U251" s="55">
        <f t="shared" si="93"/>
        <v>12</v>
      </c>
      <c r="V251" s="32">
        <f t="shared" si="92"/>
        <v>11</v>
      </c>
      <c r="W251" s="33">
        <f t="shared" si="86"/>
        <v>0</v>
      </c>
      <c r="X251" s="53">
        <f t="shared" si="90"/>
        <v>0</v>
      </c>
      <c r="Y251" s="38"/>
      <c r="Z251" s="5">
        <f t="shared" si="91"/>
        <v>0</v>
      </c>
      <c r="AA251" s="48"/>
      <c r="AB251" s="48"/>
      <c r="AC251" s="48"/>
      <c r="AD251" s="48"/>
      <c r="AE251" s="48"/>
      <c r="AF251" s="48"/>
      <c r="AG251" s="48"/>
      <c r="AH251" s="48"/>
      <c r="AI251" s="48"/>
      <c r="AJ251" s="48"/>
      <c r="AK251" s="48"/>
      <c r="AL251" s="48"/>
      <c r="AM251" s="48"/>
      <c r="AN251" s="48"/>
      <c r="AO251" s="48"/>
      <c r="AP251" s="48"/>
      <c r="AQ251" s="48"/>
      <c r="AR251" s="48"/>
      <c r="AS251" s="48"/>
      <c r="AT251" s="48"/>
      <c r="AU251" s="48"/>
      <c r="AV251" s="48"/>
      <c r="AW251" s="48"/>
      <c r="AX251" s="48"/>
      <c r="AY251" s="48"/>
      <c r="AZ251" s="48"/>
      <c r="BA251" s="48"/>
      <c r="BB251" s="48"/>
      <c r="BC251" s="48"/>
      <c r="BD251" s="48"/>
      <c r="BE251" s="48"/>
      <c r="BF251" s="48"/>
      <c r="BG251" s="48"/>
    </row>
    <row r="252" spans="1:59" s="49" customFormat="1" ht="13.5" customHeight="1">
      <c r="A252" s="42" t="s">
        <v>45</v>
      </c>
      <c r="B252" s="43" t="s">
        <v>94</v>
      </c>
      <c r="C252" s="102">
        <v>1510</v>
      </c>
      <c r="D252" s="103">
        <f>SUM(D253:D257)</f>
        <v>1510</v>
      </c>
      <c r="E252" s="103">
        <f t="shared" ref="E252:T252" si="106">SUM(E253:E257)</f>
        <v>0</v>
      </c>
      <c r="F252" s="103">
        <f t="shared" si="106"/>
        <v>0</v>
      </c>
      <c r="G252" s="103">
        <f t="shared" si="106"/>
        <v>0</v>
      </c>
      <c r="H252" s="103">
        <f t="shared" si="106"/>
        <v>0</v>
      </c>
      <c r="I252" s="103">
        <f t="shared" si="106"/>
        <v>0</v>
      </c>
      <c r="J252" s="103">
        <f t="shared" si="106"/>
        <v>20</v>
      </c>
      <c r="K252" s="103">
        <f t="shared" si="106"/>
        <v>0</v>
      </c>
      <c r="L252" s="103">
        <f t="shared" si="106"/>
        <v>0</v>
      </c>
      <c r="M252" s="103">
        <f t="shared" si="106"/>
        <v>0</v>
      </c>
      <c r="N252" s="103">
        <f t="shared" si="106"/>
        <v>1490</v>
      </c>
      <c r="O252" s="103">
        <f t="shared" si="106"/>
        <v>0</v>
      </c>
      <c r="P252" s="103">
        <f t="shared" si="106"/>
        <v>0</v>
      </c>
      <c r="Q252" s="103">
        <f t="shared" si="106"/>
        <v>0</v>
      </c>
      <c r="R252" s="103"/>
      <c r="S252" s="103">
        <f t="shared" si="106"/>
        <v>0</v>
      </c>
      <c r="T252" s="103">
        <f t="shared" si="106"/>
        <v>0</v>
      </c>
      <c r="U252" s="104">
        <f t="shared" si="93"/>
        <v>1510</v>
      </c>
      <c r="V252" s="32">
        <f t="shared" si="92"/>
        <v>1510</v>
      </c>
      <c r="W252" s="33">
        <f t="shared" si="86"/>
        <v>0</v>
      </c>
      <c r="X252" s="105">
        <f t="shared" si="90"/>
        <v>0</v>
      </c>
      <c r="Y252" s="38"/>
      <c r="Z252" s="5">
        <f t="shared" si="91"/>
        <v>0</v>
      </c>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row>
    <row r="253" spans="1:59" s="62" customFormat="1" ht="24">
      <c r="A253" s="60" t="s">
        <v>40</v>
      </c>
      <c r="B253" s="51" t="s">
        <v>203</v>
      </c>
      <c r="C253" s="106">
        <v>960</v>
      </c>
      <c r="D253" s="107">
        <f>SUM(E253:P253)</f>
        <v>960</v>
      </c>
      <c r="E253" s="107"/>
      <c r="F253" s="107"/>
      <c r="G253" s="107"/>
      <c r="H253" s="107"/>
      <c r="I253" s="107"/>
      <c r="J253" s="107"/>
      <c r="K253" s="107"/>
      <c r="L253" s="107"/>
      <c r="M253" s="107"/>
      <c r="N253" s="107">
        <v>960</v>
      </c>
      <c r="O253" s="107"/>
      <c r="P253" s="107"/>
      <c r="Q253" s="107"/>
      <c r="R253" s="107"/>
      <c r="S253" s="107"/>
      <c r="T253" s="107"/>
      <c r="U253" s="55">
        <f t="shared" si="93"/>
        <v>960</v>
      </c>
      <c r="V253" s="32">
        <f t="shared" si="92"/>
        <v>960</v>
      </c>
      <c r="W253" s="33">
        <f t="shared" si="86"/>
        <v>0</v>
      </c>
      <c r="X253" s="53">
        <f t="shared" si="90"/>
        <v>0</v>
      </c>
      <c r="Y253" s="57"/>
      <c r="Z253" s="5">
        <f t="shared" si="91"/>
        <v>0</v>
      </c>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c r="AZ253" s="61"/>
      <c r="BA253" s="61"/>
      <c r="BB253" s="61"/>
      <c r="BC253" s="61"/>
      <c r="BD253" s="61"/>
      <c r="BE253" s="61"/>
      <c r="BF253" s="61"/>
      <c r="BG253" s="61"/>
    </row>
    <row r="254" spans="1:59" s="59" customFormat="1" ht="12">
      <c r="A254" s="50" t="s">
        <v>40</v>
      </c>
      <c r="B254" s="51" t="s">
        <v>204</v>
      </c>
      <c r="C254" s="106">
        <v>300</v>
      </c>
      <c r="D254" s="107">
        <f t="shared" si="104"/>
        <v>300</v>
      </c>
      <c r="E254" s="107"/>
      <c r="F254" s="107"/>
      <c r="G254" s="107"/>
      <c r="H254" s="107"/>
      <c r="I254" s="107"/>
      <c r="J254" s="107"/>
      <c r="K254" s="107"/>
      <c r="L254" s="107"/>
      <c r="M254" s="107"/>
      <c r="N254" s="107">
        <v>300</v>
      </c>
      <c r="O254" s="107"/>
      <c r="P254" s="107"/>
      <c r="Q254" s="107"/>
      <c r="R254" s="107"/>
      <c r="S254" s="107"/>
      <c r="T254" s="107"/>
      <c r="U254" s="55">
        <f t="shared" si="93"/>
        <v>300</v>
      </c>
      <c r="V254" s="32">
        <f t="shared" si="92"/>
        <v>300</v>
      </c>
      <c r="W254" s="33">
        <f t="shared" si="86"/>
        <v>0</v>
      </c>
      <c r="X254" s="53">
        <f t="shared" si="90"/>
        <v>0</v>
      </c>
      <c r="Y254" s="57"/>
      <c r="Z254" s="5">
        <f t="shared" si="91"/>
        <v>0</v>
      </c>
      <c r="AA254" s="58"/>
      <c r="AB254" s="58"/>
      <c r="AC254" s="58"/>
      <c r="AD254" s="58"/>
      <c r="AE254" s="58"/>
      <c r="AF254" s="58"/>
      <c r="AG254" s="58"/>
      <c r="AH254" s="58"/>
      <c r="AI254" s="58"/>
      <c r="AJ254" s="58"/>
      <c r="AK254" s="58"/>
      <c r="AL254" s="58"/>
      <c r="AM254" s="58"/>
      <c r="AN254" s="58"/>
      <c r="AO254" s="58"/>
      <c r="AP254" s="58"/>
      <c r="AQ254" s="58"/>
      <c r="AR254" s="58"/>
      <c r="AS254" s="58"/>
      <c r="AT254" s="58"/>
      <c r="AU254" s="58"/>
      <c r="AV254" s="58"/>
      <c r="AW254" s="58"/>
      <c r="AX254" s="58"/>
      <c r="AY254" s="58"/>
      <c r="AZ254" s="58"/>
      <c r="BA254" s="58"/>
      <c r="BB254" s="58"/>
      <c r="BC254" s="58"/>
      <c r="BD254" s="58"/>
      <c r="BE254" s="58"/>
      <c r="BF254" s="58"/>
      <c r="BG254" s="58"/>
    </row>
    <row r="255" spans="1:59" s="59" customFormat="1" ht="15.75" customHeight="1">
      <c r="A255" s="50" t="s">
        <v>40</v>
      </c>
      <c r="B255" s="51" t="s">
        <v>205</v>
      </c>
      <c r="C255" s="106">
        <v>177</v>
      </c>
      <c r="D255" s="107">
        <f t="shared" si="104"/>
        <v>177</v>
      </c>
      <c r="E255" s="107"/>
      <c r="F255" s="107"/>
      <c r="G255" s="107"/>
      <c r="H255" s="107"/>
      <c r="I255" s="107"/>
      <c r="J255" s="107"/>
      <c r="K255" s="107"/>
      <c r="L255" s="107"/>
      <c r="M255" s="107"/>
      <c r="N255" s="107">
        <v>177</v>
      </c>
      <c r="O255" s="107"/>
      <c r="P255" s="107"/>
      <c r="Q255" s="107"/>
      <c r="R255" s="107"/>
      <c r="S255" s="107"/>
      <c r="T255" s="107"/>
      <c r="U255" s="55">
        <f t="shared" si="93"/>
        <v>177</v>
      </c>
      <c r="V255" s="32">
        <f t="shared" si="92"/>
        <v>177</v>
      </c>
      <c r="W255" s="33">
        <f t="shared" si="86"/>
        <v>0</v>
      </c>
      <c r="X255" s="53">
        <f t="shared" si="90"/>
        <v>0</v>
      </c>
      <c r="Y255" s="57"/>
      <c r="Z255" s="5">
        <f t="shared" si="91"/>
        <v>0</v>
      </c>
      <c r="AA255" s="58"/>
      <c r="AB255" s="58"/>
      <c r="AC255" s="58"/>
      <c r="AD255" s="58"/>
      <c r="AE255" s="58"/>
      <c r="AF255" s="58"/>
      <c r="AG255" s="58"/>
      <c r="AH255" s="58"/>
      <c r="AI255" s="58"/>
      <c r="AJ255" s="58"/>
      <c r="AK255" s="58"/>
      <c r="AL255" s="58"/>
      <c r="AM255" s="58"/>
      <c r="AN255" s="58"/>
      <c r="AO255" s="58"/>
      <c r="AP255" s="58"/>
      <c r="AQ255" s="58"/>
      <c r="AR255" s="58"/>
      <c r="AS255" s="58"/>
      <c r="AT255" s="58"/>
      <c r="AU255" s="58"/>
      <c r="AV255" s="58"/>
      <c r="AW255" s="58"/>
      <c r="AX255" s="58"/>
      <c r="AY255" s="58"/>
      <c r="AZ255" s="58"/>
      <c r="BA255" s="58"/>
      <c r="BB255" s="58"/>
      <c r="BC255" s="58"/>
      <c r="BD255" s="58"/>
      <c r="BE255" s="58"/>
      <c r="BF255" s="58"/>
      <c r="BG255" s="58"/>
    </row>
    <row r="256" spans="1:59" s="59" customFormat="1" ht="12">
      <c r="A256" s="50" t="s">
        <v>40</v>
      </c>
      <c r="B256" s="51" t="s">
        <v>206</v>
      </c>
      <c r="C256" s="106">
        <v>53</v>
      </c>
      <c r="D256" s="107">
        <f t="shared" si="104"/>
        <v>53</v>
      </c>
      <c r="E256" s="107"/>
      <c r="F256" s="107"/>
      <c r="G256" s="107"/>
      <c r="H256" s="107"/>
      <c r="I256" s="107"/>
      <c r="J256" s="107"/>
      <c r="K256" s="107"/>
      <c r="L256" s="107"/>
      <c r="M256" s="107"/>
      <c r="N256" s="107">
        <v>53</v>
      </c>
      <c r="O256" s="107"/>
      <c r="P256" s="107"/>
      <c r="Q256" s="107"/>
      <c r="R256" s="107"/>
      <c r="S256" s="107"/>
      <c r="T256" s="107"/>
      <c r="U256" s="55">
        <f t="shared" si="93"/>
        <v>53</v>
      </c>
      <c r="V256" s="32">
        <f t="shared" si="92"/>
        <v>53</v>
      </c>
      <c r="W256" s="33">
        <f t="shared" si="86"/>
        <v>0</v>
      </c>
      <c r="X256" s="53">
        <f t="shared" si="90"/>
        <v>0</v>
      </c>
      <c r="Y256" s="57"/>
      <c r="Z256" s="5">
        <f t="shared" si="91"/>
        <v>0</v>
      </c>
      <c r="AA256" s="58"/>
      <c r="AB256" s="58"/>
      <c r="AC256" s="58"/>
      <c r="AD256" s="58"/>
      <c r="AE256" s="58"/>
      <c r="AF256" s="58"/>
      <c r="AG256" s="58"/>
      <c r="AH256" s="58"/>
      <c r="AI256" s="58"/>
      <c r="AJ256" s="58"/>
      <c r="AK256" s="58"/>
      <c r="AL256" s="58"/>
      <c r="AM256" s="58"/>
      <c r="AN256" s="58"/>
      <c r="AO256" s="58"/>
      <c r="AP256" s="58"/>
      <c r="AQ256" s="58"/>
      <c r="AR256" s="58"/>
      <c r="AS256" s="58"/>
      <c r="AT256" s="58"/>
      <c r="AU256" s="58"/>
      <c r="AV256" s="58"/>
      <c r="AW256" s="58"/>
      <c r="AX256" s="58"/>
      <c r="AY256" s="58"/>
      <c r="AZ256" s="58"/>
      <c r="BA256" s="58"/>
      <c r="BB256" s="58"/>
      <c r="BC256" s="58"/>
      <c r="BD256" s="58"/>
      <c r="BE256" s="58"/>
      <c r="BF256" s="58"/>
      <c r="BG256" s="58"/>
    </row>
    <row r="257" spans="1:59" s="62" customFormat="1" ht="31.5" customHeight="1">
      <c r="A257" s="60" t="s">
        <v>38</v>
      </c>
      <c r="B257" s="51" t="s">
        <v>103</v>
      </c>
      <c r="C257" s="106">
        <v>20</v>
      </c>
      <c r="D257" s="107">
        <f t="shared" si="104"/>
        <v>20</v>
      </c>
      <c r="E257" s="107"/>
      <c r="F257" s="107"/>
      <c r="G257" s="107"/>
      <c r="H257" s="107"/>
      <c r="I257" s="107"/>
      <c r="J257" s="107">
        <v>20</v>
      </c>
      <c r="K257" s="107"/>
      <c r="L257" s="107"/>
      <c r="M257" s="107"/>
      <c r="N257" s="107"/>
      <c r="O257" s="107"/>
      <c r="P257" s="107"/>
      <c r="Q257" s="107"/>
      <c r="R257" s="107"/>
      <c r="S257" s="107"/>
      <c r="T257" s="107"/>
      <c r="U257" s="55">
        <f t="shared" si="93"/>
        <v>20</v>
      </c>
      <c r="V257" s="32">
        <f t="shared" si="92"/>
        <v>20</v>
      </c>
      <c r="W257" s="33">
        <f t="shared" si="86"/>
        <v>0</v>
      </c>
      <c r="X257" s="87">
        <f t="shared" si="90"/>
        <v>0</v>
      </c>
      <c r="Y257" s="57"/>
      <c r="Z257" s="5">
        <f t="shared" si="91"/>
        <v>0</v>
      </c>
      <c r="AA257" s="61"/>
      <c r="AB257" s="61"/>
      <c r="AC257" s="61"/>
      <c r="AD257" s="61"/>
      <c r="AE257" s="61"/>
      <c r="AF257" s="61"/>
      <c r="AG257" s="61"/>
      <c r="AH257" s="61"/>
      <c r="AI257" s="61"/>
      <c r="AJ257" s="61"/>
      <c r="AK257" s="61"/>
      <c r="AL257" s="61"/>
      <c r="AM257" s="61"/>
      <c r="AN257" s="61"/>
      <c r="AO257" s="61"/>
      <c r="AP257" s="61"/>
      <c r="AQ257" s="61"/>
      <c r="AR257" s="61"/>
      <c r="AS257" s="61"/>
      <c r="AT257" s="61"/>
      <c r="AU257" s="61"/>
      <c r="AV257" s="61"/>
      <c r="AW257" s="61"/>
      <c r="AX257" s="61"/>
      <c r="AY257" s="61"/>
      <c r="AZ257" s="61"/>
      <c r="BA257" s="61"/>
      <c r="BB257" s="61"/>
      <c r="BC257" s="61"/>
      <c r="BD257" s="61"/>
      <c r="BE257" s="61"/>
      <c r="BF257" s="61"/>
      <c r="BG257" s="61"/>
    </row>
    <row r="258" spans="1:59" s="49" customFormat="1" ht="13.5" customHeight="1">
      <c r="A258" s="42" t="s">
        <v>65</v>
      </c>
      <c r="B258" s="43" t="s">
        <v>207</v>
      </c>
      <c r="C258" s="102">
        <v>2170</v>
      </c>
      <c r="D258" s="103">
        <f t="shared" ref="D258:Q258" si="107">SUM(D259:D260)</f>
        <v>2524</v>
      </c>
      <c r="E258" s="103">
        <f t="shared" si="107"/>
        <v>0</v>
      </c>
      <c r="F258" s="103">
        <f t="shared" si="107"/>
        <v>0</v>
      </c>
      <c r="G258" s="103">
        <f t="shared" si="107"/>
        <v>0</v>
      </c>
      <c r="H258" s="103">
        <f t="shared" si="107"/>
        <v>0</v>
      </c>
      <c r="I258" s="103">
        <f t="shared" si="107"/>
        <v>0</v>
      </c>
      <c r="J258" s="103">
        <f t="shared" si="107"/>
        <v>0</v>
      </c>
      <c r="K258" s="103">
        <f t="shared" si="107"/>
        <v>0</v>
      </c>
      <c r="L258" s="103">
        <f t="shared" si="107"/>
        <v>0</v>
      </c>
      <c r="M258" s="103">
        <f t="shared" si="107"/>
        <v>0</v>
      </c>
      <c r="N258" s="103">
        <f t="shared" si="107"/>
        <v>2524</v>
      </c>
      <c r="O258" s="103">
        <f t="shared" si="107"/>
        <v>0</v>
      </c>
      <c r="P258" s="103">
        <f t="shared" si="107"/>
        <v>0</v>
      </c>
      <c r="Q258" s="103">
        <f t="shared" si="107"/>
        <v>0</v>
      </c>
      <c r="R258" s="103"/>
      <c r="S258" s="103">
        <f t="shared" ref="S258:T258" si="108">SUM(S259:S260)</f>
        <v>0</v>
      </c>
      <c r="T258" s="103">
        <f t="shared" si="108"/>
        <v>0</v>
      </c>
      <c r="U258" s="104">
        <f t="shared" si="93"/>
        <v>2524</v>
      </c>
      <c r="V258" s="32">
        <f t="shared" si="92"/>
        <v>2524</v>
      </c>
      <c r="W258" s="33">
        <f t="shared" si="86"/>
        <v>354</v>
      </c>
      <c r="X258" s="105">
        <f t="shared" si="90"/>
        <v>354</v>
      </c>
      <c r="Y258" s="38"/>
      <c r="Z258" s="5">
        <f t="shared" si="91"/>
        <v>0</v>
      </c>
      <c r="AA258" s="48"/>
      <c r="AB258" s="48"/>
      <c r="AC258" s="48"/>
      <c r="AD258" s="48"/>
      <c r="AE258" s="48"/>
      <c r="AF258" s="48"/>
      <c r="AG258" s="48"/>
      <c r="AH258" s="48"/>
      <c r="AI258" s="48"/>
      <c r="AJ258" s="48"/>
      <c r="AK258" s="48"/>
      <c r="AL258" s="48"/>
      <c r="AM258" s="48"/>
      <c r="AN258" s="48"/>
      <c r="AO258" s="48"/>
      <c r="AP258" s="48"/>
      <c r="AQ258" s="48"/>
      <c r="AR258" s="48"/>
      <c r="AS258" s="48"/>
      <c r="AT258" s="48"/>
      <c r="AU258" s="48"/>
      <c r="AV258" s="48"/>
      <c r="AW258" s="48"/>
      <c r="AX258" s="48"/>
      <c r="AY258" s="48"/>
      <c r="AZ258" s="48"/>
      <c r="BA258" s="48"/>
      <c r="BB258" s="48"/>
      <c r="BC258" s="48"/>
      <c r="BD258" s="48"/>
      <c r="BE258" s="48"/>
      <c r="BF258" s="48"/>
      <c r="BG258" s="48"/>
    </row>
    <row r="259" spans="1:59" s="59" customFormat="1" ht="12">
      <c r="A259" s="50" t="s">
        <v>40</v>
      </c>
      <c r="B259" s="51" t="s">
        <v>208</v>
      </c>
      <c r="C259" s="106">
        <v>679</v>
      </c>
      <c r="D259" s="107">
        <f t="shared" si="104"/>
        <v>1033</v>
      </c>
      <c r="E259" s="107"/>
      <c r="F259" s="107"/>
      <c r="G259" s="107"/>
      <c r="H259" s="107"/>
      <c r="I259" s="107"/>
      <c r="J259" s="107"/>
      <c r="K259" s="107"/>
      <c r="L259" s="107"/>
      <c r="M259" s="107"/>
      <c r="N259" s="107">
        <v>1033</v>
      </c>
      <c r="O259" s="107"/>
      <c r="P259" s="107"/>
      <c r="Q259" s="107"/>
      <c r="R259" s="107"/>
      <c r="S259" s="107"/>
      <c r="T259" s="107"/>
      <c r="U259" s="55">
        <f t="shared" si="93"/>
        <v>1033</v>
      </c>
      <c r="V259" s="32">
        <f t="shared" si="92"/>
        <v>1033</v>
      </c>
      <c r="W259" s="33">
        <f t="shared" si="86"/>
        <v>354</v>
      </c>
      <c r="X259" s="53">
        <f t="shared" si="90"/>
        <v>354</v>
      </c>
      <c r="Y259" s="57"/>
      <c r="Z259" s="5">
        <f t="shared" si="91"/>
        <v>0</v>
      </c>
      <c r="AA259" s="58"/>
      <c r="AB259" s="58"/>
      <c r="AC259" s="58"/>
      <c r="AD259" s="58"/>
      <c r="AE259" s="58"/>
      <c r="AF259" s="58"/>
      <c r="AG259" s="58"/>
      <c r="AH259" s="58"/>
      <c r="AI259" s="58"/>
      <c r="AJ259" s="58"/>
      <c r="AK259" s="58"/>
      <c r="AL259" s="58"/>
      <c r="AM259" s="58"/>
      <c r="AN259" s="58"/>
      <c r="AO259" s="58"/>
      <c r="AP259" s="58"/>
      <c r="AQ259" s="58"/>
      <c r="AR259" s="58"/>
      <c r="AS259" s="58"/>
      <c r="AT259" s="58"/>
      <c r="AU259" s="58"/>
      <c r="AV259" s="58"/>
      <c r="AW259" s="58"/>
      <c r="AX259" s="58"/>
      <c r="AY259" s="58"/>
      <c r="AZ259" s="58"/>
      <c r="BA259" s="58"/>
      <c r="BB259" s="58"/>
      <c r="BC259" s="58"/>
      <c r="BD259" s="58"/>
      <c r="BE259" s="58"/>
      <c r="BF259" s="58"/>
      <c r="BG259" s="58"/>
    </row>
    <row r="260" spans="1:59" s="62" customFormat="1" ht="24">
      <c r="A260" s="60" t="s">
        <v>40</v>
      </c>
      <c r="B260" s="51" t="s">
        <v>209</v>
      </c>
      <c r="C260" s="106">
        <v>1491</v>
      </c>
      <c r="D260" s="107">
        <f t="shared" si="104"/>
        <v>1491</v>
      </c>
      <c r="E260" s="107"/>
      <c r="F260" s="107"/>
      <c r="G260" s="107"/>
      <c r="H260" s="107"/>
      <c r="I260" s="107"/>
      <c r="J260" s="107"/>
      <c r="K260" s="107"/>
      <c r="L260" s="107"/>
      <c r="M260" s="107"/>
      <c r="N260" s="107">
        <v>1491</v>
      </c>
      <c r="O260" s="107"/>
      <c r="P260" s="107"/>
      <c r="Q260" s="107"/>
      <c r="R260" s="107"/>
      <c r="S260" s="107"/>
      <c r="T260" s="107"/>
      <c r="U260" s="55">
        <f t="shared" si="93"/>
        <v>1491</v>
      </c>
      <c r="V260" s="32">
        <f t="shared" si="92"/>
        <v>1491</v>
      </c>
      <c r="W260" s="33">
        <f t="shared" si="86"/>
        <v>0</v>
      </c>
      <c r="X260" s="53">
        <f t="shared" si="90"/>
        <v>0</v>
      </c>
      <c r="Y260" s="57"/>
      <c r="Z260" s="5">
        <f t="shared" si="91"/>
        <v>0</v>
      </c>
      <c r="AA260" s="61"/>
      <c r="AB260" s="61"/>
      <c r="AC260" s="61"/>
      <c r="AD260" s="61"/>
      <c r="AE260" s="61"/>
      <c r="AF260" s="61"/>
      <c r="AG260" s="61"/>
      <c r="AH260" s="61"/>
      <c r="AI260" s="61"/>
      <c r="AJ260" s="61"/>
      <c r="AK260" s="61"/>
      <c r="AL260" s="61"/>
      <c r="AM260" s="61"/>
      <c r="AN260" s="61"/>
      <c r="AO260" s="61"/>
      <c r="AP260" s="61"/>
      <c r="AQ260" s="61"/>
      <c r="AR260" s="61"/>
      <c r="AS260" s="61"/>
      <c r="AT260" s="61"/>
      <c r="AU260" s="61"/>
      <c r="AV260" s="61"/>
      <c r="AW260" s="61"/>
      <c r="AX260" s="61"/>
      <c r="AY260" s="61"/>
      <c r="AZ260" s="61"/>
      <c r="BA260" s="61"/>
      <c r="BB260" s="61"/>
      <c r="BC260" s="61"/>
      <c r="BD260" s="61"/>
      <c r="BE260" s="61"/>
      <c r="BF260" s="61"/>
      <c r="BG260" s="61"/>
    </row>
    <row r="261" spans="1:59" s="41" customFormat="1" ht="13.5" customHeight="1">
      <c r="A261" s="27" t="s">
        <v>210</v>
      </c>
      <c r="B261" s="28" t="s">
        <v>211</v>
      </c>
      <c r="C261" s="29">
        <v>32470</v>
      </c>
      <c r="D261" s="37">
        <f>D262+D265+D268</f>
        <v>33139</v>
      </c>
      <c r="E261" s="37">
        <f t="shared" ref="E261:T261" si="109">E262+E265+E268</f>
        <v>0</v>
      </c>
      <c r="F261" s="37">
        <f t="shared" si="109"/>
        <v>0</v>
      </c>
      <c r="G261" s="37">
        <f t="shared" si="109"/>
        <v>0</v>
      </c>
      <c r="H261" s="37">
        <f t="shared" si="109"/>
        <v>0</v>
      </c>
      <c r="I261" s="37">
        <f t="shared" si="109"/>
        <v>0</v>
      </c>
      <c r="J261" s="37">
        <f t="shared" si="109"/>
        <v>26</v>
      </c>
      <c r="K261" s="37">
        <f t="shared" si="109"/>
        <v>0</v>
      </c>
      <c r="L261" s="37">
        <f t="shared" si="109"/>
        <v>0</v>
      </c>
      <c r="M261" s="37">
        <f t="shared" si="109"/>
        <v>0</v>
      </c>
      <c r="N261" s="37">
        <f t="shared" si="109"/>
        <v>33113</v>
      </c>
      <c r="O261" s="37">
        <f t="shared" si="109"/>
        <v>0</v>
      </c>
      <c r="P261" s="37">
        <f t="shared" si="109"/>
        <v>0</v>
      </c>
      <c r="Q261" s="37">
        <f t="shared" si="109"/>
        <v>33</v>
      </c>
      <c r="R261" s="37">
        <f t="shared" si="109"/>
        <v>0</v>
      </c>
      <c r="S261" s="37">
        <f t="shared" si="109"/>
        <v>33</v>
      </c>
      <c r="T261" s="37">
        <f t="shared" si="109"/>
        <v>0</v>
      </c>
      <c r="U261" s="31">
        <f t="shared" si="93"/>
        <v>33172</v>
      </c>
      <c r="V261" s="32">
        <f t="shared" si="92"/>
        <v>33139</v>
      </c>
      <c r="W261" s="33">
        <f t="shared" si="86"/>
        <v>669</v>
      </c>
      <c r="X261" s="34">
        <f t="shared" si="90"/>
        <v>669</v>
      </c>
      <c r="Y261" s="38" t="s">
        <v>37</v>
      </c>
      <c r="Z261" s="5">
        <f t="shared" si="91"/>
        <v>0</v>
      </c>
      <c r="AA261" s="39"/>
      <c r="AB261" s="39"/>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0"/>
      <c r="AY261" s="40"/>
      <c r="AZ261" s="40"/>
      <c r="BA261" s="40"/>
      <c r="BB261" s="40"/>
      <c r="BC261" s="40"/>
      <c r="BD261" s="40"/>
      <c r="BE261" s="40"/>
      <c r="BF261" s="40"/>
      <c r="BG261" s="40"/>
    </row>
    <row r="262" spans="1:59" s="49" customFormat="1" ht="13.5" customHeight="1">
      <c r="A262" s="42" t="s">
        <v>35</v>
      </c>
      <c r="B262" s="43" t="s">
        <v>36</v>
      </c>
      <c r="C262" s="102">
        <v>1697</v>
      </c>
      <c r="D262" s="103">
        <f>SUM(D263:D264)</f>
        <v>2151</v>
      </c>
      <c r="E262" s="103">
        <f t="shared" ref="E262:T262" si="110">SUM(E263:E264)</f>
        <v>0</v>
      </c>
      <c r="F262" s="103">
        <f t="shared" si="110"/>
        <v>0</v>
      </c>
      <c r="G262" s="103">
        <f t="shared" si="110"/>
        <v>0</v>
      </c>
      <c r="H262" s="103">
        <f t="shared" si="110"/>
        <v>0</v>
      </c>
      <c r="I262" s="103">
        <f t="shared" si="110"/>
        <v>0</v>
      </c>
      <c r="J262" s="103">
        <f t="shared" si="110"/>
        <v>0</v>
      </c>
      <c r="K262" s="103">
        <f t="shared" si="110"/>
        <v>0</v>
      </c>
      <c r="L262" s="103">
        <f t="shared" si="110"/>
        <v>0</v>
      </c>
      <c r="M262" s="103">
        <f t="shared" si="110"/>
        <v>0</v>
      </c>
      <c r="N262" s="103">
        <f t="shared" si="110"/>
        <v>2151</v>
      </c>
      <c r="O262" s="103">
        <f t="shared" si="110"/>
        <v>0</v>
      </c>
      <c r="P262" s="103">
        <f t="shared" si="110"/>
        <v>0</v>
      </c>
      <c r="Q262" s="103">
        <f t="shared" si="110"/>
        <v>0</v>
      </c>
      <c r="R262" s="103"/>
      <c r="S262" s="103">
        <f t="shared" si="110"/>
        <v>0</v>
      </c>
      <c r="T262" s="103">
        <f t="shared" si="110"/>
        <v>0</v>
      </c>
      <c r="U262" s="104">
        <f t="shared" si="93"/>
        <v>2151</v>
      </c>
      <c r="V262" s="32">
        <f t="shared" si="92"/>
        <v>2151</v>
      </c>
      <c r="W262" s="33">
        <f t="shared" si="86"/>
        <v>454</v>
      </c>
      <c r="X262" s="105">
        <f t="shared" si="90"/>
        <v>454</v>
      </c>
      <c r="Y262" s="38"/>
      <c r="Z262" s="5">
        <f t="shared" si="91"/>
        <v>0</v>
      </c>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row>
    <row r="263" spans="1:59" s="49" customFormat="1" ht="13.5" customHeight="1">
      <c r="A263" s="50" t="s">
        <v>40</v>
      </c>
      <c r="B263" s="51" t="s">
        <v>39</v>
      </c>
      <c r="C263" s="106">
        <v>1525</v>
      </c>
      <c r="D263" s="107">
        <f t="shared" ref="D263:D273" si="111">SUM(E263:P263)</f>
        <v>1960</v>
      </c>
      <c r="E263" s="107"/>
      <c r="F263" s="107"/>
      <c r="G263" s="107"/>
      <c r="H263" s="107"/>
      <c r="I263" s="107"/>
      <c r="J263" s="107"/>
      <c r="K263" s="107"/>
      <c r="L263" s="107"/>
      <c r="M263" s="107"/>
      <c r="N263" s="107">
        <v>1960</v>
      </c>
      <c r="O263" s="107"/>
      <c r="P263" s="107"/>
      <c r="Q263" s="107"/>
      <c r="R263" s="107"/>
      <c r="S263" s="107"/>
      <c r="T263" s="107"/>
      <c r="U263" s="46">
        <f t="shared" si="93"/>
        <v>1960</v>
      </c>
      <c r="V263" s="32">
        <f t="shared" si="92"/>
        <v>1960</v>
      </c>
      <c r="W263" s="33">
        <f t="shared" si="86"/>
        <v>435</v>
      </c>
      <c r="X263" s="53">
        <f t="shared" si="90"/>
        <v>435</v>
      </c>
      <c r="Y263" s="38"/>
      <c r="Z263" s="5">
        <f t="shared" si="91"/>
        <v>0</v>
      </c>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row>
    <row r="264" spans="1:59" s="49" customFormat="1" ht="13.5" customHeight="1">
      <c r="A264" s="50" t="s">
        <v>40</v>
      </c>
      <c r="B264" s="51" t="s">
        <v>42</v>
      </c>
      <c r="C264" s="106">
        <v>172</v>
      </c>
      <c r="D264" s="107">
        <f t="shared" si="111"/>
        <v>191</v>
      </c>
      <c r="E264" s="107"/>
      <c r="F264" s="107"/>
      <c r="G264" s="107"/>
      <c r="H264" s="107"/>
      <c r="I264" s="107"/>
      <c r="J264" s="107"/>
      <c r="K264" s="107"/>
      <c r="L264" s="107"/>
      <c r="M264" s="107"/>
      <c r="N264" s="107">
        <v>191</v>
      </c>
      <c r="O264" s="107"/>
      <c r="P264" s="107"/>
      <c r="Q264" s="107"/>
      <c r="R264" s="107"/>
      <c r="S264" s="107"/>
      <c r="T264" s="107"/>
      <c r="U264" s="46">
        <f t="shared" si="93"/>
        <v>191</v>
      </c>
      <c r="V264" s="32">
        <f t="shared" si="92"/>
        <v>191</v>
      </c>
      <c r="W264" s="33">
        <f t="shared" si="86"/>
        <v>19</v>
      </c>
      <c r="X264" s="53">
        <f t="shared" si="90"/>
        <v>19</v>
      </c>
      <c r="Y264" s="38"/>
      <c r="Z264" s="5">
        <f t="shared" si="91"/>
        <v>0</v>
      </c>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row>
    <row r="265" spans="1:59" s="49" customFormat="1" ht="13.5" customHeight="1">
      <c r="A265" s="42" t="s">
        <v>43</v>
      </c>
      <c r="B265" s="43" t="s">
        <v>44</v>
      </c>
      <c r="C265" s="102">
        <v>297</v>
      </c>
      <c r="D265" s="103">
        <f>SUM(D266:D267)</f>
        <v>297</v>
      </c>
      <c r="E265" s="103">
        <f t="shared" ref="E265:T265" si="112">SUM(E266:E267)</f>
        <v>0</v>
      </c>
      <c r="F265" s="103">
        <f t="shared" si="112"/>
        <v>0</v>
      </c>
      <c r="G265" s="103">
        <f t="shared" si="112"/>
        <v>0</v>
      </c>
      <c r="H265" s="103">
        <f t="shared" si="112"/>
        <v>0</v>
      </c>
      <c r="I265" s="103">
        <f t="shared" si="112"/>
        <v>0</v>
      </c>
      <c r="J265" s="103">
        <f t="shared" si="112"/>
        <v>0</v>
      </c>
      <c r="K265" s="103">
        <f t="shared" si="112"/>
        <v>0</v>
      </c>
      <c r="L265" s="103">
        <f t="shared" si="112"/>
        <v>0</v>
      </c>
      <c r="M265" s="103">
        <f t="shared" si="112"/>
        <v>0</v>
      </c>
      <c r="N265" s="103">
        <f t="shared" si="112"/>
        <v>297</v>
      </c>
      <c r="O265" s="103">
        <f t="shared" si="112"/>
        <v>0</v>
      </c>
      <c r="P265" s="103">
        <f t="shared" si="112"/>
        <v>0</v>
      </c>
      <c r="Q265" s="103">
        <f t="shared" si="112"/>
        <v>33</v>
      </c>
      <c r="R265" s="103"/>
      <c r="S265" s="103">
        <f t="shared" si="112"/>
        <v>33</v>
      </c>
      <c r="T265" s="103">
        <f t="shared" si="112"/>
        <v>0</v>
      </c>
      <c r="U265" s="104">
        <f t="shared" si="93"/>
        <v>330</v>
      </c>
      <c r="V265" s="32">
        <f t="shared" si="92"/>
        <v>297</v>
      </c>
      <c r="W265" s="33">
        <f t="shared" ref="W265:W337" si="113">D265-C265</f>
        <v>0</v>
      </c>
      <c r="X265" s="105">
        <f t="shared" si="90"/>
        <v>0</v>
      </c>
      <c r="Y265" s="38"/>
      <c r="Z265" s="5">
        <f t="shared" si="91"/>
        <v>0</v>
      </c>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row>
    <row r="266" spans="1:59" s="49" customFormat="1" ht="13.5" customHeight="1">
      <c r="A266" s="50" t="s">
        <v>40</v>
      </c>
      <c r="B266" s="51" t="s">
        <v>39</v>
      </c>
      <c r="C266" s="106">
        <v>275</v>
      </c>
      <c r="D266" s="107">
        <f t="shared" si="111"/>
        <v>275</v>
      </c>
      <c r="E266" s="107"/>
      <c r="F266" s="107"/>
      <c r="G266" s="107"/>
      <c r="H266" s="107"/>
      <c r="I266" s="107"/>
      <c r="J266" s="107"/>
      <c r="K266" s="107"/>
      <c r="L266" s="107"/>
      <c r="M266" s="107"/>
      <c r="N266" s="107">
        <v>275</v>
      </c>
      <c r="O266" s="107"/>
      <c r="P266" s="107"/>
      <c r="Q266" s="107">
        <v>31</v>
      </c>
      <c r="R266" s="107"/>
      <c r="S266" s="107">
        <v>31</v>
      </c>
      <c r="T266" s="107"/>
      <c r="U266" s="55">
        <f t="shared" si="93"/>
        <v>306</v>
      </c>
      <c r="V266" s="32">
        <f t="shared" si="92"/>
        <v>275</v>
      </c>
      <c r="W266" s="33">
        <f t="shared" si="113"/>
        <v>0</v>
      </c>
      <c r="X266" s="53">
        <f t="shared" si="90"/>
        <v>0</v>
      </c>
      <c r="Y266" s="38"/>
      <c r="Z266" s="5">
        <f t="shared" si="91"/>
        <v>0</v>
      </c>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row>
    <row r="267" spans="1:59" s="49" customFormat="1" ht="13.5" customHeight="1">
      <c r="A267" s="50" t="s">
        <v>40</v>
      </c>
      <c r="B267" s="51" t="s">
        <v>42</v>
      </c>
      <c r="C267" s="106">
        <v>22</v>
      </c>
      <c r="D267" s="107">
        <f t="shared" si="111"/>
        <v>22</v>
      </c>
      <c r="E267" s="107"/>
      <c r="F267" s="107"/>
      <c r="G267" s="107"/>
      <c r="H267" s="107"/>
      <c r="I267" s="107"/>
      <c r="J267" s="107"/>
      <c r="K267" s="107"/>
      <c r="L267" s="107"/>
      <c r="M267" s="107"/>
      <c r="N267" s="107">
        <f>24-Q267</f>
        <v>22</v>
      </c>
      <c r="O267" s="107"/>
      <c r="P267" s="107"/>
      <c r="Q267" s="107">
        <v>2</v>
      </c>
      <c r="R267" s="107"/>
      <c r="S267" s="107">
        <v>2</v>
      </c>
      <c r="T267" s="107"/>
      <c r="U267" s="55">
        <f t="shared" si="93"/>
        <v>24</v>
      </c>
      <c r="V267" s="32">
        <f t="shared" si="92"/>
        <v>22</v>
      </c>
      <c r="W267" s="33">
        <f t="shared" si="113"/>
        <v>0</v>
      </c>
      <c r="X267" s="53">
        <f t="shared" si="90"/>
        <v>0</v>
      </c>
      <c r="Y267" s="38"/>
      <c r="Z267" s="5">
        <f t="shared" si="91"/>
        <v>0</v>
      </c>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row>
    <row r="268" spans="1:59" s="49" customFormat="1" ht="13.5" customHeight="1">
      <c r="A268" s="42" t="s">
        <v>45</v>
      </c>
      <c r="B268" s="43" t="s">
        <v>94</v>
      </c>
      <c r="C268" s="102">
        <v>30476</v>
      </c>
      <c r="D268" s="103">
        <f>SUM(D269:D273)</f>
        <v>30691</v>
      </c>
      <c r="E268" s="103">
        <f t="shared" ref="E268:P268" si="114">SUM(E269:E273)</f>
        <v>0</v>
      </c>
      <c r="F268" s="103">
        <f t="shared" si="114"/>
        <v>0</v>
      </c>
      <c r="G268" s="103">
        <f t="shared" si="114"/>
        <v>0</v>
      </c>
      <c r="H268" s="103">
        <f t="shared" si="114"/>
        <v>0</v>
      </c>
      <c r="I268" s="103">
        <f t="shared" si="114"/>
        <v>0</v>
      </c>
      <c r="J268" s="103">
        <f t="shared" si="114"/>
        <v>26</v>
      </c>
      <c r="K268" s="103">
        <f t="shared" si="114"/>
        <v>0</v>
      </c>
      <c r="L268" s="103">
        <f t="shared" si="114"/>
        <v>0</v>
      </c>
      <c r="M268" s="103">
        <f t="shared" si="114"/>
        <v>0</v>
      </c>
      <c r="N268" s="103">
        <f t="shared" si="114"/>
        <v>30665</v>
      </c>
      <c r="O268" s="103">
        <f t="shared" si="114"/>
        <v>0</v>
      </c>
      <c r="P268" s="103">
        <f t="shared" si="114"/>
        <v>0</v>
      </c>
      <c r="Q268" s="103">
        <f t="shared" ref="Q268:T268" si="115">SUM(Q269:Q272)</f>
        <v>0</v>
      </c>
      <c r="R268" s="103"/>
      <c r="S268" s="103">
        <f t="shared" si="115"/>
        <v>0</v>
      </c>
      <c r="T268" s="103">
        <f t="shared" si="115"/>
        <v>0</v>
      </c>
      <c r="U268" s="104">
        <f t="shared" si="93"/>
        <v>30691</v>
      </c>
      <c r="V268" s="32">
        <f t="shared" si="92"/>
        <v>30691</v>
      </c>
      <c r="W268" s="33">
        <f t="shared" si="113"/>
        <v>215</v>
      </c>
      <c r="X268" s="105">
        <f t="shared" si="90"/>
        <v>215</v>
      </c>
      <c r="Y268" s="38"/>
      <c r="Z268" s="5">
        <f t="shared" si="91"/>
        <v>0</v>
      </c>
      <c r="AA268" s="48"/>
      <c r="AB268" s="48"/>
      <c r="AC268" s="48"/>
      <c r="AD268" s="48"/>
      <c r="AE268" s="48"/>
      <c r="AF268" s="48"/>
      <c r="AG268" s="48"/>
      <c r="AH268" s="48"/>
      <c r="AI268" s="48"/>
      <c r="AJ268" s="48"/>
      <c r="AK268" s="48"/>
      <c r="AL268" s="48"/>
      <c r="AM268" s="48"/>
      <c r="AN268" s="48"/>
      <c r="AO268" s="48"/>
      <c r="AP268" s="48"/>
      <c r="AQ268" s="48"/>
      <c r="AR268" s="48"/>
      <c r="AS268" s="48"/>
      <c r="AT268" s="48"/>
      <c r="AU268" s="48"/>
      <c r="AV268" s="48"/>
      <c r="AW268" s="48"/>
      <c r="AX268" s="48"/>
      <c r="AY268" s="48"/>
      <c r="AZ268" s="48"/>
      <c r="BA268" s="48"/>
      <c r="BB268" s="48"/>
      <c r="BC268" s="48"/>
      <c r="BD268" s="48"/>
      <c r="BE268" s="48"/>
      <c r="BF268" s="48"/>
      <c r="BG268" s="48"/>
    </row>
    <row r="269" spans="1:59" s="62" customFormat="1" ht="12">
      <c r="A269" s="60" t="s">
        <v>40</v>
      </c>
      <c r="B269" s="51" t="s">
        <v>212</v>
      </c>
      <c r="C269" s="106">
        <v>30000</v>
      </c>
      <c r="D269" s="107">
        <f t="shared" si="111"/>
        <v>30000</v>
      </c>
      <c r="E269" s="107"/>
      <c r="F269" s="107"/>
      <c r="G269" s="107"/>
      <c r="H269" s="107"/>
      <c r="I269" s="107"/>
      <c r="J269" s="107"/>
      <c r="K269" s="107"/>
      <c r="L269" s="107"/>
      <c r="M269" s="107"/>
      <c r="N269" s="107">
        <v>30000</v>
      </c>
      <c r="O269" s="107"/>
      <c r="P269" s="107"/>
      <c r="Q269" s="107"/>
      <c r="R269" s="107"/>
      <c r="S269" s="107"/>
      <c r="T269" s="107"/>
      <c r="U269" s="55">
        <f t="shared" si="93"/>
        <v>30000</v>
      </c>
      <c r="V269" s="32">
        <f t="shared" si="92"/>
        <v>30000</v>
      </c>
      <c r="W269" s="33">
        <f t="shared" si="113"/>
        <v>0</v>
      </c>
      <c r="X269" s="53">
        <f t="shared" ref="X269:X332" si="116">D269-C269</f>
        <v>0</v>
      </c>
      <c r="Y269" s="57"/>
      <c r="Z269" s="5">
        <f t="shared" ref="Z269:Z337" si="117">D269-E269-F269-G269-H269-I269-J269-K269-L269-M269-N269-O269-P269</f>
        <v>0</v>
      </c>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c r="AZ269" s="61"/>
      <c r="BA269" s="61"/>
      <c r="BB269" s="61"/>
      <c r="BC269" s="61"/>
      <c r="BD269" s="61"/>
      <c r="BE269" s="61"/>
      <c r="BF269" s="61"/>
      <c r="BG269" s="61"/>
    </row>
    <row r="270" spans="1:59" s="62" customFormat="1" ht="24">
      <c r="A270" s="60" t="s">
        <v>38</v>
      </c>
      <c r="B270" s="51" t="s">
        <v>103</v>
      </c>
      <c r="C270" s="106">
        <v>26</v>
      </c>
      <c r="D270" s="107">
        <f t="shared" si="111"/>
        <v>26</v>
      </c>
      <c r="E270" s="107"/>
      <c r="F270" s="107"/>
      <c r="G270" s="107"/>
      <c r="H270" s="107"/>
      <c r="I270" s="107"/>
      <c r="J270" s="107">
        <v>26</v>
      </c>
      <c r="K270" s="107"/>
      <c r="L270" s="107"/>
      <c r="M270" s="107"/>
      <c r="N270" s="107"/>
      <c r="O270" s="107"/>
      <c r="P270" s="107"/>
      <c r="Q270" s="107"/>
      <c r="R270" s="107"/>
      <c r="S270" s="107"/>
      <c r="T270" s="107"/>
      <c r="U270" s="55">
        <f t="shared" si="93"/>
        <v>26</v>
      </c>
      <c r="V270" s="32">
        <f t="shared" si="92"/>
        <v>26</v>
      </c>
      <c r="W270" s="33">
        <f t="shared" si="113"/>
        <v>0</v>
      </c>
      <c r="X270" s="87">
        <f t="shared" si="116"/>
        <v>0</v>
      </c>
      <c r="Y270" s="57"/>
      <c r="Z270" s="5">
        <f t="shared" si="117"/>
        <v>0</v>
      </c>
      <c r="AA270" s="61"/>
      <c r="AB270" s="61"/>
      <c r="AC270" s="61"/>
      <c r="AD270" s="61"/>
      <c r="AE270" s="61"/>
      <c r="AF270" s="61"/>
      <c r="AG270" s="61"/>
      <c r="AH270" s="61"/>
      <c r="AI270" s="61"/>
      <c r="AJ270" s="61"/>
      <c r="AK270" s="61"/>
      <c r="AL270" s="61"/>
      <c r="AM270" s="61"/>
      <c r="AN270" s="61"/>
      <c r="AO270" s="61"/>
      <c r="AP270" s="61"/>
      <c r="AQ270" s="61"/>
      <c r="AR270" s="61"/>
      <c r="AS270" s="61"/>
      <c r="AT270" s="61"/>
      <c r="AU270" s="61"/>
      <c r="AV270" s="61"/>
      <c r="AW270" s="61"/>
      <c r="AX270" s="61"/>
      <c r="AY270" s="61"/>
      <c r="AZ270" s="61"/>
      <c r="BA270" s="61"/>
      <c r="BB270" s="61"/>
      <c r="BC270" s="61"/>
      <c r="BD270" s="61"/>
      <c r="BE270" s="61"/>
      <c r="BF270" s="61"/>
      <c r="BG270" s="61"/>
    </row>
    <row r="271" spans="1:59" s="62" customFormat="1" ht="24">
      <c r="A271" s="109" t="s">
        <v>38</v>
      </c>
      <c r="B271" s="86" t="s">
        <v>197</v>
      </c>
      <c r="C271" s="106">
        <v>450</v>
      </c>
      <c r="D271" s="107">
        <f t="shared" si="111"/>
        <v>450</v>
      </c>
      <c r="E271" s="107"/>
      <c r="F271" s="107"/>
      <c r="G271" s="107"/>
      <c r="H271" s="107"/>
      <c r="I271" s="107"/>
      <c r="J271" s="107"/>
      <c r="K271" s="107"/>
      <c r="L271" s="107"/>
      <c r="M271" s="107"/>
      <c r="N271" s="107">
        <v>450</v>
      </c>
      <c r="O271" s="107"/>
      <c r="P271" s="107"/>
      <c r="Q271" s="107"/>
      <c r="R271" s="107"/>
      <c r="S271" s="107"/>
      <c r="T271" s="107"/>
      <c r="U271" s="55">
        <f t="shared" si="93"/>
        <v>450</v>
      </c>
      <c r="V271" s="32">
        <f t="shared" si="92"/>
        <v>450</v>
      </c>
      <c r="W271" s="33">
        <f t="shared" si="113"/>
        <v>0</v>
      </c>
      <c r="X271" s="87">
        <f t="shared" si="116"/>
        <v>0</v>
      </c>
      <c r="Y271" s="57"/>
      <c r="Z271" s="5">
        <f t="shared" si="117"/>
        <v>0</v>
      </c>
      <c r="AA271" s="61"/>
      <c r="AB271" s="61"/>
      <c r="AC271" s="61"/>
      <c r="AD271" s="61"/>
      <c r="AE271" s="61"/>
      <c r="AF271" s="61"/>
      <c r="AG271" s="61"/>
      <c r="AH271" s="61"/>
      <c r="AI271" s="61"/>
      <c r="AJ271" s="61"/>
      <c r="AK271" s="61"/>
      <c r="AL271" s="61"/>
      <c r="AM271" s="61"/>
      <c r="AN271" s="61"/>
      <c r="AO271" s="61"/>
      <c r="AP271" s="61"/>
      <c r="AQ271" s="61"/>
      <c r="AR271" s="61"/>
      <c r="AS271" s="61"/>
      <c r="AT271" s="61"/>
      <c r="AU271" s="61"/>
      <c r="AV271" s="61"/>
      <c r="AW271" s="61"/>
      <c r="AX271" s="61"/>
      <c r="AY271" s="61"/>
      <c r="AZ271" s="61"/>
      <c r="BA271" s="61"/>
      <c r="BB271" s="61"/>
      <c r="BC271" s="61"/>
      <c r="BD271" s="61"/>
      <c r="BE271" s="61"/>
      <c r="BF271" s="61"/>
      <c r="BG271" s="61"/>
    </row>
    <row r="272" spans="1:59" s="62" customFormat="1" ht="12" customHeight="1" outlineLevel="1">
      <c r="A272" s="109" t="s">
        <v>38</v>
      </c>
      <c r="B272" s="86" t="s">
        <v>213</v>
      </c>
      <c r="C272" s="106"/>
      <c r="D272" s="107">
        <f t="shared" si="111"/>
        <v>135</v>
      </c>
      <c r="E272" s="107"/>
      <c r="F272" s="107"/>
      <c r="G272" s="107"/>
      <c r="H272" s="107"/>
      <c r="I272" s="107"/>
      <c r="J272" s="107"/>
      <c r="K272" s="107"/>
      <c r="L272" s="107"/>
      <c r="M272" s="107"/>
      <c r="N272" s="107">
        <v>135</v>
      </c>
      <c r="O272" s="107"/>
      <c r="P272" s="107"/>
      <c r="Q272" s="107"/>
      <c r="R272" s="107"/>
      <c r="S272" s="107"/>
      <c r="T272" s="107"/>
      <c r="U272" s="55">
        <f t="shared" si="93"/>
        <v>135</v>
      </c>
      <c r="V272" s="32">
        <f t="shared" si="92"/>
        <v>135</v>
      </c>
      <c r="W272" s="33">
        <f t="shared" si="113"/>
        <v>135</v>
      </c>
      <c r="X272" s="87">
        <f t="shared" si="116"/>
        <v>135</v>
      </c>
      <c r="Y272" s="57"/>
      <c r="Z272" s="5">
        <f t="shared" si="117"/>
        <v>0</v>
      </c>
      <c r="AA272" s="61"/>
      <c r="AB272" s="61"/>
      <c r="AC272" s="61"/>
      <c r="AD272" s="61"/>
      <c r="AE272" s="61"/>
      <c r="AF272" s="61"/>
      <c r="AG272" s="61"/>
      <c r="AH272" s="61"/>
      <c r="AI272" s="61"/>
      <c r="AJ272" s="61"/>
      <c r="AK272" s="61"/>
      <c r="AL272" s="61"/>
      <c r="AM272" s="61"/>
      <c r="AN272" s="61"/>
      <c r="AO272" s="61"/>
      <c r="AP272" s="61"/>
      <c r="AQ272" s="61"/>
      <c r="AR272" s="61"/>
      <c r="AS272" s="61"/>
      <c r="AT272" s="61"/>
      <c r="AU272" s="61"/>
      <c r="AV272" s="61"/>
      <c r="AW272" s="61"/>
      <c r="AX272" s="61"/>
      <c r="AY272" s="61"/>
      <c r="AZ272" s="61"/>
      <c r="BA272" s="61"/>
      <c r="BB272" s="61"/>
      <c r="BC272" s="61"/>
      <c r="BD272" s="61"/>
      <c r="BE272" s="61"/>
      <c r="BF272" s="61"/>
      <c r="BG272" s="61"/>
    </row>
    <row r="273" spans="1:59" s="62" customFormat="1" ht="12" customHeight="1" outlineLevel="1">
      <c r="A273" s="109" t="s">
        <v>38</v>
      </c>
      <c r="B273" s="86" t="s">
        <v>214</v>
      </c>
      <c r="C273" s="106">
        <v>0</v>
      </c>
      <c r="D273" s="107">
        <f t="shared" si="111"/>
        <v>80</v>
      </c>
      <c r="E273" s="107"/>
      <c r="F273" s="107"/>
      <c r="G273" s="107"/>
      <c r="H273" s="107"/>
      <c r="I273" s="107"/>
      <c r="J273" s="107"/>
      <c r="K273" s="107"/>
      <c r="L273" s="107"/>
      <c r="M273" s="107"/>
      <c r="N273" s="107">
        <v>80</v>
      </c>
      <c r="O273" s="107"/>
      <c r="P273" s="107"/>
      <c r="Q273" s="107"/>
      <c r="R273" s="107"/>
      <c r="S273" s="107"/>
      <c r="T273" s="107"/>
      <c r="U273" s="55"/>
      <c r="V273" s="32"/>
      <c r="W273" s="33"/>
      <c r="X273" s="87">
        <f t="shared" si="116"/>
        <v>80</v>
      </c>
      <c r="Y273" s="57"/>
      <c r="Z273" s="5">
        <f t="shared" si="117"/>
        <v>0</v>
      </c>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c r="BD273" s="61"/>
      <c r="BE273" s="61"/>
      <c r="BF273" s="61"/>
      <c r="BG273" s="61"/>
    </row>
    <row r="274" spans="1:59" s="41" customFormat="1" ht="13.5" customHeight="1">
      <c r="A274" s="27" t="s">
        <v>215</v>
      </c>
      <c r="B274" s="28" t="s">
        <v>216</v>
      </c>
      <c r="C274" s="29">
        <v>4467</v>
      </c>
      <c r="D274" s="37">
        <f>D275+D279+D283</f>
        <v>6846</v>
      </c>
      <c r="E274" s="37">
        <f>E275+E279+E283</f>
        <v>1360</v>
      </c>
      <c r="F274" s="37">
        <f t="shared" ref="F274:T274" si="118">F275+F279+F283</f>
        <v>0</v>
      </c>
      <c r="G274" s="37">
        <f t="shared" si="118"/>
        <v>0</v>
      </c>
      <c r="H274" s="37">
        <f t="shared" si="118"/>
        <v>0</v>
      </c>
      <c r="I274" s="37">
        <f t="shared" si="118"/>
        <v>0</v>
      </c>
      <c r="J274" s="37">
        <f t="shared" si="118"/>
        <v>20</v>
      </c>
      <c r="K274" s="37">
        <f t="shared" si="118"/>
        <v>0</v>
      </c>
      <c r="L274" s="37">
        <f t="shared" si="118"/>
        <v>0</v>
      </c>
      <c r="M274" s="37">
        <f t="shared" si="118"/>
        <v>0</v>
      </c>
      <c r="N274" s="37">
        <f t="shared" si="118"/>
        <v>5466</v>
      </c>
      <c r="O274" s="37">
        <f t="shared" si="118"/>
        <v>0</v>
      </c>
      <c r="P274" s="37">
        <f t="shared" si="118"/>
        <v>0</v>
      </c>
      <c r="Q274" s="37">
        <f t="shared" si="118"/>
        <v>59</v>
      </c>
      <c r="R274" s="37">
        <f t="shared" si="118"/>
        <v>0</v>
      </c>
      <c r="S274" s="37">
        <f t="shared" si="118"/>
        <v>59</v>
      </c>
      <c r="T274" s="37">
        <f t="shared" si="118"/>
        <v>0</v>
      </c>
      <c r="U274" s="31">
        <f t="shared" si="93"/>
        <v>6905</v>
      </c>
      <c r="V274" s="32">
        <f t="shared" si="92"/>
        <v>6846</v>
      </c>
      <c r="W274" s="33">
        <f t="shared" si="113"/>
        <v>2379</v>
      </c>
      <c r="X274" s="34">
        <f t="shared" si="116"/>
        <v>2379</v>
      </c>
      <c r="Y274" s="38" t="s">
        <v>37</v>
      </c>
      <c r="Z274" s="5">
        <f t="shared" si="117"/>
        <v>0</v>
      </c>
      <c r="AA274" s="39"/>
      <c r="AB274" s="39"/>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0"/>
      <c r="AY274" s="40"/>
      <c r="AZ274" s="40"/>
      <c r="BA274" s="40"/>
      <c r="BB274" s="40"/>
      <c r="BC274" s="40"/>
      <c r="BD274" s="40"/>
      <c r="BE274" s="40"/>
      <c r="BF274" s="40"/>
      <c r="BG274" s="40"/>
    </row>
    <row r="275" spans="1:59" s="49" customFormat="1" ht="13.5" customHeight="1">
      <c r="A275" s="42" t="s">
        <v>35</v>
      </c>
      <c r="B275" s="43" t="s">
        <v>36</v>
      </c>
      <c r="C275" s="44">
        <v>2716</v>
      </c>
      <c r="D275" s="45">
        <f>SUM(D276:D278)</f>
        <v>3384</v>
      </c>
      <c r="E275" s="45">
        <f t="shared" ref="E275:T275" si="119">SUM(E276:E278)</f>
        <v>0</v>
      </c>
      <c r="F275" s="45">
        <f t="shared" si="119"/>
        <v>0</v>
      </c>
      <c r="G275" s="45">
        <f t="shared" si="119"/>
        <v>0</v>
      </c>
      <c r="H275" s="45">
        <f t="shared" si="119"/>
        <v>0</v>
      </c>
      <c r="I275" s="45">
        <f t="shared" si="119"/>
        <v>0</v>
      </c>
      <c r="J275" s="45">
        <f t="shared" si="119"/>
        <v>0</v>
      </c>
      <c r="K275" s="45">
        <f t="shared" si="119"/>
        <v>0</v>
      </c>
      <c r="L275" s="45">
        <f t="shared" si="119"/>
        <v>0</v>
      </c>
      <c r="M275" s="45">
        <f t="shared" si="119"/>
        <v>0</v>
      </c>
      <c r="N275" s="45">
        <f t="shared" si="119"/>
        <v>3384</v>
      </c>
      <c r="O275" s="45">
        <f t="shared" si="119"/>
        <v>0</v>
      </c>
      <c r="P275" s="45">
        <f t="shared" si="119"/>
        <v>0</v>
      </c>
      <c r="Q275" s="45">
        <f t="shared" si="119"/>
        <v>0</v>
      </c>
      <c r="R275" s="45"/>
      <c r="S275" s="45">
        <f t="shared" si="119"/>
        <v>0</v>
      </c>
      <c r="T275" s="45">
        <f t="shared" si="119"/>
        <v>0</v>
      </c>
      <c r="U275" s="46">
        <f t="shared" si="93"/>
        <v>3384</v>
      </c>
      <c r="V275" s="32">
        <f t="shared" si="92"/>
        <v>3384</v>
      </c>
      <c r="W275" s="33">
        <f t="shared" si="113"/>
        <v>668</v>
      </c>
      <c r="X275" s="47">
        <f t="shared" si="116"/>
        <v>668</v>
      </c>
      <c r="Y275" s="38"/>
      <c r="Z275" s="5">
        <f t="shared" si="117"/>
        <v>0</v>
      </c>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row>
    <row r="276" spans="1:59" s="59" customFormat="1" ht="12" customHeight="1">
      <c r="A276" s="50" t="s">
        <v>217</v>
      </c>
      <c r="B276" s="51" t="s">
        <v>39</v>
      </c>
      <c r="C276" s="106">
        <v>1243</v>
      </c>
      <c r="D276" s="107">
        <f>SUM(E276:P276)</f>
        <v>1537</v>
      </c>
      <c r="E276" s="107"/>
      <c r="F276" s="107"/>
      <c r="G276" s="107"/>
      <c r="H276" s="107"/>
      <c r="I276" s="107"/>
      <c r="J276" s="107"/>
      <c r="K276" s="107"/>
      <c r="L276" s="107"/>
      <c r="M276" s="107"/>
      <c r="N276" s="107">
        <v>1537</v>
      </c>
      <c r="O276" s="107"/>
      <c r="P276" s="107"/>
      <c r="Q276" s="107"/>
      <c r="R276" s="107"/>
      <c r="S276" s="107"/>
      <c r="T276" s="107"/>
      <c r="U276" s="55">
        <f t="shared" si="93"/>
        <v>1537</v>
      </c>
      <c r="V276" s="32">
        <f t="shared" si="92"/>
        <v>1537</v>
      </c>
      <c r="W276" s="33">
        <f t="shared" si="113"/>
        <v>294</v>
      </c>
      <c r="X276" s="53">
        <f t="shared" si="116"/>
        <v>294</v>
      </c>
      <c r="Y276" s="57"/>
      <c r="Z276" s="5">
        <f t="shared" si="117"/>
        <v>0</v>
      </c>
      <c r="AA276" s="58"/>
      <c r="AB276" s="58"/>
      <c r="AC276" s="58"/>
      <c r="AD276" s="58"/>
      <c r="AE276" s="58"/>
      <c r="AF276" s="58"/>
      <c r="AG276" s="58"/>
      <c r="AH276" s="58"/>
      <c r="AI276" s="58"/>
      <c r="AJ276" s="58"/>
      <c r="AK276" s="58"/>
      <c r="AL276" s="58"/>
      <c r="AM276" s="58"/>
      <c r="AN276" s="58"/>
      <c r="AO276" s="58"/>
      <c r="AP276" s="58"/>
      <c r="AQ276" s="58"/>
      <c r="AR276" s="58"/>
      <c r="AS276" s="58"/>
      <c r="AT276" s="58"/>
      <c r="AU276" s="58"/>
      <c r="AV276" s="58"/>
      <c r="AW276" s="58"/>
      <c r="AX276" s="58"/>
      <c r="AY276" s="58"/>
      <c r="AZ276" s="58"/>
      <c r="BA276" s="58"/>
      <c r="BB276" s="58"/>
      <c r="BC276" s="58"/>
      <c r="BD276" s="58"/>
      <c r="BE276" s="58"/>
      <c r="BF276" s="58"/>
      <c r="BG276" s="58"/>
    </row>
    <row r="277" spans="1:59" s="59" customFormat="1" ht="12" customHeight="1">
      <c r="A277" s="50" t="s">
        <v>40</v>
      </c>
      <c r="B277" s="51" t="s">
        <v>41</v>
      </c>
      <c r="C277" s="106">
        <v>1419</v>
      </c>
      <c r="D277" s="107">
        <f>SUM(E277:P277)</f>
        <v>1792</v>
      </c>
      <c r="E277" s="107"/>
      <c r="F277" s="107"/>
      <c r="G277" s="107"/>
      <c r="H277" s="107"/>
      <c r="I277" s="107"/>
      <c r="J277" s="107"/>
      <c r="K277" s="107"/>
      <c r="L277" s="107"/>
      <c r="M277" s="107"/>
      <c r="N277" s="107">
        <v>1792</v>
      </c>
      <c r="O277" s="107"/>
      <c r="P277" s="107"/>
      <c r="Q277" s="107"/>
      <c r="R277" s="107"/>
      <c r="S277" s="107"/>
      <c r="T277" s="107"/>
      <c r="U277" s="55">
        <f t="shared" si="93"/>
        <v>1792</v>
      </c>
      <c r="V277" s="32">
        <f t="shared" si="92"/>
        <v>1792</v>
      </c>
      <c r="W277" s="33">
        <f t="shared" si="113"/>
        <v>373</v>
      </c>
      <c r="X277" s="53">
        <f t="shared" si="116"/>
        <v>373</v>
      </c>
      <c r="Y277" s="57"/>
      <c r="Z277" s="5">
        <f t="shared" si="117"/>
        <v>0</v>
      </c>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8"/>
      <c r="AY277" s="58"/>
      <c r="AZ277" s="58"/>
      <c r="BA277" s="58"/>
      <c r="BB277" s="58"/>
      <c r="BC277" s="58"/>
      <c r="BD277" s="58"/>
      <c r="BE277" s="58"/>
      <c r="BF277" s="58"/>
      <c r="BG277" s="58"/>
    </row>
    <row r="278" spans="1:59" s="59" customFormat="1" ht="12" customHeight="1">
      <c r="A278" s="50" t="s">
        <v>40</v>
      </c>
      <c r="B278" s="51" t="s">
        <v>42</v>
      </c>
      <c r="C278" s="106">
        <v>54</v>
      </c>
      <c r="D278" s="107">
        <f t="shared" ref="D278:D282" si="120">SUM(E278:P278)</f>
        <v>55</v>
      </c>
      <c r="E278" s="107"/>
      <c r="F278" s="107"/>
      <c r="G278" s="107"/>
      <c r="H278" s="107"/>
      <c r="I278" s="107"/>
      <c r="J278" s="107"/>
      <c r="K278" s="107"/>
      <c r="L278" s="107"/>
      <c r="M278" s="107"/>
      <c r="N278" s="107">
        <v>55</v>
      </c>
      <c r="O278" s="107"/>
      <c r="P278" s="107"/>
      <c r="Q278" s="107"/>
      <c r="R278" s="107"/>
      <c r="S278" s="107"/>
      <c r="T278" s="107"/>
      <c r="U278" s="55">
        <f t="shared" si="93"/>
        <v>55</v>
      </c>
      <c r="V278" s="32">
        <f t="shared" ref="V278:V350" si="121">U278-S278</f>
        <v>55</v>
      </c>
      <c r="W278" s="33">
        <f t="shared" si="113"/>
        <v>1</v>
      </c>
      <c r="X278" s="53">
        <f t="shared" si="116"/>
        <v>1</v>
      </c>
      <c r="Y278" s="57"/>
      <c r="Z278" s="5">
        <f t="shared" si="117"/>
        <v>0</v>
      </c>
      <c r="AA278" s="58"/>
      <c r="AB278" s="58"/>
      <c r="AC278" s="58"/>
      <c r="AD278" s="58"/>
      <c r="AE278" s="58"/>
      <c r="AF278" s="58"/>
      <c r="AG278" s="58"/>
      <c r="AH278" s="58"/>
      <c r="AI278" s="58"/>
      <c r="AJ278" s="58"/>
      <c r="AK278" s="58"/>
      <c r="AL278" s="58"/>
      <c r="AM278" s="58"/>
      <c r="AN278" s="58"/>
      <c r="AO278" s="58"/>
      <c r="AP278" s="58"/>
      <c r="AQ278" s="58"/>
      <c r="AR278" s="58"/>
      <c r="AS278" s="58"/>
      <c r="AT278" s="58"/>
      <c r="AU278" s="58"/>
      <c r="AV278" s="58"/>
      <c r="AW278" s="58"/>
      <c r="AX278" s="58"/>
      <c r="AY278" s="58"/>
      <c r="AZ278" s="58"/>
      <c r="BA278" s="58"/>
      <c r="BB278" s="58"/>
      <c r="BC278" s="58"/>
      <c r="BD278" s="58"/>
      <c r="BE278" s="58"/>
      <c r="BF278" s="58"/>
      <c r="BG278" s="58"/>
    </row>
    <row r="279" spans="1:59" s="49" customFormat="1" ht="13.5" customHeight="1">
      <c r="A279" s="42" t="s">
        <v>43</v>
      </c>
      <c r="B279" s="43" t="s">
        <v>44</v>
      </c>
      <c r="C279" s="102">
        <v>531</v>
      </c>
      <c r="D279" s="103">
        <f>SUM(D280:D282)</f>
        <v>531</v>
      </c>
      <c r="E279" s="103">
        <f t="shared" ref="E279:T279" si="122">SUM(E280:E282)</f>
        <v>0</v>
      </c>
      <c r="F279" s="103">
        <f t="shared" si="122"/>
        <v>0</v>
      </c>
      <c r="G279" s="103">
        <f t="shared" si="122"/>
        <v>0</v>
      </c>
      <c r="H279" s="103">
        <f t="shared" si="122"/>
        <v>0</v>
      </c>
      <c r="I279" s="103">
        <f t="shared" si="122"/>
        <v>0</v>
      </c>
      <c r="J279" s="103">
        <f t="shared" si="122"/>
        <v>0</v>
      </c>
      <c r="K279" s="103">
        <f t="shared" si="122"/>
        <v>0</v>
      </c>
      <c r="L279" s="103">
        <f t="shared" si="122"/>
        <v>0</v>
      </c>
      <c r="M279" s="103">
        <f t="shared" si="122"/>
        <v>0</v>
      </c>
      <c r="N279" s="103">
        <f t="shared" si="122"/>
        <v>531</v>
      </c>
      <c r="O279" s="103">
        <f t="shared" si="122"/>
        <v>0</v>
      </c>
      <c r="P279" s="103">
        <f t="shared" si="122"/>
        <v>0</v>
      </c>
      <c r="Q279" s="103">
        <f t="shared" si="122"/>
        <v>59</v>
      </c>
      <c r="R279" s="103"/>
      <c r="S279" s="103">
        <f t="shared" si="122"/>
        <v>59</v>
      </c>
      <c r="T279" s="103">
        <f t="shared" si="122"/>
        <v>0</v>
      </c>
      <c r="U279" s="104">
        <f t="shared" ref="U279:U351" si="123">D279+Q279+R279</f>
        <v>590</v>
      </c>
      <c r="V279" s="32">
        <f t="shared" si="121"/>
        <v>531</v>
      </c>
      <c r="W279" s="33">
        <f t="shared" si="113"/>
        <v>0</v>
      </c>
      <c r="X279" s="105">
        <f t="shared" si="116"/>
        <v>0</v>
      </c>
      <c r="Y279" s="38"/>
      <c r="Z279" s="5">
        <f t="shared" si="117"/>
        <v>0</v>
      </c>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row>
    <row r="280" spans="1:59" s="59" customFormat="1" ht="12" customHeight="1">
      <c r="A280" s="50" t="s">
        <v>217</v>
      </c>
      <c r="B280" s="51" t="s">
        <v>39</v>
      </c>
      <c r="C280" s="106">
        <v>212</v>
      </c>
      <c r="D280" s="107">
        <f t="shared" si="120"/>
        <v>212</v>
      </c>
      <c r="E280" s="107"/>
      <c r="F280" s="107"/>
      <c r="G280" s="107"/>
      <c r="H280" s="107"/>
      <c r="I280" s="107"/>
      <c r="J280" s="107"/>
      <c r="K280" s="107"/>
      <c r="L280" s="107"/>
      <c r="M280" s="107"/>
      <c r="N280" s="107">
        <v>212</v>
      </c>
      <c r="O280" s="107"/>
      <c r="P280" s="107"/>
      <c r="Q280" s="107">
        <v>24</v>
      </c>
      <c r="R280" s="107"/>
      <c r="S280" s="107">
        <v>24</v>
      </c>
      <c r="T280" s="107"/>
      <c r="U280" s="55">
        <f t="shared" si="123"/>
        <v>236</v>
      </c>
      <c r="V280" s="32">
        <f t="shared" si="121"/>
        <v>212</v>
      </c>
      <c r="W280" s="33">
        <f t="shared" si="113"/>
        <v>0</v>
      </c>
      <c r="X280" s="53">
        <f t="shared" si="116"/>
        <v>0</v>
      </c>
      <c r="Y280" s="57"/>
      <c r="Z280" s="5">
        <f t="shared" si="117"/>
        <v>0</v>
      </c>
      <c r="AA280" s="58"/>
      <c r="AB280" s="58"/>
      <c r="AC280" s="58"/>
      <c r="AD280" s="58"/>
      <c r="AE280" s="58"/>
      <c r="AF280" s="58"/>
      <c r="AG280" s="58"/>
      <c r="AH280" s="58"/>
      <c r="AI280" s="58"/>
      <c r="AJ280" s="58"/>
      <c r="AK280" s="58"/>
      <c r="AL280" s="58"/>
      <c r="AM280" s="58"/>
      <c r="AN280" s="58"/>
      <c r="AO280" s="58"/>
      <c r="AP280" s="58"/>
      <c r="AQ280" s="58"/>
      <c r="AR280" s="58"/>
      <c r="AS280" s="58"/>
      <c r="AT280" s="58"/>
      <c r="AU280" s="58"/>
      <c r="AV280" s="58"/>
      <c r="AW280" s="58"/>
      <c r="AX280" s="58"/>
      <c r="AY280" s="58"/>
      <c r="AZ280" s="58"/>
      <c r="BA280" s="58"/>
      <c r="BB280" s="58"/>
      <c r="BC280" s="58"/>
      <c r="BD280" s="58"/>
      <c r="BE280" s="58"/>
      <c r="BF280" s="58"/>
      <c r="BG280" s="58"/>
    </row>
    <row r="281" spans="1:59" s="59" customFormat="1" ht="12" customHeight="1">
      <c r="A281" s="50" t="s">
        <v>40</v>
      </c>
      <c r="B281" s="51" t="s">
        <v>41</v>
      </c>
      <c r="C281" s="106">
        <v>308</v>
      </c>
      <c r="D281" s="107">
        <f t="shared" si="120"/>
        <v>308</v>
      </c>
      <c r="E281" s="107"/>
      <c r="F281" s="107"/>
      <c r="G281" s="107"/>
      <c r="H281" s="107"/>
      <c r="I281" s="107"/>
      <c r="J281" s="107"/>
      <c r="K281" s="107"/>
      <c r="L281" s="107"/>
      <c r="M281" s="107"/>
      <c r="N281" s="107">
        <f>342-Q281</f>
        <v>308</v>
      </c>
      <c r="O281" s="107"/>
      <c r="P281" s="107"/>
      <c r="Q281" s="107">
        <v>34</v>
      </c>
      <c r="R281" s="107"/>
      <c r="S281" s="107">
        <v>34</v>
      </c>
      <c r="T281" s="107"/>
      <c r="U281" s="55">
        <f t="shared" si="123"/>
        <v>342</v>
      </c>
      <c r="V281" s="32">
        <f t="shared" si="121"/>
        <v>308</v>
      </c>
      <c r="W281" s="33">
        <f t="shared" si="113"/>
        <v>0</v>
      </c>
      <c r="X281" s="53">
        <f t="shared" si="116"/>
        <v>0</v>
      </c>
      <c r="Y281" s="57"/>
      <c r="Z281" s="5">
        <f t="shared" si="117"/>
        <v>0</v>
      </c>
      <c r="AA281" s="58"/>
      <c r="AB281" s="58"/>
      <c r="AC281" s="58"/>
      <c r="AD281" s="58"/>
      <c r="AE281" s="58"/>
      <c r="AF281" s="58"/>
      <c r="AG281" s="58"/>
      <c r="AH281" s="58"/>
      <c r="AI281" s="58"/>
      <c r="AJ281" s="58"/>
      <c r="AK281" s="58"/>
      <c r="AL281" s="58"/>
      <c r="AM281" s="58"/>
      <c r="AN281" s="58"/>
      <c r="AO281" s="58"/>
      <c r="AP281" s="58"/>
      <c r="AQ281" s="58"/>
      <c r="AR281" s="58"/>
      <c r="AS281" s="58"/>
      <c r="AT281" s="58"/>
      <c r="AU281" s="58"/>
      <c r="AV281" s="58"/>
      <c r="AW281" s="58"/>
      <c r="AX281" s="58"/>
      <c r="AY281" s="58"/>
      <c r="AZ281" s="58"/>
      <c r="BA281" s="58"/>
      <c r="BB281" s="58"/>
      <c r="BC281" s="58"/>
      <c r="BD281" s="58"/>
      <c r="BE281" s="58"/>
      <c r="BF281" s="58"/>
      <c r="BG281" s="58"/>
    </row>
    <row r="282" spans="1:59" s="59" customFormat="1" ht="12" customHeight="1">
      <c r="A282" s="50" t="s">
        <v>40</v>
      </c>
      <c r="B282" s="51" t="s">
        <v>42</v>
      </c>
      <c r="C282" s="106">
        <v>11</v>
      </c>
      <c r="D282" s="107">
        <f t="shared" si="120"/>
        <v>11</v>
      </c>
      <c r="E282" s="107"/>
      <c r="F282" s="107"/>
      <c r="G282" s="107"/>
      <c r="H282" s="107"/>
      <c r="I282" s="107"/>
      <c r="J282" s="107"/>
      <c r="K282" s="107"/>
      <c r="L282" s="107"/>
      <c r="M282" s="107"/>
      <c r="N282" s="107">
        <f>12-Q282</f>
        <v>11</v>
      </c>
      <c r="O282" s="107"/>
      <c r="P282" s="107"/>
      <c r="Q282" s="107">
        <v>1</v>
      </c>
      <c r="R282" s="107"/>
      <c r="S282" s="107">
        <v>1</v>
      </c>
      <c r="T282" s="107"/>
      <c r="U282" s="55">
        <f t="shared" si="123"/>
        <v>12</v>
      </c>
      <c r="V282" s="32">
        <f t="shared" si="121"/>
        <v>11</v>
      </c>
      <c r="W282" s="33">
        <f t="shared" si="113"/>
        <v>0</v>
      </c>
      <c r="X282" s="53">
        <f t="shared" si="116"/>
        <v>0</v>
      </c>
      <c r="Y282" s="57"/>
      <c r="Z282" s="5">
        <f t="shared" si="117"/>
        <v>0</v>
      </c>
      <c r="AA282" s="58"/>
      <c r="AB282" s="58"/>
      <c r="AC282" s="58"/>
      <c r="AD282" s="58"/>
      <c r="AE282" s="58"/>
      <c r="AF282" s="58"/>
      <c r="AG282" s="58"/>
      <c r="AH282" s="58"/>
      <c r="AI282" s="58"/>
      <c r="AJ282" s="58"/>
      <c r="AK282" s="58"/>
      <c r="AL282" s="58"/>
      <c r="AM282" s="58"/>
      <c r="AN282" s="58"/>
      <c r="AO282" s="58"/>
      <c r="AP282" s="58"/>
      <c r="AQ282" s="58"/>
      <c r="AR282" s="58"/>
      <c r="AS282" s="58"/>
      <c r="AT282" s="58"/>
      <c r="AU282" s="58"/>
      <c r="AV282" s="58"/>
      <c r="AW282" s="58"/>
      <c r="AX282" s="58"/>
      <c r="AY282" s="58"/>
      <c r="AZ282" s="58"/>
      <c r="BA282" s="58"/>
      <c r="BB282" s="58"/>
      <c r="BC282" s="58"/>
      <c r="BD282" s="58"/>
      <c r="BE282" s="58"/>
      <c r="BF282" s="58"/>
      <c r="BG282" s="58"/>
    </row>
    <row r="283" spans="1:59" s="49" customFormat="1" ht="13.5" customHeight="1">
      <c r="A283" s="42" t="s">
        <v>45</v>
      </c>
      <c r="B283" s="43" t="s">
        <v>94</v>
      </c>
      <c r="C283" s="102">
        <v>1220</v>
      </c>
      <c r="D283" s="103">
        <f>SUM(D284:D289)</f>
        <v>2931</v>
      </c>
      <c r="E283" s="103">
        <f t="shared" ref="E283:P283" si="124">SUM(E284:E289)</f>
        <v>1360</v>
      </c>
      <c r="F283" s="103">
        <f t="shared" si="124"/>
        <v>0</v>
      </c>
      <c r="G283" s="103">
        <f t="shared" si="124"/>
        <v>0</v>
      </c>
      <c r="H283" s="103">
        <f t="shared" si="124"/>
        <v>0</v>
      </c>
      <c r="I283" s="103">
        <f t="shared" si="124"/>
        <v>0</v>
      </c>
      <c r="J283" s="103">
        <f t="shared" si="124"/>
        <v>20</v>
      </c>
      <c r="K283" s="103">
        <f t="shared" si="124"/>
        <v>0</v>
      </c>
      <c r="L283" s="103">
        <f t="shared" si="124"/>
        <v>0</v>
      </c>
      <c r="M283" s="103">
        <f t="shared" si="124"/>
        <v>0</v>
      </c>
      <c r="N283" s="103">
        <f>SUM(N284:N289)</f>
        <v>1551</v>
      </c>
      <c r="O283" s="103">
        <f t="shared" si="124"/>
        <v>0</v>
      </c>
      <c r="P283" s="103">
        <f t="shared" si="124"/>
        <v>0</v>
      </c>
      <c r="Q283" s="103">
        <f t="shared" ref="Q283:T283" si="125">SUM(Q284:Q287)</f>
        <v>0</v>
      </c>
      <c r="R283" s="103"/>
      <c r="S283" s="103">
        <f t="shared" si="125"/>
        <v>0</v>
      </c>
      <c r="T283" s="103">
        <f t="shared" si="125"/>
        <v>0</v>
      </c>
      <c r="U283" s="104">
        <f t="shared" si="123"/>
        <v>2931</v>
      </c>
      <c r="V283" s="32">
        <f t="shared" si="121"/>
        <v>2931</v>
      </c>
      <c r="W283" s="33">
        <f t="shared" si="113"/>
        <v>1711</v>
      </c>
      <c r="X283" s="105">
        <f t="shared" si="116"/>
        <v>1711</v>
      </c>
      <c r="Y283" s="38"/>
      <c r="Z283" s="5">
        <f t="shared" si="117"/>
        <v>0</v>
      </c>
      <c r="AA283" s="48"/>
      <c r="AB283" s="48"/>
      <c r="AC283" s="48"/>
      <c r="AD283" s="48"/>
      <c r="AE283" s="48"/>
      <c r="AF283" s="48"/>
      <c r="AG283" s="48"/>
      <c r="AH283" s="48"/>
      <c r="AI283" s="48"/>
      <c r="AJ283" s="48"/>
      <c r="AK283" s="48"/>
      <c r="AL283" s="48"/>
      <c r="AM283" s="48"/>
      <c r="AN283" s="48"/>
      <c r="AO283" s="48"/>
      <c r="AP283" s="48"/>
      <c r="AQ283" s="48"/>
      <c r="AR283" s="48"/>
      <c r="AS283" s="48"/>
      <c r="AT283" s="48"/>
      <c r="AU283" s="48"/>
      <c r="AV283" s="48"/>
      <c r="AW283" s="48"/>
      <c r="AX283" s="48"/>
      <c r="AY283" s="48"/>
      <c r="AZ283" s="48"/>
      <c r="BA283" s="48"/>
      <c r="BB283" s="48"/>
      <c r="BC283" s="48"/>
      <c r="BD283" s="48"/>
      <c r="BE283" s="48"/>
      <c r="BF283" s="48"/>
      <c r="BG283" s="48"/>
    </row>
    <row r="284" spans="1:59" s="62" customFormat="1" ht="36">
      <c r="A284" s="63" t="s">
        <v>40</v>
      </c>
      <c r="B284" s="51" t="s">
        <v>218</v>
      </c>
      <c r="C284" s="106">
        <v>1060</v>
      </c>
      <c r="D284" s="107">
        <f>SUM(E284:P284)</f>
        <v>1360</v>
      </c>
      <c r="E284" s="107">
        <f>1060+300</f>
        <v>1360</v>
      </c>
      <c r="F284" s="107"/>
      <c r="G284" s="107"/>
      <c r="H284" s="107"/>
      <c r="I284" s="107"/>
      <c r="J284" s="107"/>
      <c r="K284" s="107"/>
      <c r="L284" s="107"/>
      <c r="M284" s="107"/>
      <c r="N284" s="107"/>
      <c r="O284" s="107"/>
      <c r="P284" s="107"/>
      <c r="Q284" s="107"/>
      <c r="R284" s="107"/>
      <c r="S284" s="107"/>
      <c r="T284" s="107"/>
      <c r="U284" s="55">
        <f t="shared" si="123"/>
        <v>1360</v>
      </c>
      <c r="V284" s="32">
        <f t="shared" si="121"/>
        <v>1360</v>
      </c>
      <c r="W284" s="33">
        <f t="shared" si="113"/>
        <v>300</v>
      </c>
      <c r="X284" s="87">
        <f t="shared" si="116"/>
        <v>300</v>
      </c>
      <c r="Y284" s="57"/>
      <c r="Z284" s="5">
        <f t="shared" si="117"/>
        <v>0</v>
      </c>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c r="BD284" s="61"/>
      <c r="BE284" s="61"/>
      <c r="BF284" s="61"/>
      <c r="BG284" s="61"/>
    </row>
    <row r="285" spans="1:59" s="62" customFormat="1" ht="24">
      <c r="A285" s="60" t="s">
        <v>38</v>
      </c>
      <c r="B285" s="51" t="s">
        <v>103</v>
      </c>
      <c r="C285" s="106">
        <v>20</v>
      </c>
      <c r="D285" s="107">
        <f t="shared" ref="D285" si="126">SUM(E285:P285)</f>
        <v>20</v>
      </c>
      <c r="E285" s="107"/>
      <c r="F285" s="107"/>
      <c r="G285" s="107"/>
      <c r="H285" s="107"/>
      <c r="I285" s="107"/>
      <c r="J285" s="107">
        <v>20</v>
      </c>
      <c r="K285" s="107"/>
      <c r="L285" s="107"/>
      <c r="M285" s="107"/>
      <c r="N285" s="107"/>
      <c r="O285" s="107"/>
      <c r="P285" s="107"/>
      <c r="Q285" s="107"/>
      <c r="R285" s="107"/>
      <c r="S285" s="107"/>
      <c r="T285" s="107"/>
      <c r="U285" s="55">
        <f t="shared" si="123"/>
        <v>20</v>
      </c>
      <c r="V285" s="32">
        <f t="shared" si="121"/>
        <v>20</v>
      </c>
      <c r="W285" s="33">
        <f t="shared" si="113"/>
        <v>0</v>
      </c>
      <c r="X285" s="87">
        <f t="shared" si="116"/>
        <v>0</v>
      </c>
      <c r="Y285" s="57"/>
      <c r="Z285" s="5">
        <f t="shared" si="117"/>
        <v>0</v>
      </c>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c r="BD285" s="61"/>
      <c r="BE285" s="61"/>
      <c r="BF285" s="61"/>
      <c r="BG285" s="61"/>
    </row>
    <row r="286" spans="1:59" s="62" customFormat="1" ht="36">
      <c r="A286" s="63" t="s">
        <v>40</v>
      </c>
      <c r="B286" s="51" t="s">
        <v>219</v>
      </c>
      <c r="C286" s="110">
        <v>140</v>
      </c>
      <c r="D286" s="111">
        <f>SUM(E286:P286)</f>
        <v>180</v>
      </c>
      <c r="E286" s="111"/>
      <c r="F286" s="111"/>
      <c r="G286" s="111"/>
      <c r="H286" s="111"/>
      <c r="I286" s="111"/>
      <c r="J286" s="111"/>
      <c r="K286" s="111"/>
      <c r="L286" s="111"/>
      <c r="M286" s="111"/>
      <c r="N286" s="111">
        <v>180</v>
      </c>
      <c r="O286" s="111"/>
      <c r="P286" s="111"/>
      <c r="Q286" s="111"/>
      <c r="R286" s="111"/>
      <c r="S286" s="111"/>
      <c r="T286" s="111"/>
      <c r="U286" s="55">
        <f t="shared" si="123"/>
        <v>180</v>
      </c>
      <c r="V286" s="32">
        <f t="shared" si="121"/>
        <v>180</v>
      </c>
      <c r="W286" s="33">
        <f t="shared" si="113"/>
        <v>40</v>
      </c>
      <c r="X286" s="87">
        <f t="shared" si="116"/>
        <v>40</v>
      </c>
      <c r="Y286" s="57"/>
      <c r="Z286" s="5">
        <f t="shared" si="117"/>
        <v>0</v>
      </c>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c r="BD286" s="61"/>
      <c r="BE286" s="61"/>
      <c r="BF286" s="61"/>
      <c r="BG286" s="61"/>
    </row>
    <row r="287" spans="1:59" s="85" customFormat="1" ht="27" customHeight="1" outlineLevel="1">
      <c r="A287" s="63" t="s">
        <v>40</v>
      </c>
      <c r="B287" s="51" t="s">
        <v>220</v>
      </c>
      <c r="C287" s="106">
        <v>0</v>
      </c>
      <c r="D287" s="107">
        <f>SUM(E287:P287)</f>
        <v>1090</v>
      </c>
      <c r="E287" s="107"/>
      <c r="F287" s="107"/>
      <c r="G287" s="107"/>
      <c r="H287" s="107"/>
      <c r="I287" s="107"/>
      <c r="J287" s="107"/>
      <c r="K287" s="107"/>
      <c r="L287" s="107"/>
      <c r="M287" s="107"/>
      <c r="N287" s="107">
        <v>1090</v>
      </c>
      <c r="O287" s="107"/>
      <c r="P287" s="107"/>
      <c r="Q287" s="107"/>
      <c r="R287" s="107"/>
      <c r="S287" s="107"/>
      <c r="T287" s="107"/>
      <c r="U287" s="55">
        <f t="shared" si="123"/>
        <v>1090</v>
      </c>
      <c r="V287" s="32">
        <f t="shared" si="121"/>
        <v>1090</v>
      </c>
      <c r="W287" s="33">
        <f t="shared" si="113"/>
        <v>1090</v>
      </c>
      <c r="X287" s="53">
        <f t="shared" si="116"/>
        <v>1090</v>
      </c>
      <c r="Y287" s="38"/>
      <c r="Z287" s="5">
        <f t="shared" si="117"/>
        <v>0</v>
      </c>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row>
    <row r="288" spans="1:59" s="85" customFormat="1" ht="24" outlineLevel="1">
      <c r="A288" s="63" t="s">
        <v>40</v>
      </c>
      <c r="B288" s="51" t="s">
        <v>221</v>
      </c>
      <c r="C288" s="106">
        <v>0</v>
      </c>
      <c r="D288" s="107">
        <f>SUM(E288:P288)</f>
        <v>200</v>
      </c>
      <c r="E288" s="107"/>
      <c r="F288" s="107"/>
      <c r="G288" s="107"/>
      <c r="H288" s="107"/>
      <c r="I288" s="107"/>
      <c r="J288" s="107"/>
      <c r="K288" s="107"/>
      <c r="L288" s="107"/>
      <c r="M288" s="107"/>
      <c r="N288" s="107">
        <f>200</f>
        <v>200</v>
      </c>
      <c r="O288" s="107"/>
      <c r="P288" s="107"/>
      <c r="Q288" s="107"/>
      <c r="R288" s="107"/>
      <c r="S288" s="107"/>
      <c r="T288" s="107"/>
      <c r="U288" s="55"/>
      <c r="V288" s="32"/>
      <c r="W288" s="33"/>
      <c r="X288" s="53">
        <f t="shared" si="116"/>
        <v>200</v>
      </c>
      <c r="Y288" s="38"/>
      <c r="Z288" s="5">
        <f t="shared" si="117"/>
        <v>0</v>
      </c>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4"/>
      <c r="AY288" s="84"/>
      <c r="AZ288" s="84"/>
      <c r="BA288" s="84"/>
      <c r="BB288" s="84"/>
      <c r="BC288" s="84"/>
      <c r="BD288" s="84"/>
      <c r="BE288" s="84"/>
      <c r="BF288" s="84"/>
      <c r="BG288" s="84"/>
    </row>
    <row r="289" spans="1:59" s="85" customFormat="1" ht="13.5" customHeight="1" outlineLevel="1">
      <c r="A289" s="63" t="s">
        <v>40</v>
      </c>
      <c r="B289" s="51" t="s">
        <v>222</v>
      </c>
      <c r="C289" s="106">
        <v>0</v>
      </c>
      <c r="D289" s="107">
        <f>SUM(E289:P289)</f>
        <v>81</v>
      </c>
      <c r="E289" s="107"/>
      <c r="F289" s="107"/>
      <c r="G289" s="107"/>
      <c r="H289" s="107"/>
      <c r="I289" s="107"/>
      <c r="J289" s="107"/>
      <c r="K289" s="107"/>
      <c r="L289" s="107"/>
      <c r="M289" s="107"/>
      <c r="N289" s="107">
        <f>81</f>
        <v>81</v>
      </c>
      <c r="O289" s="107"/>
      <c r="P289" s="107"/>
      <c r="Q289" s="107"/>
      <c r="R289" s="107"/>
      <c r="S289" s="107"/>
      <c r="T289" s="107"/>
      <c r="U289" s="55"/>
      <c r="V289" s="32"/>
      <c r="W289" s="33"/>
      <c r="X289" s="53">
        <f t="shared" si="116"/>
        <v>81</v>
      </c>
      <c r="Y289" s="38"/>
      <c r="Z289" s="5">
        <f t="shared" si="117"/>
        <v>0</v>
      </c>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84"/>
      <c r="AY289" s="84"/>
      <c r="AZ289" s="84"/>
      <c r="BA289" s="84"/>
      <c r="BB289" s="84"/>
      <c r="BC289" s="84"/>
      <c r="BD289" s="84"/>
      <c r="BE289" s="84"/>
      <c r="BF289" s="84"/>
      <c r="BG289" s="84"/>
    </row>
    <row r="290" spans="1:59" s="41" customFormat="1" ht="13.5" customHeight="1">
      <c r="A290" s="83">
        <v>9</v>
      </c>
      <c r="B290" s="28" t="s">
        <v>223</v>
      </c>
      <c r="C290" s="29">
        <v>12319</v>
      </c>
      <c r="D290" s="37">
        <f>D291+D311</f>
        <v>16373</v>
      </c>
      <c r="E290" s="37">
        <f t="shared" ref="E290:P290" si="127">E291+E311</f>
        <v>3364</v>
      </c>
      <c r="F290" s="37">
        <f t="shared" si="127"/>
        <v>0</v>
      </c>
      <c r="G290" s="37">
        <f t="shared" si="127"/>
        <v>1737</v>
      </c>
      <c r="H290" s="37">
        <f t="shared" si="127"/>
        <v>0</v>
      </c>
      <c r="I290" s="37">
        <f t="shared" si="127"/>
        <v>0</v>
      </c>
      <c r="J290" s="37">
        <f t="shared" si="127"/>
        <v>136</v>
      </c>
      <c r="K290" s="37">
        <f t="shared" si="127"/>
        <v>0</v>
      </c>
      <c r="L290" s="37">
        <f t="shared" si="127"/>
        <v>0</v>
      </c>
      <c r="M290" s="37">
        <f t="shared" si="127"/>
        <v>0</v>
      </c>
      <c r="N290" s="37">
        <f t="shared" si="127"/>
        <v>11136</v>
      </c>
      <c r="O290" s="37">
        <f t="shared" si="127"/>
        <v>0</v>
      </c>
      <c r="P290" s="37">
        <f t="shared" si="127"/>
        <v>0</v>
      </c>
      <c r="Q290" s="37">
        <f>Q295</f>
        <v>219</v>
      </c>
      <c r="R290" s="37"/>
      <c r="S290" s="37">
        <f>S291+S311</f>
        <v>219</v>
      </c>
      <c r="T290" s="37">
        <f t="shared" ref="T290:W290" si="128">T291+T311</f>
        <v>1590</v>
      </c>
      <c r="U290" s="31">
        <f t="shared" si="128"/>
        <v>11491</v>
      </c>
      <c r="V290" s="31">
        <f t="shared" si="128"/>
        <v>11272</v>
      </c>
      <c r="W290" s="31">
        <f t="shared" si="128"/>
        <v>-1047</v>
      </c>
      <c r="X290" s="34">
        <f t="shared" si="116"/>
        <v>4054</v>
      </c>
      <c r="Y290" s="38"/>
      <c r="Z290" s="5">
        <f t="shared" si="117"/>
        <v>0</v>
      </c>
      <c r="AA290" s="39"/>
      <c r="AB290" s="39"/>
      <c r="AC290" s="40"/>
      <c r="AD290" s="40"/>
      <c r="AE290" s="40"/>
      <c r="AF290" s="40"/>
      <c r="AG290" s="40"/>
      <c r="AH290" s="40"/>
      <c r="AI290" s="40"/>
      <c r="AJ290" s="40"/>
      <c r="AK290" s="40"/>
      <c r="AL290" s="40"/>
      <c r="AM290" s="40"/>
      <c r="AN290" s="40"/>
      <c r="AO290" s="40"/>
      <c r="AP290" s="40"/>
      <c r="AQ290" s="40"/>
      <c r="AR290" s="40"/>
      <c r="AS290" s="40"/>
      <c r="AT290" s="40"/>
      <c r="AU290" s="40"/>
      <c r="AV290" s="40"/>
      <c r="AW290" s="40"/>
      <c r="AX290" s="40"/>
      <c r="AY290" s="40"/>
      <c r="AZ290" s="40"/>
      <c r="BA290" s="40"/>
      <c r="BB290" s="40"/>
      <c r="BC290" s="40"/>
      <c r="BD290" s="40"/>
      <c r="BE290" s="40"/>
      <c r="BF290" s="40"/>
      <c r="BG290" s="40"/>
    </row>
    <row r="291" spans="1:59" s="41" customFormat="1" ht="13.5" customHeight="1">
      <c r="A291" s="83" t="s">
        <v>224</v>
      </c>
      <c r="B291" s="28" t="s">
        <v>225</v>
      </c>
      <c r="C291" s="29">
        <v>12319</v>
      </c>
      <c r="D291" s="37">
        <f>D292+D295+D298+D307</f>
        <v>14636</v>
      </c>
      <c r="E291" s="37">
        <f>E292+E295+E298+E307</f>
        <v>3364</v>
      </c>
      <c r="F291" s="37">
        <f t="shared" ref="F291:W291" si="129">F292+F295+F298+F307</f>
        <v>0</v>
      </c>
      <c r="G291" s="37">
        <f t="shared" si="129"/>
        <v>0</v>
      </c>
      <c r="H291" s="37">
        <f t="shared" si="129"/>
        <v>0</v>
      </c>
      <c r="I291" s="37">
        <f t="shared" si="129"/>
        <v>0</v>
      </c>
      <c r="J291" s="37">
        <f t="shared" si="129"/>
        <v>136</v>
      </c>
      <c r="K291" s="37">
        <f t="shared" si="129"/>
        <v>0</v>
      </c>
      <c r="L291" s="37">
        <f t="shared" si="129"/>
        <v>0</v>
      </c>
      <c r="M291" s="37">
        <f t="shared" si="129"/>
        <v>0</v>
      </c>
      <c r="N291" s="37">
        <f t="shared" si="129"/>
        <v>11136</v>
      </c>
      <c r="O291" s="37">
        <f t="shared" si="129"/>
        <v>0</v>
      </c>
      <c r="P291" s="37">
        <f t="shared" si="129"/>
        <v>0</v>
      </c>
      <c r="Q291" s="37">
        <f t="shared" si="129"/>
        <v>219</v>
      </c>
      <c r="R291" s="37">
        <f t="shared" si="129"/>
        <v>0</v>
      </c>
      <c r="S291" s="37">
        <f>S292+S295+S298+S307</f>
        <v>219</v>
      </c>
      <c r="T291" s="37">
        <f>T292+T295+T298+T307</f>
        <v>1590</v>
      </c>
      <c r="U291" s="112">
        <f t="shared" si="129"/>
        <v>11491</v>
      </c>
      <c r="V291" s="34">
        <f t="shared" si="129"/>
        <v>11272</v>
      </c>
      <c r="W291" s="34">
        <f t="shared" si="129"/>
        <v>-1047</v>
      </c>
      <c r="X291" s="34">
        <f t="shared" si="116"/>
        <v>2317</v>
      </c>
      <c r="Y291" s="38" t="s">
        <v>37</v>
      </c>
      <c r="Z291" s="5"/>
      <c r="AA291" s="39"/>
      <c r="AB291" s="39"/>
      <c r="AC291" s="40"/>
      <c r="AD291" s="40"/>
      <c r="AE291" s="40"/>
      <c r="AF291" s="40"/>
      <c r="AG291" s="40"/>
      <c r="AH291" s="40"/>
      <c r="AI291" s="40"/>
      <c r="AJ291" s="40"/>
      <c r="AK291" s="40"/>
      <c r="AL291" s="40"/>
      <c r="AM291" s="40"/>
      <c r="AN291" s="40"/>
      <c r="AO291" s="40"/>
      <c r="AP291" s="40"/>
      <c r="AQ291" s="40"/>
      <c r="AR291" s="40"/>
      <c r="AS291" s="40"/>
      <c r="AT291" s="40"/>
      <c r="AU291" s="40"/>
      <c r="AV291" s="40"/>
      <c r="AW291" s="40"/>
      <c r="AX291" s="40"/>
      <c r="AY291" s="40"/>
      <c r="AZ291" s="40"/>
      <c r="BA291" s="40"/>
      <c r="BB291" s="40"/>
      <c r="BC291" s="40"/>
      <c r="BD291" s="40"/>
      <c r="BE291" s="40"/>
      <c r="BF291" s="40"/>
      <c r="BG291" s="40"/>
    </row>
    <row r="292" spans="1:59" s="49" customFormat="1" ht="13.5" customHeight="1">
      <c r="A292" s="42" t="s">
        <v>35</v>
      </c>
      <c r="B292" s="43" t="s">
        <v>36</v>
      </c>
      <c r="C292" s="44">
        <v>7937</v>
      </c>
      <c r="D292" s="45">
        <f>SUM(D293:D294)</f>
        <v>8011</v>
      </c>
      <c r="E292" s="45">
        <f t="shared" ref="E292:T292" si="130">SUM(E293:E294)</f>
        <v>0</v>
      </c>
      <c r="F292" s="45">
        <f t="shared" si="130"/>
        <v>0</v>
      </c>
      <c r="G292" s="45">
        <f t="shared" si="130"/>
        <v>0</v>
      </c>
      <c r="H292" s="45">
        <f t="shared" si="130"/>
        <v>0</v>
      </c>
      <c r="I292" s="45">
        <f t="shared" si="130"/>
        <v>0</v>
      </c>
      <c r="J292" s="45">
        <f t="shared" si="130"/>
        <v>0</v>
      </c>
      <c r="K292" s="45">
        <f t="shared" si="130"/>
        <v>0</v>
      </c>
      <c r="L292" s="45">
        <f t="shared" si="130"/>
        <v>0</v>
      </c>
      <c r="M292" s="45">
        <f t="shared" si="130"/>
        <v>0</v>
      </c>
      <c r="N292" s="45">
        <f t="shared" si="130"/>
        <v>8011</v>
      </c>
      <c r="O292" s="45">
        <f t="shared" si="130"/>
        <v>0</v>
      </c>
      <c r="P292" s="45">
        <f t="shared" si="130"/>
        <v>0</v>
      </c>
      <c r="Q292" s="45">
        <f t="shared" si="130"/>
        <v>0</v>
      </c>
      <c r="R292" s="45"/>
      <c r="S292" s="45">
        <f t="shared" si="130"/>
        <v>0</v>
      </c>
      <c r="T292" s="45">
        <f t="shared" si="130"/>
        <v>1590</v>
      </c>
      <c r="U292" s="46">
        <f t="shared" si="123"/>
        <v>8011</v>
      </c>
      <c r="V292" s="32">
        <f t="shared" si="121"/>
        <v>8011</v>
      </c>
      <c r="W292" s="69">
        <f t="shared" si="113"/>
        <v>74</v>
      </c>
      <c r="X292" s="47">
        <f t="shared" si="116"/>
        <v>74</v>
      </c>
      <c r="Y292" s="38"/>
      <c r="Z292" s="5">
        <f t="shared" si="117"/>
        <v>0</v>
      </c>
      <c r="AA292" s="48"/>
      <c r="AB292" s="48"/>
      <c r="AC292" s="48"/>
      <c r="AD292" s="48"/>
      <c r="AE292" s="48"/>
      <c r="AF292" s="48"/>
      <c r="AG292" s="48"/>
      <c r="AH292" s="48"/>
      <c r="AI292" s="48"/>
      <c r="AJ292" s="48"/>
      <c r="AK292" s="48"/>
      <c r="AL292" s="48"/>
      <c r="AM292" s="48"/>
      <c r="AN292" s="48"/>
      <c r="AO292" s="48"/>
      <c r="AP292" s="48"/>
      <c r="AQ292" s="48"/>
      <c r="AR292" s="48"/>
      <c r="AS292" s="48"/>
      <c r="AT292" s="48"/>
      <c r="AU292" s="48"/>
      <c r="AV292" s="48"/>
      <c r="AW292" s="48"/>
      <c r="AX292" s="48"/>
      <c r="AY292" s="48"/>
      <c r="AZ292" s="48"/>
      <c r="BA292" s="48"/>
      <c r="BB292" s="48"/>
      <c r="BC292" s="48"/>
      <c r="BD292" s="48"/>
      <c r="BE292" s="48"/>
      <c r="BF292" s="48"/>
      <c r="BG292" s="48"/>
    </row>
    <row r="293" spans="1:59" s="85" customFormat="1" ht="13.5" customHeight="1">
      <c r="A293" s="50" t="s">
        <v>40</v>
      </c>
      <c r="B293" s="51" t="s">
        <v>39</v>
      </c>
      <c r="C293" s="56">
        <v>7703</v>
      </c>
      <c r="D293" s="52">
        <f>SUM(E293:P293)</f>
        <v>7675</v>
      </c>
      <c r="E293" s="52"/>
      <c r="F293" s="52"/>
      <c r="G293" s="52"/>
      <c r="H293" s="52"/>
      <c r="I293" s="52"/>
      <c r="J293" s="52"/>
      <c r="K293" s="52"/>
      <c r="L293" s="52"/>
      <c r="M293" s="52"/>
      <c r="N293" s="52">
        <f>9265-T293</f>
        <v>7675</v>
      </c>
      <c r="O293" s="52"/>
      <c r="P293" s="52"/>
      <c r="Q293" s="52"/>
      <c r="R293" s="52"/>
      <c r="S293" s="52"/>
      <c r="T293" s="52">
        <v>1590</v>
      </c>
      <c r="U293" s="55">
        <f t="shared" si="123"/>
        <v>7675</v>
      </c>
      <c r="V293" s="32">
        <f t="shared" si="121"/>
        <v>7675</v>
      </c>
      <c r="W293" s="33">
        <f t="shared" si="113"/>
        <v>-28</v>
      </c>
      <c r="X293" s="53">
        <f t="shared" si="116"/>
        <v>-28</v>
      </c>
      <c r="Y293" s="38"/>
      <c r="Z293" s="5">
        <f t="shared" si="117"/>
        <v>0</v>
      </c>
      <c r="AA293" s="84"/>
      <c r="AB293" s="84"/>
      <c r="AC293" s="84"/>
      <c r="AD293" s="84"/>
      <c r="AE293" s="84"/>
      <c r="AF293" s="84"/>
      <c r="AG293" s="84"/>
      <c r="AH293" s="84"/>
      <c r="AI293" s="84"/>
      <c r="AJ293" s="84"/>
      <c r="AK293" s="84"/>
      <c r="AL293" s="84"/>
      <c r="AM293" s="84"/>
      <c r="AN293" s="84"/>
      <c r="AO293" s="84"/>
      <c r="AP293" s="84"/>
      <c r="AQ293" s="84"/>
      <c r="AR293" s="84"/>
      <c r="AS293" s="84"/>
      <c r="AT293" s="84"/>
      <c r="AU293" s="84"/>
      <c r="AV293" s="84"/>
      <c r="AW293" s="84"/>
      <c r="AX293" s="84"/>
      <c r="AY293" s="84"/>
      <c r="AZ293" s="84"/>
      <c r="BA293" s="84"/>
      <c r="BB293" s="84"/>
      <c r="BC293" s="84"/>
      <c r="BD293" s="84"/>
      <c r="BE293" s="84"/>
      <c r="BF293" s="84"/>
      <c r="BG293" s="84"/>
    </row>
    <row r="294" spans="1:59" s="85" customFormat="1" ht="13.5" customHeight="1">
      <c r="A294" s="50" t="s">
        <v>40</v>
      </c>
      <c r="B294" s="51" t="s">
        <v>42</v>
      </c>
      <c r="C294" s="56">
        <v>234</v>
      </c>
      <c r="D294" s="52">
        <f t="shared" ref="D294:D310" si="131">SUM(E294:P294)</f>
        <v>336</v>
      </c>
      <c r="E294" s="52"/>
      <c r="F294" s="52"/>
      <c r="G294" s="52"/>
      <c r="H294" s="52"/>
      <c r="I294" s="52"/>
      <c r="J294" s="52"/>
      <c r="K294" s="52"/>
      <c r="L294" s="52"/>
      <c r="M294" s="52"/>
      <c r="N294" s="52">
        <v>336</v>
      </c>
      <c r="O294" s="52"/>
      <c r="P294" s="52"/>
      <c r="Q294" s="52"/>
      <c r="R294" s="52"/>
      <c r="S294" s="52"/>
      <c r="T294" s="52"/>
      <c r="U294" s="55">
        <f t="shared" si="123"/>
        <v>336</v>
      </c>
      <c r="V294" s="32">
        <f t="shared" si="121"/>
        <v>336</v>
      </c>
      <c r="W294" s="33">
        <f t="shared" si="113"/>
        <v>102</v>
      </c>
      <c r="X294" s="53">
        <f t="shared" si="116"/>
        <v>102</v>
      </c>
      <c r="Y294" s="38"/>
      <c r="Z294" s="5">
        <f t="shared" si="117"/>
        <v>0</v>
      </c>
      <c r="AA294" s="84"/>
      <c r="AB294" s="84"/>
      <c r="AC294" s="84"/>
      <c r="AD294" s="84"/>
      <c r="AE294" s="84"/>
      <c r="AF294" s="84"/>
      <c r="AG294" s="84"/>
      <c r="AH294" s="84"/>
      <c r="AI294" s="84"/>
      <c r="AJ294" s="84"/>
      <c r="AK294" s="84"/>
      <c r="AL294" s="84"/>
      <c r="AM294" s="84"/>
      <c r="AN294" s="84"/>
      <c r="AO294" s="84"/>
      <c r="AP294" s="84"/>
      <c r="AQ294" s="84"/>
      <c r="AR294" s="84"/>
      <c r="AS294" s="84"/>
      <c r="AT294" s="84"/>
      <c r="AU294" s="84"/>
      <c r="AV294" s="84"/>
      <c r="AW294" s="84"/>
      <c r="AX294" s="84"/>
      <c r="AY294" s="84"/>
      <c r="AZ294" s="84"/>
      <c r="BA294" s="84"/>
      <c r="BB294" s="84"/>
      <c r="BC294" s="84"/>
      <c r="BD294" s="84"/>
      <c r="BE294" s="84"/>
      <c r="BF294" s="84"/>
      <c r="BG294" s="84"/>
    </row>
    <row r="295" spans="1:59" s="49" customFormat="1" ht="13.5" customHeight="1">
      <c r="A295" s="42" t="s">
        <v>43</v>
      </c>
      <c r="B295" s="43" t="s">
        <v>44</v>
      </c>
      <c r="C295" s="44">
        <v>1968</v>
      </c>
      <c r="D295" s="45">
        <f>SUM(D296:D297)</f>
        <v>1968</v>
      </c>
      <c r="E295" s="45">
        <f t="shared" ref="E295:T295" si="132">SUM(E296:E297)</f>
        <v>0</v>
      </c>
      <c r="F295" s="45">
        <f t="shared" si="132"/>
        <v>0</v>
      </c>
      <c r="G295" s="45">
        <f t="shared" si="132"/>
        <v>0</v>
      </c>
      <c r="H295" s="45">
        <f t="shared" si="132"/>
        <v>0</v>
      </c>
      <c r="I295" s="45">
        <f t="shared" si="132"/>
        <v>0</v>
      </c>
      <c r="J295" s="45">
        <f t="shared" si="132"/>
        <v>0</v>
      </c>
      <c r="K295" s="45">
        <f t="shared" si="132"/>
        <v>0</v>
      </c>
      <c r="L295" s="45">
        <f t="shared" si="132"/>
        <v>0</v>
      </c>
      <c r="M295" s="45">
        <f t="shared" si="132"/>
        <v>0</v>
      </c>
      <c r="N295" s="45">
        <f t="shared" si="132"/>
        <v>1968</v>
      </c>
      <c r="O295" s="45">
        <f t="shared" si="132"/>
        <v>0</v>
      </c>
      <c r="P295" s="45">
        <f t="shared" si="132"/>
        <v>0</v>
      </c>
      <c r="Q295" s="45">
        <f t="shared" si="132"/>
        <v>219</v>
      </c>
      <c r="R295" s="45"/>
      <c r="S295" s="45">
        <f t="shared" si="132"/>
        <v>219</v>
      </c>
      <c r="T295" s="45">
        <f t="shared" si="132"/>
        <v>0</v>
      </c>
      <c r="U295" s="46">
        <f t="shared" si="123"/>
        <v>2187</v>
      </c>
      <c r="V295" s="32">
        <f t="shared" si="121"/>
        <v>1968</v>
      </c>
      <c r="W295" s="33">
        <f t="shared" si="113"/>
        <v>0</v>
      </c>
      <c r="X295" s="47">
        <f t="shared" si="116"/>
        <v>0</v>
      </c>
      <c r="Y295" s="38"/>
      <c r="Z295" s="5">
        <f t="shared" si="117"/>
        <v>0</v>
      </c>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row>
    <row r="296" spans="1:59" s="49" customFormat="1" ht="13.5" customHeight="1">
      <c r="A296" s="42" t="s">
        <v>40</v>
      </c>
      <c r="B296" s="51" t="s">
        <v>39</v>
      </c>
      <c r="C296" s="56">
        <v>1924</v>
      </c>
      <c r="D296" s="52">
        <f t="shared" si="131"/>
        <v>1924</v>
      </c>
      <c r="E296" s="52"/>
      <c r="F296" s="52"/>
      <c r="G296" s="52"/>
      <c r="H296" s="52"/>
      <c r="I296" s="52"/>
      <c r="J296" s="52"/>
      <c r="K296" s="52"/>
      <c r="L296" s="52"/>
      <c r="M296" s="52"/>
      <c r="N296" s="52">
        <v>1924</v>
      </c>
      <c r="O296" s="52"/>
      <c r="P296" s="52"/>
      <c r="Q296" s="52">
        <v>214</v>
      </c>
      <c r="R296" s="52"/>
      <c r="S296" s="52">
        <v>214</v>
      </c>
      <c r="T296" s="52"/>
      <c r="U296" s="55">
        <f t="shared" si="123"/>
        <v>2138</v>
      </c>
      <c r="V296" s="32">
        <f t="shared" si="121"/>
        <v>1924</v>
      </c>
      <c r="W296" s="33">
        <f t="shared" si="113"/>
        <v>0</v>
      </c>
      <c r="X296" s="53">
        <f t="shared" si="116"/>
        <v>0</v>
      </c>
      <c r="Y296" s="38"/>
      <c r="Z296" s="5">
        <f t="shared" si="117"/>
        <v>0</v>
      </c>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row>
    <row r="297" spans="1:59" s="49" customFormat="1" ht="13.5" customHeight="1">
      <c r="A297" s="42" t="s">
        <v>40</v>
      </c>
      <c r="B297" s="51" t="s">
        <v>42</v>
      </c>
      <c r="C297" s="56">
        <v>44</v>
      </c>
      <c r="D297" s="52">
        <f t="shared" si="131"/>
        <v>44</v>
      </c>
      <c r="E297" s="52"/>
      <c r="F297" s="52"/>
      <c r="G297" s="52"/>
      <c r="H297" s="52"/>
      <c r="I297" s="52"/>
      <c r="J297" s="52"/>
      <c r="K297" s="52"/>
      <c r="L297" s="52"/>
      <c r="M297" s="52"/>
      <c r="N297" s="52">
        <v>44</v>
      </c>
      <c r="O297" s="52"/>
      <c r="P297" s="52"/>
      <c r="Q297" s="52">
        <v>5</v>
      </c>
      <c r="R297" s="52"/>
      <c r="S297" s="52">
        <v>5</v>
      </c>
      <c r="T297" s="52"/>
      <c r="U297" s="55">
        <f t="shared" si="123"/>
        <v>49</v>
      </c>
      <c r="V297" s="32">
        <f t="shared" si="121"/>
        <v>44</v>
      </c>
      <c r="W297" s="33">
        <f t="shared" si="113"/>
        <v>0</v>
      </c>
      <c r="X297" s="53">
        <f t="shared" si="116"/>
        <v>0</v>
      </c>
      <c r="Y297" s="38"/>
      <c r="Z297" s="5">
        <f t="shared" si="117"/>
        <v>0</v>
      </c>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row>
    <row r="298" spans="1:59" s="49" customFormat="1" ht="13.5" customHeight="1">
      <c r="A298" s="42" t="s">
        <v>45</v>
      </c>
      <c r="B298" s="43" t="s">
        <v>94</v>
      </c>
      <c r="C298" s="44">
        <v>2414</v>
      </c>
      <c r="D298" s="45">
        <f>SUM(D299:D306)</f>
        <v>1293</v>
      </c>
      <c r="E298" s="45">
        <f t="shared" ref="E298:P298" si="133">SUM(E299:E306)</f>
        <v>0</v>
      </c>
      <c r="F298" s="45">
        <f t="shared" si="133"/>
        <v>0</v>
      </c>
      <c r="G298" s="45">
        <f t="shared" si="133"/>
        <v>0</v>
      </c>
      <c r="H298" s="45">
        <f t="shared" si="133"/>
        <v>0</v>
      </c>
      <c r="I298" s="45">
        <f t="shared" si="133"/>
        <v>0</v>
      </c>
      <c r="J298" s="45">
        <f t="shared" si="133"/>
        <v>136</v>
      </c>
      <c r="K298" s="45">
        <f t="shared" si="133"/>
        <v>0</v>
      </c>
      <c r="L298" s="45">
        <f t="shared" si="133"/>
        <v>0</v>
      </c>
      <c r="M298" s="45">
        <f t="shared" si="133"/>
        <v>0</v>
      </c>
      <c r="N298" s="45">
        <f t="shared" si="133"/>
        <v>1157</v>
      </c>
      <c r="O298" s="45">
        <f t="shared" si="133"/>
        <v>0</v>
      </c>
      <c r="P298" s="45">
        <f t="shared" si="133"/>
        <v>0</v>
      </c>
      <c r="Q298" s="45">
        <f>SUM(Q299:Q306)</f>
        <v>0</v>
      </c>
      <c r="R298" s="45"/>
      <c r="S298" s="45">
        <f>SUM(S299:S306)</f>
        <v>0</v>
      </c>
      <c r="T298" s="45">
        <f>SUM(T299:T306)</f>
        <v>0</v>
      </c>
      <c r="U298" s="46">
        <f t="shared" si="123"/>
        <v>1293</v>
      </c>
      <c r="V298" s="32">
        <f t="shared" si="121"/>
        <v>1293</v>
      </c>
      <c r="W298" s="33">
        <f t="shared" si="113"/>
        <v>-1121</v>
      </c>
      <c r="X298" s="47">
        <f t="shared" si="116"/>
        <v>-1121</v>
      </c>
      <c r="Y298" s="38"/>
      <c r="Z298" s="5">
        <f t="shared" si="117"/>
        <v>0</v>
      </c>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row>
    <row r="299" spans="1:59" s="59" customFormat="1" ht="12">
      <c r="A299" s="50" t="s">
        <v>40</v>
      </c>
      <c r="B299" s="51" t="s">
        <v>172</v>
      </c>
      <c r="C299" s="56">
        <v>30</v>
      </c>
      <c r="D299" s="52">
        <f t="shared" si="131"/>
        <v>43</v>
      </c>
      <c r="E299" s="52"/>
      <c r="F299" s="52"/>
      <c r="G299" s="52"/>
      <c r="H299" s="52"/>
      <c r="I299" s="52"/>
      <c r="J299" s="52"/>
      <c r="K299" s="52"/>
      <c r="L299" s="52"/>
      <c r="M299" s="52"/>
      <c r="N299" s="52">
        <v>43</v>
      </c>
      <c r="O299" s="52"/>
      <c r="P299" s="52"/>
      <c r="Q299" s="52"/>
      <c r="R299" s="52"/>
      <c r="S299" s="52"/>
      <c r="T299" s="52"/>
      <c r="U299" s="55">
        <f t="shared" si="123"/>
        <v>43</v>
      </c>
      <c r="V299" s="32">
        <f t="shared" si="121"/>
        <v>43</v>
      </c>
      <c r="W299" s="33">
        <f t="shared" si="113"/>
        <v>13</v>
      </c>
      <c r="X299" s="53">
        <f t="shared" si="116"/>
        <v>13</v>
      </c>
      <c r="Y299" s="57"/>
      <c r="Z299" s="5">
        <f t="shared" si="117"/>
        <v>0</v>
      </c>
      <c r="AA299" s="58"/>
      <c r="AB299" s="58"/>
      <c r="AC299" s="58"/>
      <c r="AD299" s="58"/>
      <c r="AE299" s="58"/>
      <c r="AF299" s="58"/>
      <c r="AG299" s="58"/>
      <c r="AH299" s="58"/>
      <c r="AI299" s="58"/>
      <c r="AJ299" s="58"/>
      <c r="AK299" s="58"/>
      <c r="AL299" s="58"/>
      <c r="AM299" s="58"/>
      <c r="AN299" s="58"/>
      <c r="AO299" s="58"/>
      <c r="AP299" s="58"/>
      <c r="AQ299" s="58"/>
      <c r="AR299" s="58"/>
      <c r="AS299" s="58"/>
      <c r="AT299" s="58"/>
      <c r="AU299" s="58"/>
      <c r="AV299" s="58"/>
      <c r="AW299" s="58"/>
      <c r="AX299" s="58"/>
      <c r="AY299" s="58"/>
      <c r="AZ299" s="58"/>
      <c r="BA299" s="58"/>
      <c r="BB299" s="58"/>
      <c r="BC299" s="58"/>
      <c r="BD299" s="58"/>
      <c r="BE299" s="58"/>
      <c r="BF299" s="58"/>
      <c r="BG299" s="58"/>
    </row>
    <row r="300" spans="1:59" s="62" customFormat="1" ht="12">
      <c r="A300" s="60" t="s">
        <v>40</v>
      </c>
      <c r="B300" s="51" t="s">
        <v>226</v>
      </c>
      <c r="C300" s="56">
        <v>120</v>
      </c>
      <c r="D300" s="52">
        <f t="shared" si="131"/>
        <v>120</v>
      </c>
      <c r="E300" s="52"/>
      <c r="F300" s="52"/>
      <c r="G300" s="52"/>
      <c r="H300" s="52"/>
      <c r="I300" s="52"/>
      <c r="J300" s="52"/>
      <c r="K300" s="52"/>
      <c r="L300" s="52"/>
      <c r="M300" s="52"/>
      <c r="N300" s="52">
        <v>120</v>
      </c>
      <c r="O300" s="52"/>
      <c r="P300" s="52"/>
      <c r="Q300" s="52"/>
      <c r="R300" s="52"/>
      <c r="S300" s="52"/>
      <c r="T300" s="52"/>
      <c r="U300" s="55">
        <f t="shared" si="123"/>
        <v>120</v>
      </c>
      <c r="V300" s="32">
        <f t="shared" si="121"/>
        <v>120</v>
      </c>
      <c r="W300" s="33">
        <f t="shared" si="113"/>
        <v>0</v>
      </c>
      <c r="X300" s="53">
        <f t="shared" si="116"/>
        <v>0</v>
      </c>
      <c r="Y300" s="57"/>
      <c r="Z300" s="5">
        <f t="shared" si="117"/>
        <v>0</v>
      </c>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c r="BF300" s="61"/>
      <c r="BG300" s="61"/>
    </row>
    <row r="301" spans="1:59" s="59" customFormat="1" ht="12">
      <c r="A301" s="50" t="s">
        <v>40</v>
      </c>
      <c r="B301" s="51" t="s">
        <v>227</v>
      </c>
      <c r="C301" s="56">
        <v>400</v>
      </c>
      <c r="D301" s="52">
        <f t="shared" si="131"/>
        <v>400</v>
      </c>
      <c r="E301" s="52"/>
      <c r="F301" s="52"/>
      <c r="G301" s="52"/>
      <c r="H301" s="52"/>
      <c r="I301" s="52"/>
      <c r="J301" s="52"/>
      <c r="K301" s="52"/>
      <c r="L301" s="52"/>
      <c r="M301" s="52"/>
      <c r="N301" s="52">
        <v>400</v>
      </c>
      <c r="O301" s="52"/>
      <c r="P301" s="52"/>
      <c r="Q301" s="52"/>
      <c r="R301" s="52"/>
      <c r="S301" s="52"/>
      <c r="T301" s="52"/>
      <c r="U301" s="55">
        <f t="shared" si="123"/>
        <v>400</v>
      </c>
      <c r="V301" s="32">
        <f t="shared" si="121"/>
        <v>400</v>
      </c>
      <c r="W301" s="33">
        <f t="shared" si="113"/>
        <v>0</v>
      </c>
      <c r="X301" s="53">
        <f t="shared" si="116"/>
        <v>0</v>
      </c>
      <c r="Y301" s="57"/>
      <c r="Z301" s="5">
        <f t="shared" si="117"/>
        <v>0</v>
      </c>
      <c r="AA301" s="58"/>
      <c r="AB301" s="58"/>
      <c r="AC301" s="58"/>
      <c r="AD301" s="58"/>
      <c r="AE301" s="58"/>
      <c r="AF301" s="58"/>
      <c r="AG301" s="58"/>
      <c r="AH301" s="58"/>
      <c r="AI301" s="58"/>
      <c r="AJ301" s="58"/>
      <c r="AK301" s="58"/>
      <c r="AL301" s="58"/>
      <c r="AM301" s="58"/>
      <c r="AN301" s="58"/>
      <c r="AO301" s="58"/>
      <c r="AP301" s="58"/>
      <c r="AQ301" s="58"/>
      <c r="AR301" s="58"/>
      <c r="AS301" s="58"/>
      <c r="AT301" s="58"/>
      <c r="AU301" s="58"/>
      <c r="AV301" s="58"/>
      <c r="AW301" s="58"/>
      <c r="AX301" s="58"/>
      <c r="AY301" s="58"/>
      <c r="AZ301" s="58"/>
      <c r="BA301" s="58"/>
      <c r="BB301" s="58"/>
      <c r="BC301" s="58"/>
      <c r="BD301" s="58"/>
      <c r="BE301" s="58"/>
      <c r="BF301" s="58"/>
      <c r="BG301" s="58"/>
    </row>
    <row r="302" spans="1:59" s="59" customFormat="1" ht="12">
      <c r="A302" s="50" t="s">
        <v>40</v>
      </c>
      <c r="B302" s="51" t="s">
        <v>228</v>
      </c>
      <c r="C302" s="56">
        <v>278</v>
      </c>
      <c r="D302" s="52">
        <f t="shared" si="131"/>
        <v>278</v>
      </c>
      <c r="E302" s="52"/>
      <c r="F302" s="52"/>
      <c r="G302" s="52"/>
      <c r="H302" s="52"/>
      <c r="I302" s="52"/>
      <c r="J302" s="52"/>
      <c r="K302" s="52"/>
      <c r="L302" s="52"/>
      <c r="M302" s="52"/>
      <c r="N302" s="52">
        <v>278</v>
      </c>
      <c r="O302" s="52"/>
      <c r="P302" s="52"/>
      <c r="Q302" s="52"/>
      <c r="R302" s="52"/>
      <c r="S302" s="52"/>
      <c r="T302" s="52"/>
      <c r="U302" s="55">
        <f t="shared" si="123"/>
        <v>278</v>
      </c>
      <c r="V302" s="32">
        <f t="shared" si="121"/>
        <v>278</v>
      </c>
      <c r="W302" s="33">
        <f t="shared" si="113"/>
        <v>0</v>
      </c>
      <c r="X302" s="53">
        <f t="shared" si="116"/>
        <v>0</v>
      </c>
      <c r="Y302" s="57"/>
      <c r="Z302" s="5">
        <f t="shared" si="117"/>
        <v>0</v>
      </c>
      <c r="AA302" s="58"/>
      <c r="AB302" s="58"/>
      <c r="AC302" s="58"/>
      <c r="AD302" s="58"/>
      <c r="AE302" s="58"/>
      <c r="AF302" s="58"/>
      <c r="AG302" s="58"/>
      <c r="AH302" s="58"/>
      <c r="AI302" s="58"/>
      <c r="AJ302" s="58"/>
      <c r="AK302" s="58"/>
      <c r="AL302" s="58"/>
      <c r="AM302" s="58"/>
      <c r="AN302" s="58"/>
      <c r="AO302" s="58"/>
      <c r="AP302" s="58"/>
      <c r="AQ302" s="58"/>
      <c r="AR302" s="58"/>
      <c r="AS302" s="58"/>
      <c r="AT302" s="58"/>
      <c r="AU302" s="58"/>
      <c r="AV302" s="58"/>
      <c r="AW302" s="58"/>
      <c r="AX302" s="58"/>
      <c r="AY302" s="58"/>
      <c r="AZ302" s="58"/>
      <c r="BA302" s="58"/>
      <c r="BB302" s="58"/>
      <c r="BC302" s="58"/>
      <c r="BD302" s="58"/>
      <c r="BE302" s="58"/>
      <c r="BF302" s="58"/>
      <c r="BG302" s="58"/>
    </row>
    <row r="303" spans="1:59" s="62" customFormat="1" ht="24">
      <c r="A303" s="60" t="s">
        <v>38</v>
      </c>
      <c r="B303" s="51" t="s">
        <v>103</v>
      </c>
      <c r="C303" s="56">
        <v>136</v>
      </c>
      <c r="D303" s="52">
        <f t="shared" si="131"/>
        <v>136</v>
      </c>
      <c r="E303" s="52"/>
      <c r="F303" s="52"/>
      <c r="G303" s="52"/>
      <c r="H303" s="52"/>
      <c r="I303" s="52"/>
      <c r="J303" s="52">
        <v>136</v>
      </c>
      <c r="K303" s="52"/>
      <c r="L303" s="52"/>
      <c r="M303" s="52"/>
      <c r="N303" s="52"/>
      <c r="O303" s="52"/>
      <c r="P303" s="52"/>
      <c r="Q303" s="52"/>
      <c r="R303" s="52"/>
      <c r="S303" s="52"/>
      <c r="T303" s="52"/>
      <c r="U303" s="55">
        <f t="shared" si="123"/>
        <v>136</v>
      </c>
      <c r="V303" s="32">
        <f t="shared" si="121"/>
        <v>136</v>
      </c>
      <c r="W303" s="33">
        <f t="shared" si="113"/>
        <v>0</v>
      </c>
      <c r="X303" s="87">
        <f t="shared" si="116"/>
        <v>0</v>
      </c>
      <c r="Y303" s="57"/>
      <c r="Z303" s="5">
        <f t="shared" si="117"/>
        <v>0</v>
      </c>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c r="BF303" s="61"/>
      <c r="BG303" s="61"/>
    </row>
    <row r="304" spans="1:59" s="62" customFormat="1" ht="24">
      <c r="A304" s="60" t="s">
        <v>40</v>
      </c>
      <c r="B304" s="51" t="s">
        <v>169</v>
      </c>
      <c r="C304" s="56">
        <v>125</v>
      </c>
      <c r="D304" s="52">
        <f>SUM(E304:P304)</f>
        <v>218</v>
      </c>
      <c r="E304" s="52"/>
      <c r="F304" s="52"/>
      <c r="G304" s="52"/>
      <c r="H304" s="52"/>
      <c r="I304" s="52"/>
      <c r="J304" s="52"/>
      <c r="K304" s="52"/>
      <c r="L304" s="52"/>
      <c r="M304" s="52"/>
      <c r="N304" s="52">
        <v>218</v>
      </c>
      <c r="O304" s="52"/>
      <c r="P304" s="52"/>
      <c r="Q304" s="52"/>
      <c r="R304" s="52"/>
      <c r="S304" s="52"/>
      <c r="T304" s="52"/>
      <c r="U304" s="55">
        <f t="shared" si="123"/>
        <v>218</v>
      </c>
      <c r="V304" s="32">
        <f t="shared" si="121"/>
        <v>218</v>
      </c>
      <c r="W304" s="33">
        <f t="shared" si="113"/>
        <v>93</v>
      </c>
      <c r="X304" s="87">
        <f t="shared" si="116"/>
        <v>93</v>
      </c>
      <c r="Y304" s="57"/>
      <c r="Z304" s="5">
        <f t="shared" si="117"/>
        <v>0</v>
      </c>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c r="BF304" s="61"/>
      <c r="BG304" s="61"/>
    </row>
    <row r="305" spans="1:59" s="62" customFormat="1" ht="12">
      <c r="A305" s="60" t="s">
        <v>40</v>
      </c>
      <c r="B305" s="51" t="s">
        <v>229</v>
      </c>
      <c r="C305" s="56"/>
      <c r="D305" s="52">
        <f>SUM(E305:P305)</f>
        <v>98</v>
      </c>
      <c r="E305" s="52"/>
      <c r="F305" s="52"/>
      <c r="G305" s="52"/>
      <c r="H305" s="52"/>
      <c r="I305" s="52"/>
      <c r="J305" s="52"/>
      <c r="K305" s="52"/>
      <c r="L305" s="52"/>
      <c r="M305" s="52"/>
      <c r="N305" s="52">
        <v>98</v>
      </c>
      <c r="O305" s="52"/>
      <c r="P305" s="52"/>
      <c r="Q305" s="52"/>
      <c r="R305" s="52"/>
      <c r="S305" s="52"/>
      <c r="T305" s="52"/>
      <c r="U305" s="55"/>
      <c r="V305" s="32"/>
      <c r="W305" s="33"/>
      <c r="X305" s="87">
        <f t="shared" si="116"/>
        <v>98</v>
      </c>
      <c r="Y305" s="57"/>
      <c r="Z305" s="5">
        <f t="shared" si="117"/>
        <v>0</v>
      </c>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c r="BF305" s="61"/>
      <c r="BG305" s="61"/>
    </row>
    <row r="306" spans="1:59" s="62" customFormat="1" ht="12" hidden="1">
      <c r="A306" s="60" t="s">
        <v>40</v>
      </c>
      <c r="B306" s="51" t="s">
        <v>230</v>
      </c>
      <c r="C306" s="56">
        <v>1325</v>
      </c>
      <c r="D306" s="52">
        <f t="shared" si="131"/>
        <v>0</v>
      </c>
      <c r="E306" s="52"/>
      <c r="F306" s="52"/>
      <c r="G306" s="52"/>
      <c r="H306" s="52"/>
      <c r="I306" s="52"/>
      <c r="J306" s="52"/>
      <c r="K306" s="52"/>
      <c r="L306" s="52"/>
      <c r="M306" s="52"/>
      <c r="N306" s="52"/>
      <c r="O306" s="52"/>
      <c r="P306" s="52"/>
      <c r="Q306" s="52"/>
      <c r="R306" s="52"/>
      <c r="S306" s="52"/>
      <c r="T306" s="52"/>
      <c r="U306" s="55">
        <f t="shared" si="123"/>
        <v>0</v>
      </c>
      <c r="V306" s="32">
        <f t="shared" si="121"/>
        <v>0</v>
      </c>
      <c r="W306" s="33">
        <f t="shared" si="113"/>
        <v>-1325</v>
      </c>
      <c r="X306" s="87">
        <f t="shared" si="116"/>
        <v>-1325</v>
      </c>
      <c r="Y306" s="57"/>
      <c r="Z306" s="5">
        <f t="shared" si="117"/>
        <v>0</v>
      </c>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c r="BF306" s="61"/>
      <c r="BG306" s="61"/>
    </row>
    <row r="307" spans="1:59" s="62" customFormat="1" ht="12">
      <c r="A307" s="113" t="s">
        <v>65</v>
      </c>
      <c r="B307" s="43" t="s">
        <v>66</v>
      </c>
      <c r="C307" s="44"/>
      <c r="D307" s="45">
        <f>SUM(E307:P307)</f>
        <v>3364</v>
      </c>
      <c r="E307" s="45">
        <f>SUM(E308:E310)</f>
        <v>3364</v>
      </c>
      <c r="F307" s="45"/>
      <c r="G307" s="45"/>
      <c r="H307" s="45"/>
      <c r="I307" s="45"/>
      <c r="J307" s="45"/>
      <c r="K307" s="45"/>
      <c r="L307" s="45"/>
      <c r="M307" s="45"/>
      <c r="N307" s="45"/>
      <c r="O307" s="45"/>
      <c r="P307" s="45"/>
      <c r="Q307" s="45"/>
      <c r="R307" s="45"/>
      <c r="S307" s="45"/>
      <c r="T307" s="45"/>
      <c r="U307" s="55"/>
      <c r="V307" s="32"/>
      <c r="W307" s="33"/>
      <c r="X307" s="114">
        <f t="shared" si="116"/>
        <v>3364</v>
      </c>
      <c r="Y307" s="57"/>
      <c r="Z307" s="5">
        <f t="shared" si="117"/>
        <v>0</v>
      </c>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c r="BF307" s="61"/>
      <c r="BG307" s="61"/>
    </row>
    <row r="308" spans="1:59" s="62" customFormat="1" ht="36">
      <c r="A308" s="60" t="s">
        <v>40</v>
      </c>
      <c r="B308" s="51" t="s">
        <v>231</v>
      </c>
      <c r="C308" s="56"/>
      <c r="D308" s="52">
        <f t="shared" si="131"/>
        <v>1036</v>
      </c>
      <c r="E308" s="52">
        <f>1051-15</f>
        <v>1036</v>
      </c>
      <c r="F308" s="52"/>
      <c r="G308" s="52"/>
      <c r="H308" s="52"/>
      <c r="I308" s="52"/>
      <c r="J308" s="52"/>
      <c r="K308" s="52"/>
      <c r="L308" s="52"/>
      <c r="M308" s="52"/>
      <c r="N308" s="52"/>
      <c r="O308" s="52"/>
      <c r="P308" s="52"/>
      <c r="Q308" s="52"/>
      <c r="R308" s="52"/>
      <c r="S308" s="52"/>
      <c r="T308" s="52"/>
      <c r="U308" s="55"/>
      <c r="V308" s="32"/>
      <c r="W308" s="33"/>
      <c r="X308" s="87">
        <f t="shared" si="116"/>
        <v>1036</v>
      </c>
      <c r="Y308" s="57"/>
      <c r="Z308" s="5">
        <f t="shared" si="117"/>
        <v>0</v>
      </c>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c r="BF308" s="61"/>
      <c r="BG308" s="61"/>
    </row>
    <row r="309" spans="1:59" s="62" customFormat="1" ht="24">
      <c r="A309" s="60" t="s">
        <v>40</v>
      </c>
      <c r="B309" s="51" t="s">
        <v>232</v>
      </c>
      <c r="C309" s="56"/>
      <c r="D309" s="52">
        <f t="shared" si="131"/>
        <v>2000</v>
      </c>
      <c r="E309" s="52">
        <v>2000</v>
      </c>
      <c r="F309" s="52"/>
      <c r="G309" s="52"/>
      <c r="H309" s="52"/>
      <c r="I309" s="52"/>
      <c r="J309" s="52"/>
      <c r="K309" s="52"/>
      <c r="L309" s="52"/>
      <c r="M309" s="52"/>
      <c r="N309" s="52"/>
      <c r="O309" s="52"/>
      <c r="P309" s="52"/>
      <c r="Q309" s="52"/>
      <c r="R309" s="52"/>
      <c r="S309" s="52"/>
      <c r="T309" s="52"/>
      <c r="U309" s="55"/>
      <c r="V309" s="32"/>
      <c r="W309" s="33"/>
      <c r="X309" s="87">
        <f t="shared" si="116"/>
        <v>2000</v>
      </c>
      <c r="Y309" s="57"/>
      <c r="Z309" s="5">
        <f t="shared" si="117"/>
        <v>0</v>
      </c>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row>
    <row r="310" spans="1:59" s="62" customFormat="1" ht="24">
      <c r="A310" s="60" t="s">
        <v>40</v>
      </c>
      <c r="B310" s="51" t="s">
        <v>233</v>
      </c>
      <c r="C310" s="56"/>
      <c r="D310" s="52">
        <f t="shared" si="131"/>
        <v>328</v>
      </c>
      <c r="E310" s="52">
        <v>328</v>
      </c>
      <c r="F310" s="52"/>
      <c r="G310" s="52"/>
      <c r="H310" s="52"/>
      <c r="I310" s="52"/>
      <c r="J310" s="52"/>
      <c r="K310" s="52"/>
      <c r="L310" s="52"/>
      <c r="M310" s="52"/>
      <c r="N310" s="52"/>
      <c r="O310" s="52"/>
      <c r="P310" s="52"/>
      <c r="Q310" s="52"/>
      <c r="R310" s="52"/>
      <c r="S310" s="52"/>
      <c r="T310" s="52"/>
      <c r="U310" s="55"/>
      <c r="V310" s="32"/>
      <c r="W310" s="33"/>
      <c r="X310" s="87">
        <f t="shared" si="116"/>
        <v>328</v>
      </c>
      <c r="Y310" s="57"/>
      <c r="Z310" s="5">
        <f t="shared" si="117"/>
        <v>0</v>
      </c>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row>
    <row r="311" spans="1:59" s="41" customFormat="1" ht="13.5" customHeight="1">
      <c r="A311" s="83" t="s">
        <v>234</v>
      </c>
      <c r="B311" s="28" t="s">
        <v>235</v>
      </c>
      <c r="C311" s="29"/>
      <c r="D311" s="37">
        <f>SUM(E311:P311)</f>
        <v>1737</v>
      </c>
      <c r="E311" s="37"/>
      <c r="F311" s="37"/>
      <c r="G311" s="37">
        <f>G312</f>
        <v>1737</v>
      </c>
      <c r="H311" s="37"/>
      <c r="I311" s="37"/>
      <c r="J311" s="37"/>
      <c r="K311" s="37"/>
      <c r="L311" s="37"/>
      <c r="M311" s="37"/>
      <c r="N311" s="37"/>
      <c r="O311" s="37"/>
      <c r="P311" s="37"/>
      <c r="Q311" s="37"/>
      <c r="R311" s="37"/>
      <c r="S311" s="37"/>
      <c r="T311" s="37"/>
      <c r="U311" s="112"/>
      <c r="V311" s="34"/>
      <c r="W311" s="34"/>
      <c r="X311" s="34">
        <f t="shared" si="116"/>
        <v>1737</v>
      </c>
      <c r="Y311" s="38" t="s">
        <v>236</v>
      </c>
      <c r="Z311" s="5"/>
      <c r="AA311" s="39"/>
      <c r="AB311" s="39"/>
      <c r="AC311" s="40"/>
      <c r="AD311" s="40"/>
      <c r="AE311" s="40"/>
      <c r="AF311" s="40"/>
      <c r="AG311" s="40"/>
      <c r="AH311" s="40"/>
      <c r="AI311" s="40"/>
      <c r="AJ311" s="40"/>
      <c r="AK311" s="40"/>
      <c r="AL311" s="40"/>
      <c r="AM311" s="40"/>
      <c r="AN311" s="40"/>
      <c r="AO311" s="40"/>
      <c r="AP311" s="40"/>
      <c r="AQ311" s="40"/>
      <c r="AR311" s="40"/>
      <c r="AS311" s="40"/>
      <c r="AT311" s="40"/>
      <c r="AU311" s="40"/>
      <c r="AV311" s="40"/>
      <c r="AW311" s="40"/>
      <c r="AX311" s="40"/>
      <c r="AY311" s="40"/>
      <c r="AZ311" s="40"/>
      <c r="BA311" s="40"/>
      <c r="BB311" s="40"/>
      <c r="BC311" s="40"/>
      <c r="BD311" s="40"/>
      <c r="BE311" s="40"/>
      <c r="BF311" s="40"/>
      <c r="BG311" s="40"/>
    </row>
    <row r="312" spans="1:59" s="117" customFormat="1" ht="13.5" customHeight="1">
      <c r="A312" s="42" t="s">
        <v>237</v>
      </c>
      <c r="B312" s="43" t="s">
        <v>66</v>
      </c>
      <c r="C312" s="44"/>
      <c r="D312" s="45">
        <f>SUM(E312:P312)</f>
        <v>1737</v>
      </c>
      <c r="E312" s="45"/>
      <c r="F312" s="45"/>
      <c r="G312" s="45">
        <f>G313</f>
        <v>1737</v>
      </c>
      <c r="H312" s="45"/>
      <c r="I312" s="45"/>
      <c r="J312" s="45"/>
      <c r="K312" s="45"/>
      <c r="L312" s="45"/>
      <c r="M312" s="45"/>
      <c r="N312" s="45"/>
      <c r="O312" s="45"/>
      <c r="P312" s="45"/>
      <c r="Q312" s="45"/>
      <c r="R312" s="45"/>
      <c r="S312" s="45"/>
      <c r="T312" s="45"/>
      <c r="U312" s="115"/>
      <c r="V312" s="115"/>
      <c r="W312" s="115"/>
      <c r="X312" s="47">
        <f t="shared" si="116"/>
        <v>1737</v>
      </c>
      <c r="Y312" s="64"/>
      <c r="Z312" s="5"/>
      <c r="AA312" s="116"/>
      <c r="AB312" s="116"/>
      <c r="AC312" s="116"/>
      <c r="AD312" s="116"/>
      <c r="AE312" s="116"/>
      <c r="AF312" s="116"/>
      <c r="AG312" s="116"/>
      <c r="AH312" s="116"/>
      <c r="AI312" s="116"/>
      <c r="AJ312" s="116"/>
      <c r="AK312" s="116"/>
      <c r="AL312" s="116"/>
      <c r="AM312" s="116"/>
      <c r="AN312" s="116"/>
      <c r="AO312" s="116"/>
      <c r="AP312" s="116"/>
      <c r="AQ312" s="116"/>
      <c r="AR312" s="116"/>
      <c r="AS312" s="116"/>
      <c r="AT312" s="116"/>
      <c r="AU312" s="116"/>
      <c r="AV312" s="116"/>
      <c r="AW312" s="116"/>
      <c r="AX312" s="116"/>
      <c r="AY312" s="116"/>
      <c r="AZ312" s="116"/>
      <c r="BA312" s="116"/>
      <c r="BB312" s="116"/>
      <c r="BC312" s="116"/>
      <c r="BD312" s="116"/>
      <c r="BE312" s="116"/>
      <c r="BF312" s="116"/>
      <c r="BG312" s="116"/>
    </row>
    <row r="313" spans="1:59" s="62" customFormat="1" ht="36">
      <c r="A313" s="60" t="s">
        <v>40</v>
      </c>
      <c r="B313" s="51" t="s">
        <v>238</v>
      </c>
      <c r="C313" s="56"/>
      <c r="D313" s="52">
        <f>SUM(E313:P313)</f>
        <v>1737</v>
      </c>
      <c r="E313" s="52"/>
      <c r="F313" s="52"/>
      <c r="G313" s="52">
        <v>1737</v>
      </c>
      <c r="H313" s="52"/>
      <c r="I313" s="52"/>
      <c r="J313" s="52"/>
      <c r="K313" s="52"/>
      <c r="L313" s="52"/>
      <c r="M313" s="52"/>
      <c r="N313" s="52"/>
      <c r="O313" s="52"/>
      <c r="P313" s="52"/>
      <c r="Q313" s="52"/>
      <c r="R313" s="52"/>
      <c r="S313" s="52"/>
      <c r="T313" s="52"/>
      <c r="U313" s="55"/>
      <c r="V313" s="32"/>
      <c r="W313" s="69"/>
      <c r="X313" s="87">
        <f t="shared" si="116"/>
        <v>1737</v>
      </c>
      <c r="Y313" s="57"/>
      <c r="Z313" s="5"/>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c r="BF313" s="61"/>
      <c r="BG313" s="61"/>
    </row>
    <row r="314" spans="1:59" s="41" customFormat="1" ht="13.5" customHeight="1">
      <c r="A314" s="83">
        <v>10</v>
      </c>
      <c r="B314" s="28" t="s">
        <v>239</v>
      </c>
      <c r="C314" s="98">
        <v>25404</v>
      </c>
      <c r="D314" s="99">
        <f t="shared" ref="D314:Q314" si="134">D315+D339+D350+D355</f>
        <v>26812.0016</v>
      </c>
      <c r="E314" s="99">
        <f t="shared" si="134"/>
        <v>0</v>
      </c>
      <c r="F314" s="99">
        <f t="shared" si="134"/>
        <v>0</v>
      </c>
      <c r="G314" s="99">
        <f t="shared" si="134"/>
        <v>0</v>
      </c>
      <c r="H314" s="99">
        <f t="shared" si="134"/>
        <v>0</v>
      </c>
      <c r="I314" s="99">
        <f t="shared" si="134"/>
        <v>13277</v>
      </c>
      <c r="J314" s="99">
        <f t="shared" si="134"/>
        <v>78</v>
      </c>
      <c r="K314" s="99">
        <f t="shared" si="134"/>
        <v>0</v>
      </c>
      <c r="L314" s="99">
        <f t="shared" si="134"/>
        <v>0</v>
      </c>
      <c r="M314" s="99">
        <f t="shared" si="134"/>
        <v>0</v>
      </c>
      <c r="N314" s="99">
        <f t="shared" si="134"/>
        <v>13457.0016</v>
      </c>
      <c r="O314" s="99">
        <f t="shared" si="134"/>
        <v>0</v>
      </c>
      <c r="P314" s="99">
        <f t="shared" si="134"/>
        <v>0</v>
      </c>
      <c r="Q314" s="99">
        <f t="shared" si="134"/>
        <v>209</v>
      </c>
      <c r="R314" s="99"/>
      <c r="S314" s="99">
        <f t="shared" ref="S314:T314" si="135">S315+S339+S350+S355</f>
        <v>209</v>
      </c>
      <c r="T314" s="99">
        <f t="shared" si="135"/>
        <v>0</v>
      </c>
      <c r="U314" s="100">
        <f t="shared" si="123"/>
        <v>27021.0016</v>
      </c>
      <c r="V314" s="32">
        <f t="shared" si="121"/>
        <v>26812.0016</v>
      </c>
      <c r="W314" s="33">
        <f t="shared" si="113"/>
        <v>1408.0015999999996</v>
      </c>
      <c r="X314" s="101">
        <f t="shared" si="116"/>
        <v>1408.0015999999996</v>
      </c>
      <c r="Y314" s="89"/>
      <c r="Z314" s="5">
        <f t="shared" si="117"/>
        <v>0</v>
      </c>
      <c r="AA314" s="39"/>
      <c r="AB314" s="39"/>
      <c r="AC314" s="40"/>
      <c r="AD314" s="40"/>
      <c r="AE314" s="40"/>
      <c r="AF314" s="40"/>
      <c r="AG314" s="40"/>
      <c r="AH314" s="40"/>
      <c r="AI314" s="40"/>
      <c r="AJ314" s="40"/>
      <c r="AK314" s="40"/>
      <c r="AL314" s="40"/>
      <c r="AM314" s="40"/>
      <c r="AN314" s="40"/>
      <c r="AO314" s="40"/>
      <c r="AP314" s="40"/>
      <c r="AQ314" s="40"/>
      <c r="AR314" s="40"/>
      <c r="AS314" s="40"/>
      <c r="AT314" s="40"/>
      <c r="AU314" s="40"/>
      <c r="AV314" s="40"/>
      <c r="AW314" s="40"/>
      <c r="AX314" s="40"/>
      <c r="AY314" s="40"/>
      <c r="AZ314" s="40"/>
      <c r="BA314" s="40"/>
      <c r="BB314" s="40"/>
      <c r="BC314" s="40"/>
      <c r="BD314" s="40"/>
      <c r="BE314" s="40"/>
      <c r="BF314" s="40"/>
      <c r="BG314" s="40"/>
    </row>
    <row r="315" spans="1:59" s="41" customFormat="1" ht="13.5" customHeight="1">
      <c r="A315" s="27" t="s">
        <v>240</v>
      </c>
      <c r="B315" s="28" t="s">
        <v>241</v>
      </c>
      <c r="C315" s="98">
        <v>16654</v>
      </c>
      <c r="D315" s="99">
        <f t="shared" ref="D315:Q315" si="136">D316+D319+D322+D329</f>
        <v>16783</v>
      </c>
      <c r="E315" s="99">
        <f t="shared" si="136"/>
        <v>0</v>
      </c>
      <c r="F315" s="99">
        <f t="shared" si="136"/>
        <v>0</v>
      </c>
      <c r="G315" s="99">
        <f t="shared" si="136"/>
        <v>0</v>
      </c>
      <c r="H315" s="99">
        <f t="shared" si="136"/>
        <v>0</v>
      </c>
      <c r="I315" s="99">
        <f t="shared" si="136"/>
        <v>8483</v>
      </c>
      <c r="J315" s="99">
        <f t="shared" si="136"/>
        <v>78</v>
      </c>
      <c r="K315" s="99">
        <f t="shared" si="136"/>
        <v>0</v>
      </c>
      <c r="L315" s="99">
        <f t="shared" si="136"/>
        <v>0</v>
      </c>
      <c r="M315" s="99">
        <f t="shared" si="136"/>
        <v>0</v>
      </c>
      <c r="N315" s="99">
        <f t="shared" si="136"/>
        <v>8222</v>
      </c>
      <c r="O315" s="99">
        <f t="shared" si="136"/>
        <v>0</v>
      </c>
      <c r="P315" s="99">
        <f t="shared" si="136"/>
        <v>0</v>
      </c>
      <c r="Q315" s="99">
        <f t="shared" si="136"/>
        <v>132</v>
      </c>
      <c r="R315" s="99"/>
      <c r="S315" s="99">
        <f t="shared" ref="S315:T315" si="137">S316+S319+S322+S329</f>
        <v>132</v>
      </c>
      <c r="T315" s="99">
        <f t="shared" si="137"/>
        <v>0</v>
      </c>
      <c r="U315" s="100">
        <f t="shared" si="123"/>
        <v>16915</v>
      </c>
      <c r="V315" s="32">
        <f t="shared" si="121"/>
        <v>16783</v>
      </c>
      <c r="W315" s="33">
        <f t="shared" si="113"/>
        <v>129</v>
      </c>
      <c r="X315" s="101">
        <f t="shared" si="116"/>
        <v>129</v>
      </c>
      <c r="Y315" s="38" t="s">
        <v>37</v>
      </c>
      <c r="Z315" s="5">
        <f t="shared" si="117"/>
        <v>0</v>
      </c>
      <c r="AA315" s="39"/>
      <c r="AB315" s="39"/>
      <c r="AC315" s="40"/>
      <c r="AD315" s="40"/>
      <c r="AE315" s="40"/>
      <c r="AF315" s="40"/>
      <c r="AG315" s="40"/>
      <c r="AH315" s="40"/>
      <c r="AI315" s="40"/>
      <c r="AJ315" s="40"/>
      <c r="AK315" s="40"/>
      <c r="AL315" s="40"/>
      <c r="AM315" s="40"/>
      <c r="AN315" s="40"/>
      <c r="AO315" s="40"/>
      <c r="AP315" s="40"/>
      <c r="AQ315" s="40"/>
      <c r="AR315" s="40"/>
      <c r="AS315" s="40"/>
      <c r="AT315" s="40"/>
      <c r="AU315" s="40"/>
      <c r="AV315" s="40"/>
      <c r="AW315" s="40"/>
      <c r="AX315" s="40"/>
      <c r="AY315" s="40"/>
      <c r="AZ315" s="40"/>
      <c r="BA315" s="40"/>
      <c r="BB315" s="40"/>
      <c r="BC315" s="40"/>
      <c r="BD315" s="40"/>
      <c r="BE315" s="40"/>
      <c r="BF315" s="40"/>
      <c r="BG315" s="40"/>
    </row>
    <row r="316" spans="1:59" s="49" customFormat="1" ht="13.5" customHeight="1">
      <c r="A316" s="42" t="s">
        <v>35</v>
      </c>
      <c r="B316" s="43" t="s">
        <v>139</v>
      </c>
      <c r="C316" s="102">
        <v>5077</v>
      </c>
      <c r="D316" s="103">
        <f>SUM(E316:P316)</f>
        <v>5845</v>
      </c>
      <c r="E316" s="103"/>
      <c r="F316" s="103"/>
      <c r="G316" s="103"/>
      <c r="H316" s="103"/>
      <c r="I316" s="103"/>
      <c r="J316" s="103"/>
      <c r="K316" s="103"/>
      <c r="L316" s="103"/>
      <c r="M316" s="103"/>
      <c r="N316" s="103">
        <f>N317+N318</f>
        <v>5845</v>
      </c>
      <c r="O316" s="103"/>
      <c r="P316" s="103"/>
      <c r="Q316" s="103">
        <f t="shared" ref="Q316:T316" si="138">SUM(Q317:Q318)</f>
        <v>0</v>
      </c>
      <c r="R316" s="103"/>
      <c r="S316" s="103">
        <f t="shared" si="138"/>
        <v>0</v>
      </c>
      <c r="T316" s="103">
        <f t="shared" si="138"/>
        <v>0</v>
      </c>
      <c r="U316" s="104">
        <f t="shared" si="123"/>
        <v>5845</v>
      </c>
      <c r="V316" s="32">
        <f t="shared" si="121"/>
        <v>5845</v>
      </c>
      <c r="W316" s="33">
        <f t="shared" si="113"/>
        <v>768</v>
      </c>
      <c r="X316" s="47">
        <f t="shared" si="116"/>
        <v>768</v>
      </c>
      <c r="Y316" s="38"/>
      <c r="Z316" s="5">
        <f t="shared" si="117"/>
        <v>0</v>
      </c>
      <c r="AA316" s="48"/>
      <c r="AB316" s="48"/>
      <c r="AC316" s="48"/>
      <c r="AD316" s="48"/>
      <c r="AE316" s="48"/>
      <c r="AF316" s="48"/>
      <c r="AG316" s="48"/>
      <c r="AH316" s="48"/>
      <c r="AI316" s="48"/>
      <c r="AJ316" s="48"/>
      <c r="AK316" s="48"/>
      <c r="AL316" s="48"/>
      <c r="AM316" s="48"/>
      <c r="AN316" s="48"/>
      <c r="AO316" s="48"/>
      <c r="AP316" s="48"/>
      <c r="AQ316" s="48"/>
      <c r="AR316" s="48"/>
      <c r="AS316" s="48"/>
      <c r="AT316" s="48"/>
      <c r="AU316" s="48"/>
      <c r="AV316" s="48"/>
      <c r="AW316" s="48"/>
      <c r="AX316" s="48"/>
      <c r="AY316" s="48"/>
      <c r="AZ316" s="48"/>
      <c r="BA316" s="48"/>
      <c r="BB316" s="48"/>
      <c r="BC316" s="48"/>
      <c r="BD316" s="48"/>
      <c r="BE316" s="48"/>
      <c r="BF316" s="48"/>
      <c r="BG316" s="48"/>
    </row>
    <row r="317" spans="1:59" s="85" customFormat="1" ht="13.5" customHeight="1">
      <c r="A317" s="50" t="s">
        <v>242</v>
      </c>
      <c r="B317" s="51" t="s">
        <v>39</v>
      </c>
      <c r="C317" s="106">
        <v>4754</v>
      </c>
      <c r="D317" s="107">
        <f>SUM(E317:P317)</f>
        <v>5452</v>
      </c>
      <c r="E317" s="107"/>
      <c r="F317" s="107"/>
      <c r="G317" s="107"/>
      <c r="H317" s="107"/>
      <c r="I317" s="107"/>
      <c r="J317" s="107"/>
      <c r="K317" s="107"/>
      <c r="L317" s="107"/>
      <c r="M317" s="107"/>
      <c r="N317" s="107">
        <v>5452</v>
      </c>
      <c r="O317" s="107"/>
      <c r="P317" s="107"/>
      <c r="Q317" s="107"/>
      <c r="R317" s="107"/>
      <c r="S317" s="107"/>
      <c r="T317" s="107"/>
      <c r="U317" s="55">
        <f t="shared" si="123"/>
        <v>5452</v>
      </c>
      <c r="V317" s="32">
        <f t="shared" si="121"/>
        <v>5452</v>
      </c>
      <c r="W317" s="33">
        <f t="shared" si="113"/>
        <v>698</v>
      </c>
      <c r="X317" s="53">
        <f t="shared" si="116"/>
        <v>698</v>
      </c>
      <c r="Y317" s="38"/>
      <c r="Z317" s="5">
        <f t="shared" si="117"/>
        <v>0</v>
      </c>
      <c r="AA317" s="84"/>
      <c r="AB317" s="84"/>
      <c r="AC317" s="84"/>
      <c r="AD317" s="84"/>
      <c r="AE317" s="84"/>
      <c r="AF317" s="84"/>
      <c r="AG317" s="84"/>
      <c r="AH317" s="84"/>
      <c r="AI317" s="84"/>
      <c r="AJ317" s="84"/>
      <c r="AK317" s="84"/>
      <c r="AL317" s="84"/>
      <c r="AM317" s="84"/>
      <c r="AN317" s="84"/>
      <c r="AO317" s="84"/>
      <c r="AP317" s="84"/>
      <c r="AQ317" s="84"/>
      <c r="AR317" s="84"/>
      <c r="AS317" s="84"/>
      <c r="AT317" s="84"/>
      <c r="AU317" s="84"/>
      <c r="AV317" s="84"/>
      <c r="AW317" s="84"/>
      <c r="AX317" s="84"/>
      <c r="AY317" s="84"/>
      <c r="AZ317" s="84"/>
      <c r="BA317" s="84"/>
      <c r="BB317" s="84"/>
      <c r="BC317" s="84"/>
      <c r="BD317" s="84"/>
      <c r="BE317" s="84"/>
      <c r="BF317" s="84"/>
      <c r="BG317" s="84"/>
    </row>
    <row r="318" spans="1:59" s="85" customFormat="1" ht="13.5" customHeight="1">
      <c r="A318" s="50" t="s">
        <v>38</v>
      </c>
      <c r="B318" s="51" t="s">
        <v>42</v>
      </c>
      <c r="C318" s="106">
        <v>323</v>
      </c>
      <c r="D318" s="107">
        <f t="shared" ref="D318:D338" si="139">SUM(E318:P318)</f>
        <v>393</v>
      </c>
      <c r="E318" s="107"/>
      <c r="F318" s="107"/>
      <c r="G318" s="107"/>
      <c r="H318" s="107"/>
      <c r="I318" s="107"/>
      <c r="J318" s="107"/>
      <c r="K318" s="107"/>
      <c r="L318" s="107"/>
      <c r="M318" s="107"/>
      <c r="N318" s="107">
        <v>393</v>
      </c>
      <c r="O318" s="107"/>
      <c r="P318" s="107"/>
      <c r="Q318" s="107"/>
      <c r="R318" s="107"/>
      <c r="S318" s="107"/>
      <c r="T318" s="107"/>
      <c r="U318" s="55">
        <f t="shared" si="123"/>
        <v>393</v>
      </c>
      <c r="V318" s="32">
        <f t="shared" si="121"/>
        <v>393</v>
      </c>
      <c r="W318" s="33">
        <f t="shared" si="113"/>
        <v>70</v>
      </c>
      <c r="X318" s="53">
        <f t="shared" si="116"/>
        <v>70</v>
      </c>
      <c r="Y318" s="38"/>
      <c r="Z318" s="5">
        <f t="shared" si="117"/>
        <v>0</v>
      </c>
      <c r="AA318" s="84"/>
      <c r="AB318" s="84"/>
      <c r="AC318" s="84"/>
      <c r="AD318" s="84"/>
      <c r="AE318" s="84"/>
      <c r="AF318" s="84"/>
      <c r="AG318" s="84"/>
      <c r="AH318" s="84"/>
      <c r="AI318" s="84"/>
      <c r="AJ318" s="84"/>
      <c r="AK318" s="84"/>
      <c r="AL318" s="84"/>
      <c r="AM318" s="84"/>
      <c r="AN318" s="84"/>
      <c r="AO318" s="84"/>
      <c r="AP318" s="84"/>
      <c r="AQ318" s="84"/>
      <c r="AR318" s="84"/>
      <c r="AS318" s="84"/>
      <c r="AT318" s="84"/>
      <c r="AU318" s="84"/>
      <c r="AV318" s="84"/>
      <c r="AW318" s="84"/>
      <c r="AX318" s="84"/>
      <c r="AY318" s="84"/>
      <c r="AZ318" s="84"/>
      <c r="BA318" s="84"/>
      <c r="BB318" s="84"/>
      <c r="BC318" s="84"/>
      <c r="BD318" s="84"/>
      <c r="BE318" s="84"/>
      <c r="BF318" s="84"/>
      <c r="BG318" s="84"/>
    </row>
    <row r="319" spans="1:59" s="49" customFormat="1" ht="13.5" customHeight="1">
      <c r="A319" s="42" t="s">
        <v>43</v>
      </c>
      <c r="B319" s="43" t="s">
        <v>44</v>
      </c>
      <c r="C319" s="102">
        <v>1185</v>
      </c>
      <c r="D319" s="103">
        <f>SUM(E319:P319)</f>
        <v>1185</v>
      </c>
      <c r="E319" s="103"/>
      <c r="F319" s="103"/>
      <c r="G319" s="103"/>
      <c r="H319" s="103"/>
      <c r="I319" s="103"/>
      <c r="J319" s="103"/>
      <c r="K319" s="103"/>
      <c r="L319" s="103"/>
      <c r="M319" s="103"/>
      <c r="N319" s="103">
        <f t="shared" ref="N319" si="140">N320+N321</f>
        <v>1185</v>
      </c>
      <c r="O319" s="103"/>
      <c r="P319" s="103"/>
      <c r="Q319" s="103">
        <v>132</v>
      </c>
      <c r="R319" s="103"/>
      <c r="S319" s="103">
        <v>132</v>
      </c>
      <c r="T319" s="103"/>
      <c r="U319" s="104">
        <f t="shared" si="123"/>
        <v>1317</v>
      </c>
      <c r="V319" s="32">
        <f t="shared" si="121"/>
        <v>1185</v>
      </c>
      <c r="W319" s="33">
        <f t="shared" si="113"/>
        <v>0</v>
      </c>
      <c r="X319" s="105">
        <f t="shared" si="116"/>
        <v>0</v>
      </c>
      <c r="Y319" s="38"/>
      <c r="Z319" s="5">
        <f t="shared" si="117"/>
        <v>0</v>
      </c>
      <c r="AA319" s="48"/>
      <c r="AB319" s="48"/>
      <c r="AC319" s="48"/>
      <c r="AD319" s="48"/>
      <c r="AE319" s="48"/>
      <c r="AF319" s="48"/>
      <c r="AG319" s="48"/>
      <c r="AH319" s="48"/>
      <c r="AI319" s="48"/>
      <c r="AJ319" s="48"/>
      <c r="AK319" s="48"/>
      <c r="AL319" s="48"/>
      <c r="AM319" s="48"/>
      <c r="AN319" s="48"/>
      <c r="AO319" s="48"/>
      <c r="AP319" s="48"/>
      <c r="AQ319" s="48"/>
      <c r="AR319" s="48"/>
      <c r="AS319" s="48"/>
      <c r="AT319" s="48"/>
      <c r="AU319" s="48"/>
      <c r="AV319" s="48"/>
      <c r="AW319" s="48"/>
      <c r="AX319" s="48"/>
      <c r="AY319" s="48"/>
      <c r="AZ319" s="48"/>
      <c r="BA319" s="48"/>
      <c r="BB319" s="48"/>
      <c r="BC319" s="48"/>
      <c r="BD319" s="48"/>
      <c r="BE319" s="48"/>
      <c r="BF319" s="48"/>
      <c r="BG319" s="48"/>
    </row>
    <row r="320" spans="1:59" s="85" customFormat="1" ht="13.5" customHeight="1">
      <c r="A320" s="50" t="s">
        <v>242</v>
      </c>
      <c r="B320" s="51" t="s">
        <v>39</v>
      </c>
      <c r="C320" s="106">
        <v>1141</v>
      </c>
      <c r="D320" s="107">
        <f>SUM(E320:P320)</f>
        <v>1141</v>
      </c>
      <c r="E320" s="107"/>
      <c r="F320" s="107"/>
      <c r="G320" s="107"/>
      <c r="H320" s="107"/>
      <c r="I320" s="107"/>
      <c r="J320" s="107"/>
      <c r="K320" s="107"/>
      <c r="L320" s="107"/>
      <c r="M320" s="107"/>
      <c r="N320" s="107">
        <v>1141</v>
      </c>
      <c r="O320" s="107"/>
      <c r="P320" s="107"/>
      <c r="Q320" s="107"/>
      <c r="R320" s="107"/>
      <c r="S320" s="107"/>
      <c r="T320" s="107"/>
      <c r="U320" s="55">
        <f t="shared" si="123"/>
        <v>1141</v>
      </c>
      <c r="V320" s="32">
        <f t="shared" si="121"/>
        <v>1141</v>
      </c>
      <c r="W320" s="33">
        <f t="shared" si="113"/>
        <v>0</v>
      </c>
      <c r="X320" s="53">
        <f t="shared" si="116"/>
        <v>0</v>
      </c>
      <c r="Y320" s="38"/>
      <c r="Z320" s="5">
        <f t="shared" si="117"/>
        <v>0</v>
      </c>
      <c r="AA320" s="84"/>
      <c r="AB320" s="84"/>
      <c r="AC320" s="84"/>
      <c r="AD320" s="84"/>
      <c r="AE320" s="84"/>
      <c r="AF320" s="84"/>
      <c r="AG320" s="84"/>
      <c r="AH320" s="84"/>
      <c r="AI320" s="84"/>
      <c r="AJ320" s="84"/>
      <c r="AK320" s="84"/>
      <c r="AL320" s="84"/>
      <c r="AM320" s="84"/>
      <c r="AN320" s="84"/>
      <c r="AO320" s="84"/>
      <c r="AP320" s="84"/>
      <c r="AQ320" s="84"/>
      <c r="AR320" s="84"/>
      <c r="AS320" s="84"/>
      <c r="AT320" s="84"/>
      <c r="AU320" s="84"/>
      <c r="AV320" s="84"/>
      <c r="AW320" s="84"/>
      <c r="AX320" s="84"/>
      <c r="AY320" s="84"/>
      <c r="AZ320" s="84"/>
      <c r="BA320" s="84"/>
      <c r="BB320" s="84"/>
      <c r="BC320" s="84"/>
      <c r="BD320" s="84"/>
      <c r="BE320" s="84"/>
      <c r="BF320" s="84"/>
      <c r="BG320" s="84"/>
    </row>
    <row r="321" spans="1:59" s="85" customFormat="1" ht="13.5" customHeight="1">
      <c r="A321" s="50" t="s">
        <v>38</v>
      </c>
      <c r="B321" s="51" t="s">
        <v>42</v>
      </c>
      <c r="C321" s="106">
        <v>44</v>
      </c>
      <c r="D321" s="107">
        <f t="shared" si="139"/>
        <v>44</v>
      </c>
      <c r="E321" s="107"/>
      <c r="F321" s="107"/>
      <c r="G321" s="107"/>
      <c r="H321" s="107"/>
      <c r="I321" s="107"/>
      <c r="J321" s="107"/>
      <c r="K321" s="107"/>
      <c r="L321" s="107"/>
      <c r="M321" s="107"/>
      <c r="N321" s="107">
        <v>44</v>
      </c>
      <c r="O321" s="107"/>
      <c r="P321" s="107"/>
      <c r="Q321" s="107"/>
      <c r="R321" s="107"/>
      <c r="S321" s="107"/>
      <c r="T321" s="107"/>
      <c r="U321" s="55">
        <f t="shared" si="123"/>
        <v>44</v>
      </c>
      <c r="V321" s="32">
        <f t="shared" si="121"/>
        <v>44</v>
      </c>
      <c r="W321" s="33">
        <f t="shared" si="113"/>
        <v>0</v>
      </c>
      <c r="X321" s="53">
        <f t="shared" si="116"/>
        <v>0</v>
      </c>
      <c r="Y321" s="38"/>
      <c r="Z321" s="5">
        <f t="shared" si="117"/>
        <v>0</v>
      </c>
      <c r="AA321" s="84"/>
      <c r="AB321" s="84"/>
      <c r="AC321" s="84"/>
      <c r="AD321" s="84"/>
      <c r="AE321" s="84"/>
      <c r="AF321" s="84"/>
      <c r="AG321" s="84"/>
      <c r="AH321" s="84"/>
      <c r="AI321" s="84"/>
      <c r="AJ321" s="84"/>
      <c r="AK321" s="84"/>
      <c r="AL321" s="84"/>
      <c r="AM321" s="84"/>
      <c r="AN321" s="84"/>
      <c r="AO321" s="84"/>
      <c r="AP321" s="84"/>
      <c r="AQ321" s="84"/>
      <c r="AR321" s="84"/>
      <c r="AS321" s="84"/>
      <c r="AT321" s="84"/>
      <c r="AU321" s="84"/>
      <c r="AV321" s="84"/>
      <c r="AW321" s="84"/>
      <c r="AX321" s="84"/>
      <c r="AY321" s="84"/>
      <c r="AZ321" s="84"/>
      <c r="BA321" s="84"/>
      <c r="BB321" s="84"/>
      <c r="BC321" s="84"/>
      <c r="BD321" s="84"/>
      <c r="BE321" s="84"/>
      <c r="BF321" s="84"/>
      <c r="BG321" s="84"/>
    </row>
    <row r="322" spans="1:59" s="49" customFormat="1" ht="13.5" customHeight="1">
      <c r="A322" s="42" t="s">
        <v>45</v>
      </c>
      <c r="B322" s="43" t="s">
        <v>243</v>
      </c>
      <c r="C322" s="102">
        <v>1320</v>
      </c>
      <c r="D322" s="103">
        <f>SUM(E322:P322)</f>
        <v>1270</v>
      </c>
      <c r="E322" s="103"/>
      <c r="F322" s="103"/>
      <c r="G322" s="103"/>
      <c r="H322" s="103"/>
      <c r="I322" s="103"/>
      <c r="J322" s="103">
        <f>SUM(J323:J328)</f>
        <v>78</v>
      </c>
      <c r="K322" s="103"/>
      <c r="L322" s="103"/>
      <c r="M322" s="103"/>
      <c r="N322" s="103">
        <f>SUM(N323:N328)</f>
        <v>1192</v>
      </c>
      <c r="O322" s="103">
        <v>0</v>
      </c>
      <c r="P322" s="103">
        <v>0</v>
      </c>
      <c r="Q322" s="103">
        <f>SUM(Q323:Q328)</f>
        <v>0</v>
      </c>
      <c r="R322" s="103"/>
      <c r="S322" s="103">
        <f>SUM(S323:S328)</f>
        <v>0</v>
      </c>
      <c r="T322" s="103">
        <f>SUM(T323:T328)</f>
        <v>0</v>
      </c>
      <c r="U322" s="104">
        <f t="shared" si="123"/>
        <v>1270</v>
      </c>
      <c r="V322" s="32">
        <f t="shared" si="121"/>
        <v>1270</v>
      </c>
      <c r="W322" s="33">
        <f t="shared" si="113"/>
        <v>-50</v>
      </c>
      <c r="X322" s="105">
        <f t="shared" si="116"/>
        <v>-50</v>
      </c>
      <c r="Y322" s="38"/>
      <c r="Z322" s="5">
        <f t="shared" si="117"/>
        <v>0</v>
      </c>
      <c r="AA322" s="48"/>
      <c r="AB322" s="48"/>
      <c r="AC322" s="48"/>
      <c r="AD322" s="48"/>
      <c r="AE322" s="48"/>
      <c r="AF322" s="48"/>
      <c r="AG322" s="48"/>
      <c r="AH322" s="48"/>
      <c r="AI322" s="48"/>
      <c r="AJ322" s="48"/>
      <c r="AK322" s="48"/>
      <c r="AL322" s="48"/>
      <c r="AM322" s="48"/>
      <c r="AN322" s="48"/>
      <c r="AO322" s="48"/>
      <c r="AP322" s="48"/>
      <c r="AQ322" s="48"/>
      <c r="AR322" s="48"/>
      <c r="AS322" s="48"/>
      <c r="AT322" s="48"/>
      <c r="AU322" s="48"/>
      <c r="AV322" s="48"/>
      <c r="AW322" s="48"/>
      <c r="AX322" s="48"/>
      <c r="AY322" s="48"/>
      <c r="AZ322" s="48"/>
      <c r="BA322" s="48"/>
      <c r="BB322" s="48"/>
      <c r="BC322" s="48"/>
      <c r="BD322" s="48"/>
      <c r="BE322" s="48"/>
      <c r="BF322" s="48"/>
      <c r="BG322" s="48"/>
    </row>
    <row r="323" spans="1:59" s="122" customFormat="1" ht="12">
      <c r="A323" s="118" t="s">
        <v>40</v>
      </c>
      <c r="B323" s="119" t="s">
        <v>141</v>
      </c>
      <c r="C323" s="106">
        <v>18</v>
      </c>
      <c r="D323" s="107">
        <f t="shared" si="139"/>
        <v>18</v>
      </c>
      <c r="E323" s="107"/>
      <c r="F323" s="107"/>
      <c r="G323" s="107"/>
      <c r="H323" s="107"/>
      <c r="I323" s="107"/>
      <c r="J323" s="107"/>
      <c r="K323" s="107"/>
      <c r="L323" s="107"/>
      <c r="M323" s="107"/>
      <c r="N323" s="107">
        <v>18</v>
      </c>
      <c r="O323" s="107"/>
      <c r="P323" s="107"/>
      <c r="Q323" s="107"/>
      <c r="R323" s="107"/>
      <c r="S323" s="107"/>
      <c r="T323" s="107"/>
      <c r="U323" s="120">
        <f t="shared" si="123"/>
        <v>18</v>
      </c>
      <c r="V323" s="32">
        <f t="shared" si="121"/>
        <v>18</v>
      </c>
      <c r="W323" s="33">
        <f t="shared" si="113"/>
        <v>0</v>
      </c>
      <c r="X323" s="53">
        <f t="shared" si="116"/>
        <v>0</v>
      </c>
      <c r="Y323" s="64"/>
      <c r="Z323" s="5">
        <f t="shared" si="117"/>
        <v>0</v>
      </c>
      <c r="AA323" s="121"/>
      <c r="AB323" s="121"/>
      <c r="AC323" s="121"/>
      <c r="AD323" s="121"/>
      <c r="AE323" s="121"/>
      <c r="AF323" s="121"/>
      <c r="AG323" s="121"/>
      <c r="AH323" s="121"/>
      <c r="AI323" s="121"/>
      <c r="AJ323" s="121"/>
      <c r="AK323" s="121"/>
      <c r="AL323" s="121"/>
      <c r="AM323" s="121"/>
      <c r="AN323" s="121"/>
      <c r="AO323" s="121"/>
      <c r="AP323" s="121"/>
      <c r="AQ323" s="121"/>
      <c r="AR323" s="121"/>
      <c r="AS323" s="121"/>
      <c r="AT323" s="121"/>
      <c r="AU323" s="121"/>
      <c r="AV323" s="121"/>
      <c r="AW323" s="121"/>
      <c r="AX323" s="121"/>
      <c r="AY323" s="121"/>
      <c r="AZ323" s="121"/>
      <c r="BA323" s="121"/>
      <c r="BB323" s="121"/>
      <c r="BC323" s="121"/>
      <c r="BD323" s="121"/>
      <c r="BE323" s="121"/>
      <c r="BF323" s="121"/>
      <c r="BG323" s="121"/>
    </row>
    <row r="324" spans="1:59" s="122" customFormat="1" ht="24">
      <c r="A324" s="118" t="s">
        <v>38</v>
      </c>
      <c r="B324" s="119" t="s">
        <v>244</v>
      </c>
      <c r="C324" s="106">
        <v>120</v>
      </c>
      <c r="D324" s="107">
        <f t="shared" si="139"/>
        <v>70</v>
      </c>
      <c r="E324" s="107"/>
      <c r="F324" s="107"/>
      <c r="G324" s="107"/>
      <c r="H324" s="107"/>
      <c r="I324" s="107"/>
      <c r="J324" s="107"/>
      <c r="K324" s="107"/>
      <c r="L324" s="107"/>
      <c r="M324" s="107"/>
      <c r="N324" s="107">
        <v>70</v>
      </c>
      <c r="O324" s="107"/>
      <c r="P324" s="107"/>
      <c r="Q324" s="107"/>
      <c r="R324" s="107"/>
      <c r="S324" s="107"/>
      <c r="T324" s="107"/>
      <c r="U324" s="120">
        <f t="shared" si="123"/>
        <v>70</v>
      </c>
      <c r="V324" s="32">
        <f t="shared" si="121"/>
        <v>70</v>
      </c>
      <c r="W324" s="33">
        <f t="shared" si="113"/>
        <v>-50</v>
      </c>
      <c r="X324" s="53">
        <f t="shared" si="116"/>
        <v>-50</v>
      </c>
      <c r="Y324" s="64"/>
      <c r="Z324" s="5">
        <f t="shared" si="117"/>
        <v>0</v>
      </c>
      <c r="AA324" s="121"/>
      <c r="AB324" s="121"/>
      <c r="AC324" s="121"/>
      <c r="AD324" s="121"/>
      <c r="AE324" s="121"/>
      <c r="AF324" s="121"/>
      <c r="AG324" s="121"/>
      <c r="AH324" s="121"/>
      <c r="AI324" s="121"/>
      <c r="AJ324" s="121"/>
      <c r="AK324" s="121"/>
      <c r="AL324" s="121"/>
      <c r="AM324" s="121"/>
      <c r="AN324" s="121"/>
      <c r="AO324" s="121"/>
      <c r="AP324" s="121"/>
      <c r="AQ324" s="121"/>
      <c r="AR324" s="121"/>
      <c r="AS324" s="121"/>
      <c r="AT324" s="121"/>
      <c r="AU324" s="121"/>
      <c r="AV324" s="121"/>
      <c r="AW324" s="121"/>
      <c r="AX324" s="121"/>
      <c r="AY324" s="121"/>
      <c r="AZ324" s="121"/>
      <c r="BA324" s="121"/>
      <c r="BB324" s="121"/>
      <c r="BC324" s="121"/>
      <c r="BD324" s="121"/>
      <c r="BE324" s="121"/>
      <c r="BF324" s="121"/>
      <c r="BG324" s="121"/>
    </row>
    <row r="325" spans="1:59" s="122" customFormat="1" ht="12">
      <c r="A325" s="118" t="s">
        <v>40</v>
      </c>
      <c r="B325" s="119" t="s">
        <v>245</v>
      </c>
      <c r="C325" s="106">
        <v>370</v>
      </c>
      <c r="D325" s="107">
        <f t="shared" si="139"/>
        <v>370</v>
      </c>
      <c r="E325" s="107"/>
      <c r="F325" s="107"/>
      <c r="G325" s="107"/>
      <c r="H325" s="107"/>
      <c r="I325" s="107"/>
      <c r="J325" s="107"/>
      <c r="K325" s="107"/>
      <c r="L325" s="107"/>
      <c r="M325" s="107"/>
      <c r="N325" s="107">
        <v>370</v>
      </c>
      <c r="O325" s="107"/>
      <c r="P325" s="107"/>
      <c r="Q325" s="107"/>
      <c r="R325" s="107"/>
      <c r="S325" s="107"/>
      <c r="T325" s="107"/>
      <c r="U325" s="120">
        <f t="shared" si="123"/>
        <v>370</v>
      </c>
      <c r="V325" s="32">
        <f t="shared" si="121"/>
        <v>370</v>
      </c>
      <c r="W325" s="33">
        <f t="shared" si="113"/>
        <v>0</v>
      </c>
      <c r="X325" s="53">
        <f t="shared" si="116"/>
        <v>0</v>
      </c>
      <c r="Y325" s="64"/>
      <c r="Z325" s="5">
        <f t="shared" si="117"/>
        <v>0</v>
      </c>
      <c r="AA325" s="121"/>
      <c r="AB325" s="121"/>
      <c r="AC325" s="121"/>
      <c r="AD325" s="121"/>
      <c r="AE325" s="121"/>
      <c r="AF325" s="121"/>
      <c r="AG325" s="121"/>
      <c r="AH325" s="121"/>
      <c r="AI325" s="121"/>
      <c r="AJ325" s="121"/>
      <c r="AK325" s="121"/>
      <c r="AL325" s="121"/>
      <c r="AM325" s="121"/>
      <c r="AN325" s="121"/>
      <c r="AO325" s="121"/>
      <c r="AP325" s="121"/>
      <c r="AQ325" s="121"/>
      <c r="AR325" s="121"/>
      <c r="AS325" s="121"/>
      <c r="AT325" s="121"/>
      <c r="AU325" s="121"/>
      <c r="AV325" s="121"/>
      <c r="AW325" s="121"/>
      <c r="AX325" s="121"/>
      <c r="AY325" s="121"/>
      <c r="AZ325" s="121"/>
      <c r="BA325" s="121"/>
      <c r="BB325" s="121"/>
      <c r="BC325" s="121"/>
      <c r="BD325" s="121"/>
      <c r="BE325" s="121"/>
      <c r="BF325" s="121"/>
      <c r="BG325" s="121"/>
    </row>
    <row r="326" spans="1:59" s="122" customFormat="1" ht="24">
      <c r="A326" s="118" t="s">
        <v>40</v>
      </c>
      <c r="B326" s="119" t="s">
        <v>246</v>
      </c>
      <c r="C326" s="106">
        <v>446</v>
      </c>
      <c r="D326" s="107">
        <f t="shared" si="139"/>
        <v>446</v>
      </c>
      <c r="E326" s="107"/>
      <c r="F326" s="107"/>
      <c r="G326" s="107"/>
      <c r="H326" s="107"/>
      <c r="I326" s="107"/>
      <c r="J326" s="107"/>
      <c r="K326" s="107"/>
      <c r="L326" s="107"/>
      <c r="M326" s="107"/>
      <c r="N326" s="107">
        <v>446</v>
      </c>
      <c r="O326" s="107"/>
      <c r="P326" s="107"/>
      <c r="Q326" s="107"/>
      <c r="R326" s="107"/>
      <c r="S326" s="107"/>
      <c r="T326" s="107"/>
      <c r="U326" s="120">
        <f t="shared" si="123"/>
        <v>446</v>
      </c>
      <c r="V326" s="32">
        <f t="shared" si="121"/>
        <v>446</v>
      </c>
      <c r="W326" s="33">
        <f t="shared" si="113"/>
        <v>0</v>
      </c>
      <c r="X326" s="53">
        <f t="shared" si="116"/>
        <v>0</v>
      </c>
      <c r="Y326" s="64"/>
      <c r="Z326" s="5">
        <f t="shared" si="117"/>
        <v>0</v>
      </c>
      <c r="AA326" s="121"/>
      <c r="AB326" s="121"/>
      <c r="AC326" s="121"/>
      <c r="AD326" s="121"/>
      <c r="AE326" s="121"/>
      <c r="AF326" s="121"/>
      <c r="AG326" s="121"/>
      <c r="AH326" s="121"/>
      <c r="AI326" s="121"/>
      <c r="AJ326" s="121"/>
      <c r="AK326" s="121"/>
      <c r="AL326" s="121"/>
      <c r="AM326" s="121"/>
      <c r="AN326" s="121"/>
      <c r="AO326" s="121"/>
      <c r="AP326" s="121"/>
      <c r="AQ326" s="121"/>
      <c r="AR326" s="121"/>
      <c r="AS326" s="121"/>
      <c r="AT326" s="121"/>
      <c r="AU326" s="121"/>
      <c r="AV326" s="121"/>
      <c r="AW326" s="121"/>
      <c r="AX326" s="121"/>
      <c r="AY326" s="121"/>
      <c r="AZ326" s="121"/>
      <c r="BA326" s="121"/>
      <c r="BB326" s="121"/>
      <c r="BC326" s="121"/>
      <c r="BD326" s="121"/>
      <c r="BE326" s="121"/>
      <c r="BF326" s="121"/>
      <c r="BG326" s="121"/>
    </row>
    <row r="327" spans="1:59" s="122" customFormat="1" ht="24">
      <c r="A327" s="60" t="s">
        <v>38</v>
      </c>
      <c r="B327" s="51" t="s">
        <v>103</v>
      </c>
      <c r="C327" s="106">
        <v>78</v>
      </c>
      <c r="D327" s="107">
        <f t="shared" si="139"/>
        <v>78</v>
      </c>
      <c r="E327" s="107"/>
      <c r="F327" s="107"/>
      <c r="G327" s="107"/>
      <c r="H327" s="107"/>
      <c r="I327" s="107"/>
      <c r="J327" s="107">
        <v>78</v>
      </c>
      <c r="K327" s="107"/>
      <c r="L327" s="107"/>
      <c r="M327" s="107"/>
      <c r="N327" s="107"/>
      <c r="O327" s="107"/>
      <c r="P327" s="107"/>
      <c r="Q327" s="107"/>
      <c r="R327" s="107"/>
      <c r="S327" s="107"/>
      <c r="T327" s="107"/>
      <c r="U327" s="120">
        <f t="shared" si="123"/>
        <v>78</v>
      </c>
      <c r="V327" s="32">
        <f t="shared" si="121"/>
        <v>78</v>
      </c>
      <c r="W327" s="33">
        <f t="shared" si="113"/>
        <v>0</v>
      </c>
      <c r="X327" s="53">
        <f t="shared" si="116"/>
        <v>0</v>
      </c>
      <c r="Y327" s="64"/>
      <c r="Z327" s="5">
        <f t="shared" si="117"/>
        <v>0</v>
      </c>
      <c r="AA327" s="121"/>
      <c r="AB327" s="121"/>
      <c r="AC327" s="121"/>
      <c r="AD327" s="121"/>
      <c r="AE327" s="121"/>
      <c r="AF327" s="121"/>
      <c r="AG327" s="121"/>
      <c r="AH327" s="121"/>
      <c r="AI327" s="121"/>
      <c r="AJ327" s="121"/>
      <c r="AK327" s="121"/>
      <c r="AL327" s="121"/>
      <c r="AM327" s="121"/>
      <c r="AN327" s="121"/>
      <c r="AO327" s="121"/>
      <c r="AP327" s="121"/>
      <c r="AQ327" s="121"/>
      <c r="AR327" s="121"/>
      <c r="AS327" s="121"/>
      <c r="AT327" s="121"/>
      <c r="AU327" s="121"/>
      <c r="AV327" s="121"/>
      <c r="AW327" s="121"/>
      <c r="AX327" s="121"/>
      <c r="AY327" s="121"/>
      <c r="AZ327" s="121"/>
      <c r="BA327" s="121"/>
      <c r="BB327" s="121"/>
      <c r="BC327" s="121"/>
      <c r="BD327" s="121"/>
      <c r="BE327" s="121"/>
      <c r="BF327" s="121"/>
      <c r="BG327" s="121"/>
    </row>
    <row r="328" spans="1:59" s="122" customFormat="1" ht="26.45" customHeight="1">
      <c r="A328" s="118" t="s">
        <v>40</v>
      </c>
      <c r="B328" s="119" t="s">
        <v>247</v>
      </c>
      <c r="C328" s="106">
        <v>288</v>
      </c>
      <c r="D328" s="107">
        <f t="shared" si="139"/>
        <v>288</v>
      </c>
      <c r="E328" s="107"/>
      <c r="F328" s="107"/>
      <c r="G328" s="107"/>
      <c r="H328" s="107"/>
      <c r="I328" s="107"/>
      <c r="J328" s="107"/>
      <c r="K328" s="107"/>
      <c r="L328" s="107"/>
      <c r="M328" s="107"/>
      <c r="N328" s="107">
        <v>288</v>
      </c>
      <c r="O328" s="107"/>
      <c r="P328" s="107"/>
      <c r="Q328" s="107"/>
      <c r="R328" s="107"/>
      <c r="S328" s="107"/>
      <c r="T328" s="107"/>
      <c r="U328" s="120">
        <f t="shared" si="123"/>
        <v>288</v>
      </c>
      <c r="V328" s="32">
        <f t="shared" si="121"/>
        <v>288</v>
      </c>
      <c r="W328" s="33">
        <f t="shared" si="113"/>
        <v>0</v>
      </c>
      <c r="X328" s="53">
        <f t="shared" si="116"/>
        <v>0</v>
      </c>
      <c r="Y328" s="64"/>
      <c r="Z328" s="5">
        <f t="shared" si="117"/>
        <v>0</v>
      </c>
      <c r="AA328" s="121"/>
      <c r="AB328" s="121"/>
      <c r="AC328" s="121"/>
      <c r="AD328" s="121"/>
      <c r="AE328" s="121"/>
      <c r="AF328" s="121"/>
      <c r="AG328" s="121"/>
      <c r="AH328" s="121"/>
      <c r="AI328" s="121"/>
      <c r="AJ328" s="121"/>
      <c r="AK328" s="121"/>
      <c r="AL328" s="121"/>
      <c r="AM328" s="121"/>
      <c r="AN328" s="121"/>
      <c r="AO328" s="121"/>
      <c r="AP328" s="121"/>
      <c r="AQ328" s="121"/>
      <c r="AR328" s="121"/>
      <c r="AS328" s="121"/>
      <c r="AT328" s="121"/>
      <c r="AU328" s="121"/>
      <c r="AV328" s="121"/>
      <c r="AW328" s="121"/>
      <c r="AX328" s="121"/>
      <c r="AY328" s="121"/>
      <c r="AZ328" s="121"/>
      <c r="BA328" s="121"/>
      <c r="BB328" s="121"/>
      <c r="BC328" s="121"/>
      <c r="BD328" s="121"/>
      <c r="BE328" s="121"/>
      <c r="BF328" s="121"/>
      <c r="BG328" s="121"/>
    </row>
    <row r="329" spans="1:59" s="49" customFormat="1" ht="13.5" customHeight="1">
      <c r="A329" s="42" t="s">
        <v>65</v>
      </c>
      <c r="B329" s="43" t="s">
        <v>248</v>
      </c>
      <c r="C329" s="102">
        <v>9072</v>
      </c>
      <c r="D329" s="45">
        <f>SUM(E329:O329)</f>
        <v>8483</v>
      </c>
      <c r="E329" s="45">
        <f t="shared" ref="E329:H329" si="141">SUM(E330:E338)</f>
        <v>0</v>
      </c>
      <c r="F329" s="45">
        <f t="shared" si="141"/>
        <v>0</v>
      </c>
      <c r="G329" s="45">
        <f t="shared" si="141"/>
        <v>0</v>
      </c>
      <c r="H329" s="45">
        <f t="shared" si="141"/>
        <v>0</v>
      </c>
      <c r="I329" s="45">
        <f>SUM(I330:I338)</f>
        <v>8483</v>
      </c>
      <c r="J329" s="45">
        <v>0</v>
      </c>
      <c r="K329" s="45">
        <v>0</v>
      </c>
      <c r="L329" s="45">
        <v>0</v>
      </c>
      <c r="M329" s="45">
        <v>0</v>
      </c>
      <c r="N329" s="45">
        <v>0</v>
      </c>
      <c r="O329" s="45">
        <v>0</v>
      </c>
      <c r="P329" s="45">
        <v>0</v>
      </c>
      <c r="Q329" s="45">
        <f t="shared" ref="Q329:T329" si="142">SUM(Q330:Q338)</f>
        <v>0</v>
      </c>
      <c r="R329" s="45">
        <v>69</v>
      </c>
      <c r="S329" s="45">
        <f t="shared" si="142"/>
        <v>0</v>
      </c>
      <c r="T329" s="45">
        <f t="shared" si="142"/>
        <v>0</v>
      </c>
      <c r="U329" s="104">
        <f t="shared" si="123"/>
        <v>8552</v>
      </c>
      <c r="V329" s="32">
        <f t="shared" si="121"/>
        <v>8552</v>
      </c>
      <c r="W329" s="33">
        <f t="shared" si="113"/>
        <v>-589</v>
      </c>
      <c r="X329" s="47">
        <f t="shared" si="116"/>
        <v>-589</v>
      </c>
      <c r="Y329" s="38"/>
      <c r="Z329" s="5">
        <f t="shared" si="117"/>
        <v>0</v>
      </c>
      <c r="AA329" s="48"/>
      <c r="AB329" s="48"/>
      <c r="AC329" s="48"/>
      <c r="AD329" s="48"/>
      <c r="AE329" s="48"/>
      <c r="AF329" s="48"/>
      <c r="AG329" s="48"/>
      <c r="AH329" s="48"/>
      <c r="AI329" s="48"/>
      <c r="AJ329" s="48"/>
      <c r="AK329" s="48"/>
      <c r="AL329" s="48"/>
      <c r="AM329" s="48"/>
      <c r="AN329" s="48"/>
      <c r="AO329" s="48"/>
      <c r="AP329" s="48"/>
      <c r="AQ329" s="48"/>
      <c r="AR329" s="48"/>
      <c r="AS329" s="48"/>
      <c r="AT329" s="48"/>
      <c r="AU329" s="48"/>
      <c r="AV329" s="48"/>
      <c r="AW329" s="48"/>
      <c r="AX329" s="48"/>
      <c r="AY329" s="48"/>
      <c r="AZ329" s="48"/>
      <c r="BA329" s="48"/>
      <c r="BB329" s="48"/>
      <c r="BC329" s="48"/>
      <c r="BD329" s="48"/>
      <c r="BE329" s="48"/>
      <c r="BF329" s="48"/>
      <c r="BG329" s="48"/>
    </row>
    <row r="330" spans="1:59" s="122" customFormat="1" ht="38.25" customHeight="1">
      <c r="A330" s="118" t="s">
        <v>40</v>
      </c>
      <c r="B330" s="119" t="s">
        <v>249</v>
      </c>
      <c r="C330" s="106">
        <v>4914</v>
      </c>
      <c r="D330" s="107">
        <f t="shared" si="139"/>
        <v>4914</v>
      </c>
      <c r="E330" s="107"/>
      <c r="F330" s="107"/>
      <c r="G330" s="107"/>
      <c r="H330" s="107"/>
      <c r="I330" s="107">
        <v>4914</v>
      </c>
      <c r="J330" s="107"/>
      <c r="K330" s="107"/>
      <c r="L330" s="107"/>
      <c r="M330" s="107"/>
      <c r="N330" s="107"/>
      <c r="O330" s="107"/>
      <c r="P330" s="107"/>
      <c r="Q330" s="107"/>
      <c r="R330" s="107"/>
      <c r="S330" s="107"/>
      <c r="T330" s="107"/>
      <c r="U330" s="120">
        <f t="shared" si="123"/>
        <v>4914</v>
      </c>
      <c r="V330" s="32">
        <f t="shared" si="121"/>
        <v>4914</v>
      </c>
      <c r="W330" s="33">
        <f t="shared" si="113"/>
        <v>0</v>
      </c>
      <c r="X330" s="47">
        <f t="shared" si="116"/>
        <v>0</v>
      </c>
      <c r="Y330" s="64"/>
      <c r="Z330" s="5">
        <f t="shared" si="117"/>
        <v>0</v>
      </c>
      <c r="AA330" s="121"/>
      <c r="AB330" s="121"/>
      <c r="AC330" s="121"/>
      <c r="AD330" s="121"/>
      <c r="AE330" s="121"/>
      <c r="AF330" s="121"/>
      <c r="AG330" s="121"/>
      <c r="AH330" s="121"/>
      <c r="AI330" s="121"/>
      <c r="AJ330" s="121"/>
      <c r="AK330" s="121"/>
      <c r="AL330" s="121"/>
      <c r="AM330" s="121"/>
      <c r="AN330" s="121"/>
      <c r="AO330" s="121"/>
      <c r="AP330" s="121"/>
      <c r="AQ330" s="121"/>
      <c r="AR330" s="121"/>
      <c r="AS330" s="121"/>
      <c r="AT330" s="121"/>
      <c r="AU330" s="121"/>
      <c r="AV330" s="121"/>
      <c r="AW330" s="121"/>
      <c r="AX330" s="121"/>
      <c r="AY330" s="121"/>
      <c r="AZ330" s="121"/>
      <c r="BA330" s="121"/>
      <c r="BB330" s="121"/>
      <c r="BC330" s="121"/>
      <c r="BD330" s="121"/>
      <c r="BE330" s="121"/>
      <c r="BF330" s="121"/>
      <c r="BG330" s="121"/>
    </row>
    <row r="331" spans="1:59" s="122" customFormat="1" ht="12">
      <c r="A331" s="118" t="s">
        <v>40</v>
      </c>
      <c r="B331" s="119" t="s">
        <v>250</v>
      </c>
      <c r="C331" s="106">
        <v>267</v>
      </c>
      <c r="D331" s="107">
        <f t="shared" si="139"/>
        <v>267</v>
      </c>
      <c r="E331" s="107"/>
      <c r="F331" s="107"/>
      <c r="G331" s="107"/>
      <c r="H331" s="107"/>
      <c r="I331" s="107">
        <v>267</v>
      </c>
      <c r="J331" s="107"/>
      <c r="K331" s="107"/>
      <c r="L331" s="107"/>
      <c r="M331" s="107"/>
      <c r="N331" s="107"/>
      <c r="O331" s="107"/>
      <c r="P331" s="107"/>
      <c r="Q331" s="107"/>
      <c r="R331" s="107"/>
      <c r="S331" s="107"/>
      <c r="T331" s="107"/>
      <c r="U331" s="120">
        <f t="shared" si="123"/>
        <v>267</v>
      </c>
      <c r="V331" s="32">
        <f t="shared" si="121"/>
        <v>267</v>
      </c>
      <c r="W331" s="33">
        <f t="shared" si="113"/>
        <v>0</v>
      </c>
      <c r="X331" s="47">
        <f t="shared" si="116"/>
        <v>0</v>
      </c>
      <c r="Y331" s="64"/>
      <c r="Z331" s="5">
        <f t="shared" si="117"/>
        <v>0</v>
      </c>
      <c r="AA331" s="121"/>
      <c r="AB331" s="121"/>
      <c r="AC331" s="121"/>
      <c r="AD331" s="121"/>
      <c r="AE331" s="121"/>
      <c r="AF331" s="121"/>
      <c r="AG331" s="121"/>
      <c r="AH331" s="121"/>
      <c r="AI331" s="121"/>
      <c r="AJ331" s="121"/>
      <c r="AK331" s="121"/>
      <c r="AL331" s="121"/>
      <c r="AM331" s="121"/>
      <c r="AN331" s="121"/>
      <c r="AO331" s="121"/>
      <c r="AP331" s="121"/>
      <c r="AQ331" s="121"/>
      <c r="AR331" s="121"/>
      <c r="AS331" s="121"/>
      <c r="AT331" s="121"/>
      <c r="AU331" s="121"/>
      <c r="AV331" s="121"/>
      <c r="AW331" s="121"/>
      <c r="AX331" s="121"/>
      <c r="AY331" s="121"/>
      <c r="AZ331" s="121"/>
      <c r="BA331" s="121"/>
      <c r="BB331" s="121"/>
      <c r="BC331" s="121"/>
      <c r="BD331" s="121"/>
      <c r="BE331" s="121"/>
      <c r="BF331" s="121"/>
      <c r="BG331" s="121"/>
    </row>
    <row r="332" spans="1:59" s="122" customFormat="1" ht="24">
      <c r="A332" s="118" t="s">
        <v>40</v>
      </c>
      <c r="B332" s="119" t="s">
        <v>251</v>
      </c>
      <c r="C332" s="106">
        <v>1135</v>
      </c>
      <c r="D332" s="107">
        <f t="shared" si="139"/>
        <v>1135</v>
      </c>
      <c r="E332" s="107"/>
      <c r="F332" s="107"/>
      <c r="G332" s="107"/>
      <c r="H332" s="107"/>
      <c r="I332" s="107">
        <v>1135</v>
      </c>
      <c r="J332" s="107"/>
      <c r="K332" s="107"/>
      <c r="L332" s="107"/>
      <c r="M332" s="107"/>
      <c r="N332" s="107"/>
      <c r="O332" s="107"/>
      <c r="P332" s="107"/>
      <c r="Q332" s="107"/>
      <c r="R332" s="107"/>
      <c r="S332" s="107"/>
      <c r="T332" s="107"/>
      <c r="U332" s="120">
        <f t="shared" si="123"/>
        <v>1135</v>
      </c>
      <c r="V332" s="32">
        <f t="shared" si="121"/>
        <v>1135</v>
      </c>
      <c r="W332" s="33">
        <f t="shared" si="113"/>
        <v>0</v>
      </c>
      <c r="X332" s="47">
        <f t="shared" si="116"/>
        <v>0</v>
      </c>
      <c r="Y332" s="64"/>
      <c r="Z332" s="5">
        <f t="shared" si="117"/>
        <v>0</v>
      </c>
      <c r="AA332" s="121"/>
      <c r="AB332" s="121"/>
      <c r="AC332" s="121"/>
      <c r="AD332" s="121"/>
      <c r="AE332" s="121"/>
      <c r="AF332" s="121"/>
      <c r="AG332" s="121"/>
      <c r="AH332" s="121"/>
      <c r="AI332" s="121"/>
      <c r="AJ332" s="121"/>
      <c r="AK332" s="121"/>
      <c r="AL332" s="121"/>
      <c r="AM332" s="121"/>
      <c r="AN332" s="121"/>
      <c r="AO332" s="121"/>
      <c r="AP332" s="121"/>
      <c r="AQ332" s="121"/>
      <c r="AR332" s="121"/>
      <c r="AS332" s="121"/>
      <c r="AT332" s="121"/>
      <c r="AU332" s="121"/>
      <c r="AV332" s="121"/>
      <c r="AW332" s="121"/>
      <c r="AX332" s="121"/>
      <c r="AY332" s="121"/>
      <c r="AZ332" s="121"/>
      <c r="BA332" s="121"/>
      <c r="BB332" s="121"/>
      <c r="BC332" s="121"/>
      <c r="BD332" s="121"/>
      <c r="BE332" s="121"/>
      <c r="BF332" s="121"/>
      <c r="BG332" s="121"/>
    </row>
    <row r="333" spans="1:59" s="122" customFormat="1" ht="12">
      <c r="A333" s="118" t="s">
        <v>40</v>
      </c>
      <c r="B333" s="119" t="s">
        <v>252</v>
      </c>
      <c r="C333" s="106">
        <v>280</v>
      </c>
      <c r="D333" s="107">
        <f t="shared" si="139"/>
        <v>280</v>
      </c>
      <c r="E333" s="107"/>
      <c r="F333" s="107"/>
      <c r="G333" s="107"/>
      <c r="H333" s="107"/>
      <c r="I333" s="107">
        <v>280</v>
      </c>
      <c r="J333" s="107"/>
      <c r="K333" s="107"/>
      <c r="L333" s="107"/>
      <c r="M333" s="107"/>
      <c r="N333" s="107"/>
      <c r="O333" s="107"/>
      <c r="P333" s="107"/>
      <c r="Q333" s="107"/>
      <c r="R333" s="107"/>
      <c r="S333" s="107"/>
      <c r="T333" s="107"/>
      <c r="U333" s="120">
        <f t="shared" si="123"/>
        <v>280</v>
      </c>
      <c r="V333" s="32">
        <f t="shared" si="121"/>
        <v>280</v>
      </c>
      <c r="W333" s="33">
        <f t="shared" si="113"/>
        <v>0</v>
      </c>
      <c r="X333" s="47">
        <f t="shared" ref="X333:X396" si="143">D333-C333</f>
        <v>0</v>
      </c>
      <c r="Y333" s="64"/>
      <c r="Z333" s="5">
        <f t="shared" si="117"/>
        <v>0</v>
      </c>
      <c r="AA333" s="121"/>
      <c r="AB333" s="121"/>
      <c r="AC333" s="121"/>
      <c r="AD333" s="121"/>
      <c r="AE333" s="121"/>
      <c r="AF333" s="121"/>
      <c r="AG333" s="121"/>
      <c r="AH333" s="121"/>
      <c r="AI333" s="121"/>
      <c r="AJ333" s="121"/>
      <c r="AK333" s="121"/>
      <c r="AL333" s="121"/>
      <c r="AM333" s="121"/>
      <c r="AN333" s="121"/>
      <c r="AO333" s="121"/>
      <c r="AP333" s="121"/>
      <c r="AQ333" s="121"/>
      <c r="AR333" s="121"/>
      <c r="AS333" s="121"/>
      <c r="AT333" s="121"/>
      <c r="AU333" s="121"/>
      <c r="AV333" s="121"/>
      <c r="AW333" s="121"/>
      <c r="AX333" s="121"/>
      <c r="AY333" s="121"/>
      <c r="AZ333" s="121"/>
      <c r="BA333" s="121"/>
      <c r="BB333" s="121"/>
      <c r="BC333" s="121"/>
      <c r="BD333" s="121"/>
      <c r="BE333" s="121"/>
      <c r="BF333" s="121"/>
      <c r="BG333" s="121"/>
    </row>
    <row r="334" spans="1:59" s="122" customFormat="1" ht="15.75" customHeight="1">
      <c r="A334" s="118" t="s">
        <v>40</v>
      </c>
      <c r="B334" s="119" t="s">
        <v>253</v>
      </c>
      <c r="C334" s="106">
        <v>400</v>
      </c>
      <c r="D334" s="107">
        <f t="shared" si="139"/>
        <v>400</v>
      </c>
      <c r="E334" s="107"/>
      <c r="F334" s="107"/>
      <c r="G334" s="107"/>
      <c r="H334" s="107"/>
      <c r="I334" s="107">
        <v>400</v>
      </c>
      <c r="J334" s="107"/>
      <c r="K334" s="107"/>
      <c r="L334" s="107"/>
      <c r="M334" s="107"/>
      <c r="N334" s="107"/>
      <c r="O334" s="107"/>
      <c r="P334" s="107"/>
      <c r="Q334" s="107"/>
      <c r="R334" s="107"/>
      <c r="S334" s="107"/>
      <c r="T334" s="107"/>
      <c r="U334" s="120">
        <f t="shared" si="123"/>
        <v>400</v>
      </c>
      <c r="V334" s="32">
        <f t="shared" si="121"/>
        <v>400</v>
      </c>
      <c r="W334" s="33">
        <f t="shared" si="113"/>
        <v>0</v>
      </c>
      <c r="X334" s="47">
        <f t="shared" si="143"/>
        <v>0</v>
      </c>
      <c r="Y334" s="64"/>
      <c r="Z334" s="5">
        <f t="shared" si="117"/>
        <v>0</v>
      </c>
      <c r="AA334" s="121"/>
      <c r="AB334" s="121"/>
      <c r="AC334" s="121"/>
      <c r="AD334" s="121"/>
      <c r="AE334" s="121"/>
      <c r="AF334" s="121"/>
      <c r="AG334" s="121"/>
      <c r="AH334" s="121"/>
      <c r="AI334" s="121"/>
      <c r="AJ334" s="121"/>
      <c r="AK334" s="121"/>
      <c r="AL334" s="121"/>
      <c r="AM334" s="121"/>
      <c r="AN334" s="121"/>
      <c r="AO334" s="121"/>
      <c r="AP334" s="121"/>
      <c r="AQ334" s="121"/>
      <c r="AR334" s="121"/>
      <c r="AS334" s="121"/>
      <c r="AT334" s="121"/>
      <c r="AU334" s="121"/>
      <c r="AV334" s="121"/>
      <c r="AW334" s="121"/>
      <c r="AX334" s="121"/>
      <c r="AY334" s="121"/>
      <c r="AZ334" s="121"/>
      <c r="BA334" s="121"/>
      <c r="BB334" s="121"/>
      <c r="BC334" s="121"/>
      <c r="BD334" s="121"/>
      <c r="BE334" s="121"/>
      <c r="BF334" s="121"/>
      <c r="BG334" s="121"/>
    </row>
    <row r="335" spans="1:59" s="122" customFormat="1" ht="43.5" customHeight="1">
      <c r="A335" s="118" t="s">
        <v>40</v>
      </c>
      <c r="B335" s="119" t="s">
        <v>254</v>
      </c>
      <c r="C335" s="106">
        <v>860</v>
      </c>
      <c r="D335" s="107">
        <f t="shared" si="139"/>
        <v>892</v>
      </c>
      <c r="E335" s="107"/>
      <c r="F335" s="107"/>
      <c r="G335" s="107"/>
      <c r="H335" s="107"/>
      <c r="I335" s="107">
        <v>892</v>
      </c>
      <c r="J335" s="107"/>
      <c r="K335" s="107"/>
      <c r="L335" s="107"/>
      <c r="M335" s="107"/>
      <c r="N335" s="107"/>
      <c r="O335" s="107"/>
      <c r="P335" s="107"/>
      <c r="Q335" s="107"/>
      <c r="R335" s="107"/>
      <c r="S335" s="107"/>
      <c r="T335" s="107"/>
      <c r="U335" s="120">
        <f t="shared" si="123"/>
        <v>892</v>
      </c>
      <c r="V335" s="32">
        <f t="shared" si="121"/>
        <v>892</v>
      </c>
      <c r="W335" s="33">
        <f t="shared" si="113"/>
        <v>32</v>
      </c>
      <c r="X335" s="47">
        <f t="shared" si="143"/>
        <v>32</v>
      </c>
      <c r="Y335" s="64"/>
      <c r="Z335" s="5">
        <f t="shared" si="117"/>
        <v>0</v>
      </c>
      <c r="AA335" s="121"/>
      <c r="AB335" s="121"/>
      <c r="AC335" s="121"/>
      <c r="AD335" s="121"/>
      <c r="AE335" s="121"/>
      <c r="AF335" s="121"/>
      <c r="AG335" s="121"/>
      <c r="AH335" s="121"/>
      <c r="AI335" s="121"/>
      <c r="AJ335" s="121"/>
      <c r="AK335" s="121"/>
      <c r="AL335" s="121"/>
      <c r="AM335" s="121"/>
      <c r="AN335" s="121"/>
      <c r="AO335" s="121"/>
      <c r="AP335" s="121"/>
      <c r="AQ335" s="121"/>
      <c r="AR335" s="121"/>
      <c r="AS335" s="121"/>
      <c r="AT335" s="121"/>
      <c r="AU335" s="121"/>
      <c r="AV335" s="121"/>
      <c r="AW335" s="121"/>
      <c r="AX335" s="121"/>
      <c r="AY335" s="121"/>
      <c r="AZ335" s="121"/>
      <c r="BA335" s="121"/>
      <c r="BB335" s="121"/>
      <c r="BC335" s="121"/>
      <c r="BD335" s="121"/>
      <c r="BE335" s="121"/>
      <c r="BF335" s="121"/>
      <c r="BG335" s="121"/>
    </row>
    <row r="336" spans="1:59" s="122" customFormat="1" ht="15" customHeight="1">
      <c r="A336" s="118" t="s">
        <v>40</v>
      </c>
      <c r="B336" s="119" t="s">
        <v>255</v>
      </c>
      <c r="C336" s="106">
        <v>200</v>
      </c>
      <c r="D336" s="107">
        <f t="shared" si="139"/>
        <v>200</v>
      </c>
      <c r="E336" s="107"/>
      <c r="F336" s="107"/>
      <c r="G336" s="107"/>
      <c r="H336" s="107"/>
      <c r="I336" s="107">
        <v>200</v>
      </c>
      <c r="J336" s="107"/>
      <c r="K336" s="107"/>
      <c r="L336" s="107"/>
      <c r="M336" s="107"/>
      <c r="N336" s="107"/>
      <c r="O336" s="107"/>
      <c r="P336" s="107"/>
      <c r="Q336" s="107"/>
      <c r="R336" s="107"/>
      <c r="S336" s="107"/>
      <c r="T336" s="107"/>
      <c r="U336" s="120">
        <f t="shared" si="123"/>
        <v>200</v>
      </c>
      <c r="V336" s="32">
        <f t="shared" si="121"/>
        <v>200</v>
      </c>
      <c r="W336" s="33">
        <f t="shared" si="113"/>
        <v>0</v>
      </c>
      <c r="X336" s="47">
        <f t="shared" si="143"/>
        <v>0</v>
      </c>
      <c r="Y336" s="64"/>
      <c r="Z336" s="5">
        <f t="shared" si="117"/>
        <v>0</v>
      </c>
      <c r="AA336" s="121"/>
      <c r="AB336" s="121"/>
      <c r="AC336" s="121"/>
      <c r="AD336" s="121"/>
      <c r="AE336" s="121"/>
      <c r="AF336" s="121"/>
      <c r="AG336" s="121"/>
      <c r="AH336" s="121"/>
      <c r="AI336" s="121"/>
      <c r="AJ336" s="121"/>
      <c r="AK336" s="121"/>
      <c r="AL336" s="121"/>
      <c r="AM336" s="121"/>
      <c r="AN336" s="121"/>
      <c r="AO336" s="121"/>
      <c r="AP336" s="121"/>
      <c r="AQ336" s="121"/>
      <c r="AR336" s="121"/>
      <c r="AS336" s="121"/>
      <c r="AT336" s="121"/>
      <c r="AU336" s="121"/>
      <c r="AV336" s="121"/>
      <c r="AW336" s="121"/>
      <c r="AX336" s="121"/>
      <c r="AY336" s="121"/>
      <c r="AZ336" s="121"/>
      <c r="BA336" s="121"/>
      <c r="BB336" s="121"/>
      <c r="BC336" s="121"/>
      <c r="BD336" s="121"/>
      <c r="BE336" s="121"/>
      <c r="BF336" s="121"/>
      <c r="BG336" s="121"/>
    </row>
    <row r="337" spans="1:59" s="122" customFormat="1" ht="72">
      <c r="A337" s="118" t="s">
        <v>40</v>
      </c>
      <c r="B337" s="119" t="s">
        <v>256</v>
      </c>
      <c r="C337" s="106">
        <v>395</v>
      </c>
      <c r="D337" s="107">
        <f t="shared" si="139"/>
        <v>395</v>
      </c>
      <c r="E337" s="107"/>
      <c r="F337" s="107"/>
      <c r="G337" s="107"/>
      <c r="H337" s="107"/>
      <c r="I337" s="107">
        <v>395</v>
      </c>
      <c r="J337" s="107"/>
      <c r="K337" s="107"/>
      <c r="L337" s="107"/>
      <c r="M337" s="107"/>
      <c r="N337" s="107"/>
      <c r="O337" s="107"/>
      <c r="P337" s="107"/>
      <c r="Q337" s="107"/>
      <c r="R337" s="107"/>
      <c r="S337" s="107"/>
      <c r="T337" s="107"/>
      <c r="U337" s="120">
        <f t="shared" si="123"/>
        <v>395</v>
      </c>
      <c r="V337" s="32">
        <f t="shared" si="121"/>
        <v>395</v>
      </c>
      <c r="W337" s="33">
        <f t="shared" si="113"/>
        <v>0</v>
      </c>
      <c r="X337" s="47">
        <f t="shared" si="143"/>
        <v>0</v>
      </c>
      <c r="Y337" s="64"/>
      <c r="Z337" s="5">
        <f t="shared" si="117"/>
        <v>0</v>
      </c>
      <c r="AA337" s="121"/>
      <c r="AB337" s="121"/>
      <c r="AC337" s="121"/>
      <c r="AD337" s="121"/>
      <c r="AE337" s="121"/>
      <c r="AF337" s="121"/>
      <c r="AG337" s="121"/>
      <c r="AH337" s="121"/>
      <c r="AI337" s="121"/>
      <c r="AJ337" s="121"/>
      <c r="AK337" s="121"/>
      <c r="AL337" s="121"/>
      <c r="AM337" s="121"/>
      <c r="AN337" s="121"/>
      <c r="AO337" s="121"/>
      <c r="AP337" s="121"/>
      <c r="AQ337" s="121"/>
      <c r="AR337" s="121"/>
      <c r="AS337" s="121"/>
      <c r="AT337" s="121"/>
      <c r="AU337" s="121"/>
      <c r="AV337" s="121"/>
      <c r="AW337" s="121"/>
      <c r="AX337" s="121"/>
      <c r="AY337" s="121"/>
      <c r="AZ337" s="121"/>
      <c r="BA337" s="121"/>
      <c r="BB337" s="121"/>
      <c r="BC337" s="121"/>
      <c r="BD337" s="121"/>
      <c r="BE337" s="121"/>
      <c r="BF337" s="121"/>
      <c r="BG337" s="121"/>
    </row>
    <row r="338" spans="1:59" s="122" customFormat="1" ht="28.15" hidden="1" customHeight="1">
      <c r="A338" s="118" t="s">
        <v>40</v>
      </c>
      <c r="B338" s="119" t="s">
        <v>257</v>
      </c>
      <c r="C338" s="106">
        <v>621</v>
      </c>
      <c r="D338" s="107">
        <f t="shared" si="139"/>
        <v>0</v>
      </c>
      <c r="E338" s="107"/>
      <c r="F338" s="107"/>
      <c r="G338" s="107"/>
      <c r="H338" s="107"/>
      <c r="I338" s="107"/>
      <c r="J338" s="107"/>
      <c r="K338" s="107"/>
      <c r="L338" s="107"/>
      <c r="M338" s="107"/>
      <c r="N338" s="107"/>
      <c r="O338" s="107"/>
      <c r="P338" s="107"/>
      <c r="Q338" s="107"/>
      <c r="R338" s="107">
        <v>69</v>
      </c>
      <c r="S338" s="107"/>
      <c r="T338" s="107"/>
      <c r="U338" s="120">
        <f t="shared" si="123"/>
        <v>69</v>
      </c>
      <c r="V338" s="32">
        <f t="shared" si="121"/>
        <v>69</v>
      </c>
      <c r="W338" s="33">
        <f t="shared" ref="W338:W403" si="144">D338-C338</f>
        <v>-621</v>
      </c>
      <c r="X338" s="47">
        <f t="shared" si="143"/>
        <v>-621</v>
      </c>
      <c r="Y338" s="64"/>
      <c r="Z338" s="5">
        <f t="shared" ref="Z338:Z401" si="145">D338-E338-F338-G338-H338-I338-J338-K338-L338-M338-N338-O338-P338</f>
        <v>0</v>
      </c>
      <c r="AA338" s="121"/>
      <c r="AB338" s="121"/>
      <c r="AC338" s="121"/>
      <c r="AD338" s="121"/>
      <c r="AE338" s="121"/>
      <c r="AF338" s="121"/>
      <c r="AG338" s="121"/>
      <c r="AH338" s="121"/>
      <c r="AI338" s="121"/>
      <c r="AJ338" s="121"/>
      <c r="AK338" s="121"/>
      <c r="AL338" s="121"/>
      <c r="AM338" s="121"/>
      <c r="AN338" s="121"/>
      <c r="AO338" s="121"/>
      <c r="AP338" s="121"/>
      <c r="AQ338" s="121"/>
      <c r="AR338" s="121"/>
      <c r="AS338" s="121"/>
      <c r="AT338" s="121"/>
      <c r="AU338" s="121"/>
      <c r="AV338" s="121"/>
      <c r="AW338" s="121"/>
      <c r="AX338" s="121"/>
      <c r="AY338" s="121"/>
      <c r="AZ338" s="121"/>
      <c r="BA338" s="121"/>
      <c r="BB338" s="121"/>
      <c r="BC338" s="121"/>
      <c r="BD338" s="121"/>
      <c r="BE338" s="121"/>
      <c r="BF338" s="121"/>
      <c r="BG338" s="121"/>
    </row>
    <row r="339" spans="1:59" s="41" customFormat="1" ht="13.5" customHeight="1">
      <c r="A339" s="27" t="s">
        <v>258</v>
      </c>
      <c r="B339" s="28" t="s">
        <v>259</v>
      </c>
      <c r="C339" s="98">
        <v>5358</v>
      </c>
      <c r="D339" s="99">
        <f>D340+D341+D342</f>
        <v>6073</v>
      </c>
      <c r="E339" s="99">
        <f t="shared" ref="E339:Q339" si="146">E340+E341+E342</f>
        <v>0</v>
      </c>
      <c r="F339" s="99">
        <f t="shared" si="146"/>
        <v>0</v>
      </c>
      <c r="G339" s="99">
        <f t="shared" si="146"/>
        <v>0</v>
      </c>
      <c r="H339" s="99">
        <f t="shared" si="146"/>
        <v>0</v>
      </c>
      <c r="I339" s="99">
        <f t="shared" si="146"/>
        <v>2622</v>
      </c>
      <c r="J339" s="99">
        <f t="shared" si="146"/>
        <v>0</v>
      </c>
      <c r="K339" s="99">
        <f t="shared" si="146"/>
        <v>0</v>
      </c>
      <c r="L339" s="99">
        <f t="shared" si="146"/>
        <v>0</v>
      </c>
      <c r="M339" s="99">
        <f t="shared" si="146"/>
        <v>0</v>
      </c>
      <c r="N339" s="99">
        <f t="shared" si="146"/>
        <v>3451</v>
      </c>
      <c r="O339" s="99">
        <f t="shared" si="146"/>
        <v>0</v>
      </c>
      <c r="P339" s="99">
        <f t="shared" si="146"/>
        <v>0</v>
      </c>
      <c r="Q339" s="99">
        <f t="shared" si="146"/>
        <v>47</v>
      </c>
      <c r="R339" s="99"/>
      <c r="S339" s="99">
        <f t="shared" ref="S339:T339" si="147">S340+S341+S342</f>
        <v>47</v>
      </c>
      <c r="T339" s="99">
        <f t="shared" si="147"/>
        <v>0</v>
      </c>
      <c r="U339" s="100">
        <f t="shared" si="123"/>
        <v>6120</v>
      </c>
      <c r="V339" s="32">
        <f t="shared" si="121"/>
        <v>6073</v>
      </c>
      <c r="W339" s="33">
        <f t="shared" si="144"/>
        <v>715</v>
      </c>
      <c r="X339" s="101">
        <f t="shared" si="143"/>
        <v>715</v>
      </c>
      <c r="Y339" s="38" t="s">
        <v>37</v>
      </c>
      <c r="Z339" s="5">
        <f t="shared" si="145"/>
        <v>0</v>
      </c>
      <c r="AA339" s="39"/>
      <c r="AB339" s="39"/>
      <c r="AC339" s="40"/>
      <c r="AD339" s="40"/>
      <c r="AE339" s="40"/>
      <c r="AF339" s="40"/>
      <c r="AG339" s="40"/>
      <c r="AH339" s="40"/>
      <c r="AI339" s="40"/>
      <c r="AJ339" s="40"/>
      <c r="AK339" s="40"/>
      <c r="AL339" s="40"/>
      <c r="AM339" s="40"/>
      <c r="AN339" s="40"/>
      <c r="AO339" s="40"/>
      <c r="AP339" s="40"/>
      <c r="AQ339" s="40"/>
      <c r="AR339" s="40"/>
      <c r="AS339" s="40"/>
      <c r="AT339" s="40"/>
      <c r="AU339" s="40"/>
      <c r="AV339" s="40"/>
      <c r="AW339" s="40"/>
      <c r="AX339" s="40"/>
      <c r="AY339" s="40"/>
      <c r="AZ339" s="40"/>
      <c r="BA339" s="40"/>
      <c r="BB339" s="40"/>
      <c r="BC339" s="40"/>
      <c r="BD339" s="40"/>
      <c r="BE339" s="40"/>
      <c r="BF339" s="40"/>
      <c r="BG339" s="40"/>
    </row>
    <row r="340" spans="1:59" s="49" customFormat="1" ht="13.5" customHeight="1">
      <c r="A340" s="42" t="s">
        <v>35</v>
      </c>
      <c r="B340" s="43" t="s">
        <v>36</v>
      </c>
      <c r="C340" s="102">
        <v>2313</v>
      </c>
      <c r="D340" s="103">
        <f>SUM(E340:P340)</f>
        <v>3028</v>
      </c>
      <c r="E340" s="103"/>
      <c r="F340" s="103"/>
      <c r="G340" s="103"/>
      <c r="H340" s="103"/>
      <c r="I340" s="103"/>
      <c r="J340" s="103"/>
      <c r="K340" s="103"/>
      <c r="L340" s="103"/>
      <c r="M340" s="103"/>
      <c r="N340" s="103">
        <v>3028</v>
      </c>
      <c r="O340" s="103"/>
      <c r="P340" s="103"/>
      <c r="Q340" s="103"/>
      <c r="R340" s="103"/>
      <c r="S340" s="103"/>
      <c r="T340" s="103"/>
      <c r="U340" s="46">
        <f t="shared" si="123"/>
        <v>3028</v>
      </c>
      <c r="V340" s="32">
        <f t="shared" si="121"/>
        <v>3028</v>
      </c>
      <c r="W340" s="33">
        <f t="shared" si="144"/>
        <v>715</v>
      </c>
      <c r="X340" s="47">
        <f t="shared" si="143"/>
        <v>715</v>
      </c>
      <c r="Y340" s="38"/>
      <c r="Z340" s="5">
        <f t="shared" si="145"/>
        <v>0</v>
      </c>
      <c r="AA340" s="48"/>
      <c r="AB340" s="48"/>
      <c r="AC340" s="48"/>
      <c r="AD340" s="48"/>
      <c r="AE340" s="48"/>
      <c r="AF340" s="48"/>
      <c r="AG340" s="48"/>
      <c r="AH340" s="48"/>
      <c r="AI340" s="48"/>
      <c r="AJ340" s="48"/>
      <c r="AK340" s="48"/>
      <c r="AL340" s="48"/>
      <c r="AM340" s="48"/>
      <c r="AN340" s="48"/>
      <c r="AO340" s="48"/>
      <c r="AP340" s="48"/>
      <c r="AQ340" s="48"/>
      <c r="AR340" s="48"/>
      <c r="AS340" s="48"/>
      <c r="AT340" s="48"/>
      <c r="AU340" s="48"/>
      <c r="AV340" s="48"/>
      <c r="AW340" s="48"/>
      <c r="AX340" s="48"/>
      <c r="AY340" s="48"/>
      <c r="AZ340" s="48"/>
      <c r="BA340" s="48"/>
      <c r="BB340" s="48"/>
      <c r="BC340" s="48"/>
      <c r="BD340" s="48"/>
      <c r="BE340" s="48"/>
      <c r="BF340" s="48"/>
      <c r="BG340" s="48"/>
    </row>
    <row r="341" spans="1:59" s="49" customFormat="1" ht="13.5" customHeight="1">
      <c r="A341" s="42" t="s">
        <v>43</v>
      </c>
      <c r="B341" s="43" t="s">
        <v>44</v>
      </c>
      <c r="C341" s="102">
        <v>423</v>
      </c>
      <c r="D341" s="103">
        <f t="shared" ref="D341:D349" si="148">SUM(E341:P341)</f>
        <v>423</v>
      </c>
      <c r="E341" s="103"/>
      <c r="F341" s="103"/>
      <c r="G341" s="103"/>
      <c r="H341" s="103"/>
      <c r="I341" s="103"/>
      <c r="J341" s="103"/>
      <c r="K341" s="103"/>
      <c r="L341" s="103"/>
      <c r="M341" s="103"/>
      <c r="N341" s="103">
        <v>423</v>
      </c>
      <c r="O341" s="103"/>
      <c r="P341" s="103"/>
      <c r="Q341" s="103">
        <v>47</v>
      </c>
      <c r="R341" s="103"/>
      <c r="S341" s="103">
        <v>47</v>
      </c>
      <c r="T341" s="103"/>
      <c r="U341" s="46">
        <f t="shared" si="123"/>
        <v>470</v>
      </c>
      <c r="V341" s="32">
        <f t="shared" si="121"/>
        <v>423</v>
      </c>
      <c r="W341" s="33">
        <f t="shared" si="144"/>
        <v>0</v>
      </c>
      <c r="X341" s="47">
        <f t="shared" si="143"/>
        <v>0</v>
      </c>
      <c r="Y341" s="38"/>
      <c r="Z341" s="5">
        <f t="shared" si="145"/>
        <v>0</v>
      </c>
      <c r="AA341" s="48"/>
      <c r="AB341" s="48"/>
      <c r="AC341" s="48"/>
      <c r="AD341" s="48"/>
      <c r="AE341" s="48"/>
      <c r="AF341" s="48"/>
      <c r="AG341" s="48"/>
      <c r="AH341" s="48"/>
      <c r="AI341" s="48"/>
      <c r="AJ341" s="48"/>
      <c r="AK341" s="48"/>
      <c r="AL341" s="48"/>
      <c r="AM341" s="48"/>
      <c r="AN341" s="48"/>
      <c r="AO341" s="48"/>
      <c r="AP341" s="48"/>
      <c r="AQ341" s="48"/>
      <c r="AR341" s="48"/>
      <c r="AS341" s="48"/>
      <c r="AT341" s="48"/>
      <c r="AU341" s="48"/>
      <c r="AV341" s="48"/>
      <c r="AW341" s="48"/>
      <c r="AX341" s="48"/>
      <c r="AY341" s="48"/>
      <c r="AZ341" s="48"/>
      <c r="BA341" s="48"/>
      <c r="BB341" s="48"/>
      <c r="BC341" s="48"/>
      <c r="BD341" s="48"/>
      <c r="BE341" s="48"/>
      <c r="BF341" s="48"/>
      <c r="BG341" s="48"/>
    </row>
    <row r="342" spans="1:59" s="49" customFormat="1" ht="13.5" customHeight="1">
      <c r="A342" s="42" t="s">
        <v>45</v>
      </c>
      <c r="B342" s="43" t="s">
        <v>243</v>
      </c>
      <c r="C342" s="102">
        <v>2622</v>
      </c>
      <c r="D342" s="103">
        <f>SUM(E342:P342)</f>
        <v>2622</v>
      </c>
      <c r="E342" s="103">
        <f>SUM(E343:E348)</f>
        <v>0</v>
      </c>
      <c r="F342" s="103">
        <f>SUM(F343:F348)</f>
        <v>0</v>
      </c>
      <c r="G342" s="103">
        <f>SUM(G343:G348)</f>
        <v>0</v>
      </c>
      <c r="H342" s="103">
        <f>SUM(H343:H348)</f>
        <v>0</v>
      </c>
      <c r="I342" s="103">
        <f>SUM(I343:I348)</f>
        <v>2622</v>
      </c>
      <c r="J342" s="103">
        <v>0</v>
      </c>
      <c r="K342" s="103">
        <v>0</v>
      </c>
      <c r="L342" s="103">
        <v>0</v>
      </c>
      <c r="M342" s="103">
        <v>0</v>
      </c>
      <c r="N342" s="103">
        <v>0</v>
      </c>
      <c r="O342" s="103">
        <v>0</v>
      </c>
      <c r="P342" s="103">
        <v>0</v>
      </c>
      <c r="Q342" s="103">
        <f>SUM(Q343:Q349)</f>
        <v>0</v>
      </c>
      <c r="R342" s="103"/>
      <c r="S342" s="103">
        <f>SUM(S343:S349)</f>
        <v>0</v>
      </c>
      <c r="T342" s="103">
        <f>SUM(T343:T349)</f>
        <v>0</v>
      </c>
      <c r="U342" s="104">
        <f t="shared" si="123"/>
        <v>2622</v>
      </c>
      <c r="V342" s="32">
        <f t="shared" si="121"/>
        <v>2622</v>
      </c>
      <c r="W342" s="33">
        <f t="shared" si="144"/>
        <v>0</v>
      </c>
      <c r="X342" s="47">
        <f t="shared" si="143"/>
        <v>0</v>
      </c>
      <c r="Y342" s="38"/>
      <c r="Z342" s="5">
        <f t="shared" si="145"/>
        <v>0</v>
      </c>
      <c r="AA342" s="48"/>
      <c r="AB342" s="48"/>
      <c r="AC342" s="48"/>
      <c r="AD342" s="48"/>
      <c r="AE342" s="48"/>
      <c r="AF342" s="48"/>
      <c r="AG342" s="48"/>
      <c r="AH342" s="48"/>
      <c r="AI342" s="48"/>
      <c r="AJ342" s="48"/>
      <c r="AK342" s="48"/>
      <c r="AL342" s="48"/>
      <c r="AM342" s="48"/>
      <c r="AN342" s="48"/>
      <c r="AO342" s="48"/>
      <c r="AP342" s="48"/>
      <c r="AQ342" s="48"/>
      <c r="AR342" s="48"/>
      <c r="AS342" s="48"/>
      <c r="AT342" s="48"/>
      <c r="AU342" s="48"/>
      <c r="AV342" s="48"/>
      <c r="AW342" s="48"/>
      <c r="AX342" s="48"/>
      <c r="AY342" s="48"/>
      <c r="AZ342" s="48"/>
      <c r="BA342" s="48"/>
      <c r="BB342" s="48"/>
      <c r="BC342" s="48"/>
      <c r="BD342" s="48"/>
      <c r="BE342" s="48"/>
      <c r="BF342" s="48"/>
      <c r="BG342" s="48"/>
    </row>
    <row r="343" spans="1:59" s="122" customFormat="1" ht="12">
      <c r="A343" s="118" t="s">
        <v>40</v>
      </c>
      <c r="B343" s="119" t="s">
        <v>260</v>
      </c>
      <c r="C343" s="106">
        <v>500</v>
      </c>
      <c r="D343" s="107">
        <f t="shared" si="148"/>
        <v>500</v>
      </c>
      <c r="E343" s="107"/>
      <c r="F343" s="107"/>
      <c r="G343" s="107"/>
      <c r="H343" s="107"/>
      <c r="I343" s="107">
        <v>500</v>
      </c>
      <c r="J343" s="107"/>
      <c r="K343" s="107"/>
      <c r="L343" s="107"/>
      <c r="M343" s="107"/>
      <c r="N343" s="107"/>
      <c r="O343" s="107"/>
      <c r="P343" s="107"/>
      <c r="Q343" s="107"/>
      <c r="R343" s="107"/>
      <c r="S343" s="107"/>
      <c r="T343" s="107"/>
      <c r="U343" s="120">
        <f t="shared" si="123"/>
        <v>500</v>
      </c>
      <c r="V343" s="32">
        <f t="shared" si="121"/>
        <v>500</v>
      </c>
      <c r="W343" s="33">
        <f t="shared" si="144"/>
        <v>0</v>
      </c>
      <c r="X343" s="47">
        <f t="shared" si="143"/>
        <v>0</v>
      </c>
      <c r="Y343" s="64"/>
      <c r="Z343" s="5">
        <f t="shared" si="145"/>
        <v>0</v>
      </c>
      <c r="AA343" s="121"/>
      <c r="AB343" s="121"/>
      <c r="AC343" s="121"/>
      <c r="AD343" s="121"/>
      <c r="AE343" s="121"/>
      <c r="AF343" s="121"/>
      <c r="AG343" s="121"/>
      <c r="AH343" s="121"/>
      <c r="AI343" s="121"/>
      <c r="AJ343" s="121"/>
      <c r="AK343" s="121"/>
      <c r="AL343" s="121"/>
      <c r="AM343" s="121"/>
      <c r="AN343" s="121"/>
      <c r="AO343" s="121"/>
      <c r="AP343" s="121"/>
      <c r="AQ343" s="121"/>
      <c r="AR343" s="121"/>
      <c r="AS343" s="121"/>
      <c r="AT343" s="121"/>
      <c r="AU343" s="121"/>
      <c r="AV343" s="121"/>
      <c r="AW343" s="121"/>
      <c r="AX343" s="121"/>
      <c r="AY343" s="121"/>
      <c r="AZ343" s="121"/>
      <c r="BA343" s="121"/>
      <c r="BB343" s="121"/>
      <c r="BC343" s="121"/>
      <c r="BD343" s="121"/>
      <c r="BE343" s="121"/>
      <c r="BF343" s="121"/>
      <c r="BG343" s="121"/>
    </row>
    <row r="344" spans="1:59" s="122" customFormat="1" ht="12">
      <c r="A344" s="118" t="s">
        <v>40</v>
      </c>
      <c r="B344" s="119" t="s">
        <v>261</v>
      </c>
      <c r="C344" s="106">
        <v>648</v>
      </c>
      <c r="D344" s="107">
        <f t="shared" si="148"/>
        <v>648</v>
      </c>
      <c r="E344" s="107"/>
      <c r="F344" s="107"/>
      <c r="G344" s="107"/>
      <c r="H344" s="107"/>
      <c r="I344" s="107">
        <v>648</v>
      </c>
      <c r="J344" s="107"/>
      <c r="K344" s="107"/>
      <c r="L344" s="107"/>
      <c r="M344" s="107"/>
      <c r="N344" s="107"/>
      <c r="O344" s="107"/>
      <c r="P344" s="107"/>
      <c r="Q344" s="107"/>
      <c r="R344" s="107"/>
      <c r="S344" s="107"/>
      <c r="T344" s="107"/>
      <c r="U344" s="120">
        <f t="shared" si="123"/>
        <v>648</v>
      </c>
      <c r="V344" s="32">
        <f t="shared" si="121"/>
        <v>648</v>
      </c>
      <c r="W344" s="33">
        <f t="shared" si="144"/>
        <v>0</v>
      </c>
      <c r="X344" s="47">
        <f t="shared" si="143"/>
        <v>0</v>
      </c>
      <c r="Y344" s="64"/>
      <c r="Z344" s="5">
        <f t="shared" si="145"/>
        <v>0</v>
      </c>
      <c r="AA344" s="121"/>
      <c r="AB344" s="121"/>
      <c r="AC344" s="121"/>
      <c r="AD344" s="121"/>
      <c r="AE344" s="121"/>
      <c r="AF344" s="121"/>
      <c r="AG344" s="121"/>
      <c r="AH344" s="121"/>
      <c r="AI344" s="121"/>
      <c r="AJ344" s="121"/>
      <c r="AK344" s="121"/>
      <c r="AL344" s="121"/>
      <c r="AM344" s="121"/>
      <c r="AN344" s="121"/>
      <c r="AO344" s="121"/>
      <c r="AP344" s="121"/>
      <c r="AQ344" s="121"/>
      <c r="AR344" s="121"/>
      <c r="AS344" s="121"/>
      <c r="AT344" s="121"/>
      <c r="AU344" s="121"/>
      <c r="AV344" s="121"/>
      <c r="AW344" s="121"/>
      <c r="AX344" s="121"/>
      <c r="AY344" s="121"/>
      <c r="AZ344" s="121"/>
      <c r="BA344" s="121"/>
      <c r="BB344" s="121"/>
      <c r="BC344" s="121"/>
      <c r="BD344" s="121"/>
      <c r="BE344" s="121"/>
      <c r="BF344" s="121"/>
      <c r="BG344" s="121"/>
    </row>
    <row r="345" spans="1:59" s="122" customFormat="1" ht="12">
      <c r="A345" s="118" t="s">
        <v>40</v>
      </c>
      <c r="B345" s="119" t="s">
        <v>262</v>
      </c>
      <c r="C345" s="106">
        <v>486</v>
      </c>
      <c r="D345" s="107">
        <f t="shared" si="148"/>
        <v>486</v>
      </c>
      <c r="E345" s="107"/>
      <c r="F345" s="107"/>
      <c r="G345" s="107"/>
      <c r="H345" s="107"/>
      <c r="I345" s="107">
        <v>486</v>
      </c>
      <c r="J345" s="107"/>
      <c r="K345" s="107"/>
      <c r="L345" s="107"/>
      <c r="M345" s="107"/>
      <c r="N345" s="107"/>
      <c r="O345" s="107"/>
      <c r="P345" s="107"/>
      <c r="Q345" s="107"/>
      <c r="R345" s="107"/>
      <c r="S345" s="107"/>
      <c r="T345" s="107"/>
      <c r="U345" s="120">
        <f t="shared" si="123"/>
        <v>486</v>
      </c>
      <c r="V345" s="32">
        <f t="shared" si="121"/>
        <v>486</v>
      </c>
      <c r="W345" s="33">
        <f t="shared" si="144"/>
        <v>0</v>
      </c>
      <c r="X345" s="47">
        <f t="shared" si="143"/>
        <v>0</v>
      </c>
      <c r="Y345" s="64"/>
      <c r="Z345" s="5">
        <f t="shared" si="145"/>
        <v>0</v>
      </c>
      <c r="AA345" s="121"/>
      <c r="AB345" s="121"/>
      <c r="AC345" s="121"/>
      <c r="AD345" s="121"/>
      <c r="AE345" s="121"/>
      <c r="AF345" s="121"/>
      <c r="AG345" s="121"/>
      <c r="AH345" s="121"/>
      <c r="AI345" s="121"/>
      <c r="AJ345" s="121"/>
      <c r="AK345" s="121"/>
      <c r="AL345" s="121"/>
      <c r="AM345" s="121"/>
      <c r="AN345" s="121"/>
      <c r="AO345" s="121"/>
      <c r="AP345" s="121"/>
      <c r="AQ345" s="121"/>
      <c r="AR345" s="121"/>
      <c r="AS345" s="121"/>
      <c r="AT345" s="121"/>
      <c r="AU345" s="121"/>
      <c r="AV345" s="121"/>
      <c r="AW345" s="121"/>
      <c r="AX345" s="121"/>
      <c r="AY345" s="121"/>
      <c r="AZ345" s="121"/>
      <c r="BA345" s="121"/>
      <c r="BB345" s="121"/>
      <c r="BC345" s="121"/>
      <c r="BD345" s="121"/>
      <c r="BE345" s="121"/>
      <c r="BF345" s="121"/>
      <c r="BG345" s="121"/>
    </row>
    <row r="346" spans="1:59" s="122" customFormat="1" ht="12.6" customHeight="1">
      <c r="A346" s="118" t="s">
        <v>40</v>
      </c>
      <c r="B346" s="119" t="s">
        <v>263</v>
      </c>
      <c r="C346" s="106">
        <v>130</v>
      </c>
      <c r="D346" s="107">
        <f t="shared" si="148"/>
        <v>130</v>
      </c>
      <c r="E346" s="107"/>
      <c r="F346" s="107"/>
      <c r="G346" s="107"/>
      <c r="H346" s="107"/>
      <c r="I346" s="107">
        <v>130</v>
      </c>
      <c r="J346" s="107"/>
      <c r="K346" s="107"/>
      <c r="L346" s="107"/>
      <c r="M346" s="107"/>
      <c r="N346" s="107"/>
      <c r="O346" s="107"/>
      <c r="P346" s="107"/>
      <c r="Q346" s="107"/>
      <c r="R346" s="107"/>
      <c r="S346" s="107"/>
      <c r="T346" s="107"/>
      <c r="U346" s="120">
        <f t="shared" si="123"/>
        <v>130</v>
      </c>
      <c r="V346" s="32">
        <f t="shared" si="121"/>
        <v>130</v>
      </c>
      <c r="W346" s="33">
        <f t="shared" si="144"/>
        <v>0</v>
      </c>
      <c r="X346" s="47">
        <f t="shared" si="143"/>
        <v>0</v>
      </c>
      <c r="Y346" s="64"/>
      <c r="Z346" s="5">
        <f t="shared" si="145"/>
        <v>0</v>
      </c>
      <c r="AA346" s="121"/>
      <c r="AB346" s="121"/>
      <c r="AC346" s="121"/>
      <c r="AD346" s="121"/>
      <c r="AE346" s="121"/>
      <c r="AF346" s="121"/>
      <c r="AG346" s="121"/>
      <c r="AH346" s="121"/>
      <c r="AI346" s="121"/>
      <c r="AJ346" s="121"/>
      <c r="AK346" s="121"/>
      <c r="AL346" s="121"/>
      <c r="AM346" s="121"/>
      <c r="AN346" s="121"/>
      <c r="AO346" s="121"/>
      <c r="AP346" s="121"/>
      <c r="AQ346" s="121"/>
      <c r="AR346" s="121"/>
      <c r="AS346" s="121"/>
      <c r="AT346" s="121"/>
      <c r="AU346" s="121"/>
      <c r="AV346" s="121"/>
      <c r="AW346" s="121"/>
      <c r="AX346" s="121"/>
      <c r="AY346" s="121"/>
      <c r="AZ346" s="121"/>
      <c r="BA346" s="121"/>
      <c r="BB346" s="121"/>
      <c r="BC346" s="121"/>
      <c r="BD346" s="121"/>
      <c r="BE346" s="121"/>
      <c r="BF346" s="121"/>
      <c r="BG346" s="121"/>
    </row>
    <row r="347" spans="1:59" s="122" customFormat="1" ht="36">
      <c r="A347" s="118" t="s">
        <v>40</v>
      </c>
      <c r="B347" s="119" t="s">
        <v>264</v>
      </c>
      <c r="C347" s="106">
        <v>335</v>
      </c>
      <c r="D347" s="107">
        <f t="shared" si="148"/>
        <v>335</v>
      </c>
      <c r="E347" s="107"/>
      <c r="F347" s="107"/>
      <c r="G347" s="107"/>
      <c r="H347" s="107"/>
      <c r="I347" s="107">
        <v>335</v>
      </c>
      <c r="J347" s="107"/>
      <c r="K347" s="107"/>
      <c r="L347" s="107"/>
      <c r="M347" s="107"/>
      <c r="N347" s="107"/>
      <c r="O347" s="107"/>
      <c r="P347" s="107"/>
      <c r="Q347" s="107"/>
      <c r="R347" s="107"/>
      <c r="S347" s="107"/>
      <c r="T347" s="107"/>
      <c r="U347" s="120">
        <f t="shared" si="123"/>
        <v>335</v>
      </c>
      <c r="V347" s="32">
        <f t="shared" si="121"/>
        <v>335</v>
      </c>
      <c r="W347" s="33">
        <f t="shared" si="144"/>
        <v>0</v>
      </c>
      <c r="X347" s="47">
        <f t="shared" si="143"/>
        <v>0</v>
      </c>
      <c r="Y347" s="64"/>
      <c r="Z347" s="5">
        <f t="shared" si="145"/>
        <v>0</v>
      </c>
      <c r="AA347" s="121"/>
      <c r="AB347" s="121"/>
      <c r="AC347" s="121"/>
      <c r="AD347" s="121"/>
      <c r="AE347" s="121"/>
      <c r="AF347" s="121"/>
      <c r="AG347" s="121"/>
      <c r="AH347" s="121"/>
      <c r="AI347" s="121"/>
      <c r="AJ347" s="121"/>
      <c r="AK347" s="121"/>
      <c r="AL347" s="121"/>
      <c r="AM347" s="121"/>
      <c r="AN347" s="121"/>
      <c r="AO347" s="121"/>
      <c r="AP347" s="121"/>
      <c r="AQ347" s="121"/>
      <c r="AR347" s="121"/>
      <c r="AS347" s="121"/>
      <c r="AT347" s="121"/>
      <c r="AU347" s="121"/>
      <c r="AV347" s="121"/>
      <c r="AW347" s="121"/>
      <c r="AX347" s="121"/>
      <c r="AY347" s="121"/>
      <c r="AZ347" s="121"/>
      <c r="BA347" s="121"/>
      <c r="BB347" s="121"/>
      <c r="BC347" s="121"/>
      <c r="BD347" s="121"/>
      <c r="BE347" s="121"/>
      <c r="BF347" s="121"/>
      <c r="BG347" s="121"/>
    </row>
    <row r="348" spans="1:59" s="122" customFormat="1" ht="48" collapsed="1">
      <c r="A348" s="118" t="s">
        <v>40</v>
      </c>
      <c r="B348" s="119" t="s">
        <v>265</v>
      </c>
      <c r="C348" s="106">
        <v>523</v>
      </c>
      <c r="D348" s="107">
        <f t="shared" si="148"/>
        <v>523</v>
      </c>
      <c r="E348" s="107"/>
      <c r="F348" s="107"/>
      <c r="G348" s="107"/>
      <c r="H348" s="107"/>
      <c r="I348" s="107">
        <v>523</v>
      </c>
      <c r="J348" s="107"/>
      <c r="K348" s="107"/>
      <c r="L348" s="107"/>
      <c r="M348" s="107"/>
      <c r="N348" s="107"/>
      <c r="O348" s="107"/>
      <c r="P348" s="107"/>
      <c r="Q348" s="107"/>
      <c r="R348" s="107"/>
      <c r="S348" s="107"/>
      <c r="T348" s="107"/>
      <c r="U348" s="120">
        <f t="shared" si="123"/>
        <v>523</v>
      </c>
      <c r="V348" s="32">
        <f t="shared" si="121"/>
        <v>523</v>
      </c>
      <c r="W348" s="33">
        <f t="shared" si="144"/>
        <v>0</v>
      </c>
      <c r="X348" s="47">
        <f t="shared" si="143"/>
        <v>0</v>
      </c>
      <c r="Y348" s="64"/>
      <c r="Z348" s="5">
        <f t="shared" si="145"/>
        <v>0</v>
      </c>
      <c r="AA348" s="121"/>
      <c r="AB348" s="121"/>
      <c r="AC348" s="121"/>
      <c r="AD348" s="121"/>
      <c r="AE348" s="121"/>
      <c r="AF348" s="121"/>
      <c r="AG348" s="121"/>
      <c r="AH348" s="121"/>
      <c r="AI348" s="121"/>
      <c r="AJ348" s="121"/>
      <c r="AK348" s="121"/>
      <c r="AL348" s="121"/>
      <c r="AM348" s="121"/>
      <c r="AN348" s="121"/>
      <c r="AO348" s="121"/>
      <c r="AP348" s="121"/>
      <c r="AQ348" s="121"/>
      <c r="AR348" s="121"/>
      <c r="AS348" s="121"/>
      <c r="AT348" s="121"/>
      <c r="AU348" s="121"/>
      <c r="AV348" s="121"/>
      <c r="AW348" s="121"/>
      <c r="AX348" s="121"/>
      <c r="AY348" s="121"/>
      <c r="AZ348" s="121"/>
      <c r="BA348" s="121"/>
      <c r="BB348" s="121"/>
      <c r="BC348" s="121"/>
      <c r="BD348" s="121"/>
      <c r="BE348" s="121"/>
      <c r="BF348" s="121"/>
      <c r="BG348" s="121"/>
    </row>
    <row r="349" spans="1:59" s="122" customFormat="1" ht="12" hidden="1" customHeight="1" outlineLevel="1">
      <c r="A349" s="118" t="s">
        <v>40</v>
      </c>
      <c r="B349" s="119" t="s">
        <v>266</v>
      </c>
      <c r="C349" s="106">
        <v>0</v>
      </c>
      <c r="D349" s="107">
        <f t="shared" si="148"/>
        <v>0</v>
      </c>
      <c r="E349" s="107"/>
      <c r="F349" s="107"/>
      <c r="G349" s="107"/>
      <c r="H349" s="107"/>
      <c r="I349" s="107">
        <v>0</v>
      </c>
      <c r="J349" s="107"/>
      <c r="K349" s="107"/>
      <c r="L349" s="107"/>
      <c r="M349" s="107"/>
      <c r="N349" s="107"/>
      <c r="O349" s="107"/>
      <c r="P349" s="107"/>
      <c r="Q349" s="107"/>
      <c r="R349" s="107"/>
      <c r="S349" s="107"/>
      <c r="T349" s="107"/>
      <c r="U349" s="120">
        <f t="shared" si="123"/>
        <v>0</v>
      </c>
      <c r="V349" s="32">
        <f t="shared" si="121"/>
        <v>0</v>
      </c>
      <c r="W349" s="33">
        <f t="shared" si="144"/>
        <v>0</v>
      </c>
      <c r="X349" s="47">
        <f t="shared" si="143"/>
        <v>0</v>
      </c>
      <c r="Y349" s="64"/>
      <c r="Z349" s="5">
        <f t="shared" si="145"/>
        <v>0</v>
      </c>
      <c r="AA349" s="121"/>
      <c r="AB349" s="121"/>
      <c r="AC349" s="121"/>
      <c r="AD349" s="121"/>
      <c r="AE349" s="121"/>
      <c r="AF349" s="121"/>
      <c r="AG349" s="121"/>
      <c r="AH349" s="121"/>
      <c r="AI349" s="121"/>
      <c r="AJ349" s="121"/>
      <c r="AK349" s="121"/>
      <c r="AL349" s="121"/>
      <c r="AM349" s="121"/>
      <c r="AN349" s="121"/>
      <c r="AO349" s="121"/>
      <c r="AP349" s="121"/>
      <c r="AQ349" s="121"/>
      <c r="AR349" s="121"/>
      <c r="AS349" s="121"/>
      <c r="AT349" s="121"/>
      <c r="AU349" s="121"/>
      <c r="AV349" s="121"/>
      <c r="AW349" s="121"/>
      <c r="AX349" s="121"/>
      <c r="AY349" s="121"/>
      <c r="AZ349" s="121"/>
      <c r="BA349" s="121"/>
      <c r="BB349" s="121"/>
      <c r="BC349" s="121"/>
      <c r="BD349" s="121"/>
      <c r="BE349" s="121"/>
      <c r="BF349" s="121"/>
      <c r="BG349" s="121"/>
    </row>
    <row r="350" spans="1:59" s="41" customFormat="1" ht="13.5" customHeight="1" collapsed="1">
      <c r="A350" s="27" t="s">
        <v>267</v>
      </c>
      <c r="B350" s="28" t="s">
        <v>268</v>
      </c>
      <c r="C350" s="98">
        <v>968</v>
      </c>
      <c r="D350" s="99">
        <f>D351+D352+D353</f>
        <v>990.00160000000005</v>
      </c>
      <c r="E350" s="99">
        <f t="shared" ref="E350:Q350" si="149">E351+E352+E353</f>
        <v>0</v>
      </c>
      <c r="F350" s="99">
        <f t="shared" si="149"/>
        <v>0</v>
      </c>
      <c r="G350" s="99">
        <f t="shared" si="149"/>
        <v>0</v>
      </c>
      <c r="H350" s="99">
        <f t="shared" si="149"/>
        <v>0</v>
      </c>
      <c r="I350" s="99">
        <f t="shared" si="149"/>
        <v>300</v>
      </c>
      <c r="J350" s="99">
        <f t="shared" si="149"/>
        <v>0</v>
      </c>
      <c r="K350" s="99">
        <f t="shared" si="149"/>
        <v>0</v>
      </c>
      <c r="L350" s="99">
        <f t="shared" si="149"/>
        <v>0</v>
      </c>
      <c r="M350" s="99">
        <f t="shared" si="149"/>
        <v>0</v>
      </c>
      <c r="N350" s="99">
        <f t="shared" si="149"/>
        <v>690.00160000000005</v>
      </c>
      <c r="O350" s="99">
        <f t="shared" si="149"/>
        <v>0</v>
      </c>
      <c r="P350" s="99">
        <f t="shared" si="149"/>
        <v>0</v>
      </c>
      <c r="Q350" s="99">
        <f t="shared" si="149"/>
        <v>11</v>
      </c>
      <c r="R350" s="99"/>
      <c r="S350" s="99">
        <f t="shared" ref="S350:T350" si="150">S351+S352+S353</f>
        <v>11</v>
      </c>
      <c r="T350" s="99">
        <f t="shared" si="150"/>
        <v>0</v>
      </c>
      <c r="U350" s="100">
        <f t="shared" si="123"/>
        <v>1001.0016000000001</v>
      </c>
      <c r="V350" s="32">
        <f t="shared" si="121"/>
        <v>990.00160000000005</v>
      </c>
      <c r="W350" s="33">
        <f t="shared" si="144"/>
        <v>22.001600000000053</v>
      </c>
      <c r="X350" s="101">
        <f t="shared" si="143"/>
        <v>22.001600000000053</v>
      </c>
      <c r="Y350" s="38" t="s">
        <v>37</v>
      </c>
      <c r="Z350" s="5">
        <f t="shared" si="145"/>
        <v>0</v>
      </c>
      <c r="AA350" s="39"/>
      <c r="AB350" s="39"/>
      <c r="AC350" s="40"/>
      <c r="AD350" s="40"/>
      <c r="AE350" s="40"/>
      <c r="AF350" s="40"/>
      <c r="AG350" s="40"/>
      <c r="AH350" s="40"/>
      <c r="AI350" s="40"/>
      <c r="AJ350" s="40"/>
      <c r="AK350" s="40"/>
      <c r="AL350" s="40"/>
      <c r="AM350" s="40"/>
      <c r="AN350" s="40"/>
      <c r="AO350" s="40"/>
      <c r="AP350" s="40"/>
      <c r="AQ350" s="40"/>
      <c r="AR350" s="40"/>
      <c r="AS350" s="40"/>
      <c r="AT350" s="40"/>
      <c r="AU350" s="40"/>
      <c r="AV350" s="40"/>
      <c r="AW350" s="40"/>
      <c r="AX350" s="40"/>
      <c r="AY350" s="40"/>
      <c r="AZ350" s="40"/>
      <c r="BA350" s="40"/>
      <c r="BB350" s="40"/>
      <c r="BC350" s="40"/>
      <c r="BD350" s="40"/>
      <c r="BE350" s="40"/>
      <c r="BF350" s="40"/>
      <c r="BG350" s="40"/>
    </row>
    <row r="351" spans="1:59" s="49" customFormat="1" ht="13.5" customHeight="1">
      <c r="A351" s="42" t="s">
        <v>35</v>
      </c>
      <c r="B351" s="43" t="s">
        <v>36</v>
      </c>
      <c r="C351" s="102">
        <v>565</v>
      </c>
      <c r="D351" s="103">
        <f t="shared" ref="D351:D354" si="151">SUM(E351:P351)</f>
        <v>587.00160000000005</v>
      </c>
      <c r="E351" s="107"/>
      <c r="F351" s="107"/>
      <c r="G351" s="107"/>
      <c r="H351" s="107"/>
      <c r="I351" s="107"/>
      <c r="J351" s="107"/>
      <c r="K351" s="107"/>
      <c r="L351" s="107"/>
      <c r="M351" s="107"/>
      <c r="N351" s="103">
        <v>587.00160000000005</v>
      </c>
      <c r="O351" s="107"/>
      <c r="P351" s="107"/>
      <c r="Q351" s="107"/>
      <c r="R351" s="107"/>
      <c r="S351" s="107"/>
      <c r="T351" s="107"/>
      <c r="U351" s="46">
        <f t="shared" si="123"/>
        <v>587.00160000000005</v>
      </c>
      <c r="V351" s="32">
        <f t="shared" ref="V351:V414" si="152">U351-S351</f>
        <v>587.00160000000005</v>
      </c>
      <c r="W351" s="33">
        <f t="shared" si="144"/>
        <v>22.001600000000053</v>
      </c>
      <c r="X351" s="47">
        <f t="shared" si="143"/>
        <v>22.001600000000053</v>
      </c>
      <c r="Y351" s="38"/>
      <c r="Z351" s="5">
        <f t="shared" si="145"/>
        <v>0</v>
      </c>
      <c r="AA351" s="48"/>
      <c r="AB351" s="48"/>
      <c r="AC351" s="48"/>
      <c r="AD351" s="48"/>
      <c r="AE351" s="48"/>
      <c r="AF351" s="48"/>
      <c r="AG351" s="48"/>
      <c r="AH351" s="48"/>
      <c r="AI351" s="48"/>
      <c r="AJ351" s="48"/>
      <c r="AK351" s="48"/>
      <c r="AL351" s="48"/>
      <c r="AM351" s="48"/>
      <c r="AN351" s="48"/>
      <c r="AO351" s="48"/>
      <c r="AP351" s="48"/>
      <c r="AQ351" s="48"/>
      <c r="AR351" s="48"/>
      <c r="AS351" s="48"/>
      <c r="AT351" s="48"/>
      <c r="AU351" s="48"/>
      <c r="AV351" s="48"/>
      <c r="AW351" s="48"/>
      <c r="AX351" s="48"/>
      <c r="AY351" s="48"/>
      <c r="AZ351" s="48"/>
      <c r="BA351" s="48"/>
      <c r="BB351" s="48"/>
      <c r="BC351" s="48"/>
      <c r="BD351" s="48"/>
      <c r="BE351" s="48"/>
      <c r="BF351" s="48"/>
      <c r="BG351" s="48"/>
    </row>
    <row r="352" spans="1:59" s="49" customFormat="1" ht="13.5" customHeight="1">
      <c r="A352" s="42" t="s">
        <v>43</v>
      </c>
      <c r="B352" s="43" t="s">
        <v>44</v>
      </c>
      <c r="C352" s="102">
        <v>103</v>
      </c>
      <c r="D352" s="103">
        <f t="shared" si="151"/>
        <v>103</v>
      </c>
      <c r="E352" s="107"/>
      <c r="F352" s="107"/>
      <c r="G352" s="107"/>
      <c r="H352" s="107"/>
      <c r="I352" s="107"/>
      <c r="J352" s="107"/>
      <c r="K352" s="107"/>
      <c r="L352" s="107"/>
      <c r="M352" s="107"/>
      <c r="N352" s="103">
        <v>103</v>
      </c>
      <c r="O352" s="107"/>
      <c r="P352" s="107"/>
      <c r="Q352" s="107">
        <v>11</v>
      </c>
      <c r="R352" s="107"/>
      <c r="S352" s="107">
        <v>11</v>
      </c>
      <c r="T352" s="107"/>
      <c r="U352" s="46">
        <f t="shared" ref="U352:U415" si="153">D352+Q352+R352</f>
        <v>114</v>
      </c>
      <c r="V352" s="32">
        <f t="shared" si="152"/>
        <v>103</v>
      </c>
      <c r="W352" s="33">
        <f t="shared" si="144"/>
        <v>0</v>
      </c>
      <c r="X352" s="47">
        <f t="shared" si="143"/>
        <v>0</v>
      </c>
      <c r="Y352" s="38"/>
      <c r="Z352" s="5">
        <f t="shared" si="145"/>
        <v>0</v>
      </c>
      <c r="AA352" s="48"/>
      <c r="AB352" s="48"/>
      <c r="AC352" s="48"/>
      <c r="AD352" s="48"/>
      <c r="AE352" s="48"/>
      <c r="AF352" s="48"/>
      <c r="AG352" s="48"/>
      <c r="AH352" s="48"/>
      <c r="AI352" s="48"/>
      <c r="AJ352" s="48"/>
      <c r="AK352" s="48"/>
      <c r="AL352" s="48"/>
      <c r="AM352" s="48"/>
      <c r="AN352" s="48"/>
      <c r="AO352" s="48"/>
      <c r="AP352" s="48"/>
      <c r="AQ352" s="48"/>
      <c r="AR352" s="48"/>
      <c r="AS352" s="48"/>
      <c r="AT352" s="48"/>
      <c r="AU352" s="48"/>
      <c r="AV352" s="48"/>
      <c r="AW352" s="48"/>
      <c r="AX352" s="48"/>
      <c r="AY352" s="48"/>
      <c r="AZ352" s="48"/>
      <c r="BA352" s="48"/>
      <c r="BB352" s="48"/>
      <c r="BC352" s="48"/>
      <c r="BD352" s="48"/>
      <c r="BE352" s="48"/>
      <c r="BF352" s="48"/>
      <c r="BG352" s="48"/>
    </row>
    <row r="353" spans="1:59" s="49" customFormat="1" ht="13.5" customHeight="1">
      <c r="A353" s="42" t="s">
        <v>45</v>
      </c>
      <c r="B353" s="43" t="s">
        <v>269</v>
      </c>
      <c r="C353" s="102">
        <v>300</v>
      </c>
      <c r="D353" s="103">
        <f>SUM(E353:P353)</f>
        <v>300</v>
      </c>
      <c r="E353" s="103">
        <v>0</v>
      </c>
      <c r="F353" s="103">
        <v>0</v>
      </c>
      <c r="G353" s="103">
        <v>0</v>
      </c>
      <c r="H353" s="103">
        <v>0</v>
      </c>
      <c r="I353" s="103">
        <v>300</v>
      </c>
      <c r="J353" s="103">
        <v>0</v>
      </c>
      <c r="K353" s="103">
        <v>0</v>
      </c>
      <c r="L353" s="103">
        <v>0</v>
      </c>
      <c r="M353" s="103">
        <v>0</v>
      </c>
      <c r="N353" s="103">
        <v>0</v>
      </c>
      <c r="O353" s="103">
        <v>0</v>
      </c>
      <c r="P353" s="103">
        <v>0</v>
      </c>
      <c r="Q353" s="103">
        <f t="shared" ref="Q353:T353" si="154">Q354</f>
        <v>0</v>
      </c>
      <c r="R353" s="103"/>
      <c r="S353" s="103">
        <f t="shared" si="154"/>
        <v>0</v>
      </c>
      <c r="T353" s="103">
        <f t="shared" si="154"/>
        <v>0</v>
      </c>
      <c r="U353" s="104">
        <f t="shared" si="153"/>
        <v>300</v>
      </c>
      <c r="V353" s="32">
        <f t="shared" si="152"/>
        <v>300</v>
      </c>
      <c r="W353" s="33">
        <f t="shared" si="144"/>
        <v>0</v>
      </c>
      <c r="X353" s="47">
        <f t="shared" si="143"/>
        <v>0</v>
      </c>
      <c r="Y353" s="38"/>
      <c r="Z353" s="5">
        <f t="shared" si="145"/>
        <v>0</v>
      </c>
      <c r="AA353" s="48"/>
      <c r="AB353" s="48"/>
      <c r="AC353" s="48"/>
      <c r="AD353" s="48"/>
      <c r="AE353" s="48"/>
      <c r="AF353" s="48"/>
      <c r="AG353" s="48"/>
      <c r="AH353" s="48"/>
      <c r="AI353" s="48"/>
      <c r="AJ353" s="48"/>
      <c r="AK353" s="48"/>
      <c r="AL353" s="48"/>
      <c r="AM353" s="48"/>
      <c r="AN353" s="48"/>
      <c r="AO353" s="48"/>
      <c r="AP353" s="48"/>
      <c r="AQ353" s="48"/>
      <c r="AR353" s="48"/>
      <c r="AS353" s="48"/>
      <c r="AT353" s="48"/>
      <c r="AU353" s="48"/>
      <c r="AV353" s="48"/>
      <c r="AW353" s="48"/>
      <c r="AX353" s="48"/>
      <c r="AY353" s="48"/>
      <c r="AZ353" s="48"/>
      <c r="BA353" s="48"/>
      <c r="BB353" s="48"/>
      <c r="BC353" s="48"/>
      <c r="BD353" s="48"/>
      <c r="BE353" s="48"/>
      <c r="BF353" s="48"/>
      <c r="BG353" s="48"/>
    </row>
    <row r="354" spans="1:59" s="122" customFormat="1" ht="24">
      <c r="A354" s="123" t="s">
        <v>40</v>
      </c>
      <c r="B354" s="119" t="s">
        <v>270</v>
      </c>
      <c r="C354" s="106">
        <v>300</v>
      </c>
      <c r="D354" s="107">
        <f t="shared" si="151"/>
        <v>300</v>
      </c>
      <c r="E354" s="107"/>
      <c r="F354" s="107"/>
      <c r="G354" s="107"/>
      <c r="H354" s="107"/>
      <c r="I354" s="107">
        <v>300</v>
      </c>
      <c r="J354" s="107"/>
      <c r="K354" s="107"/>
      <c r="L354" s="107"/>
      <c r="M354" s="107"/>
      <c r="N354" s="107"/>
      <c r="O354" s="107"/>
      <c r="P354" s="107"/>
      <c r="Q354" s="107"/>
      <c r="R354" s="107"/>
      <c r="S354" s="107"/>
      <c r="T354" s="107"/>
      <c r="U354" s="120">
        <f t="shared" si="153"/>
        <v>300</v>
      </c>
      <c r="V354" s="32">
        <f t="shared" si="152"/>
        <v>300</v>
      </c>
      <c r="W354" s="33">
        <f t="shared" si="144"/>
        <v>0</v>
      </c>
      <c r="X354" s="47">
        <f t="shared" si="143"/>
        <v>0</v>
      </c>
      <c r="Y354" s="64"/>
      <c r="Z354" s="5">
        <f t="shared" si="145"/>
        <v>0</v>
      </c>
      <c r="AA354" s="121"/>
      <c r="AB354" s="121"/>
      <c r="AC354" s="121"/>
      <c r="AD354" s="121"/>
      <c r="AE354" s="121"/>
      <c r="AF354" s="121"/>
      <c r="AG354" s="121"/>
      <c r="AH354" s="121"/>
      <c r="AI354" s="121"/>
      <c r="AJ354" s="121"/>
      <c r="AK354" s="121"/>
      <c r="AL354" s="121"/>
      <c r="AM354" s="121"/>
      <c r="AN354" s="121"/>
      <c r="AO354" s="121"/>
      <c r="AP354" s="121"/>
      <c r="AQ354" s="121"/>
      <c r="AR354" s="121"/>
      <c r="AS354" s="121"/>
      <c r="AT354" s="121"/>
      <c r="AU354" s="121"/>
      <c r="AV354" s="121"/>
      <c r="AW354" s="121"/>
      <c r="AX354" s="121"/>
      <c r="AY354" s="121"/>
      <c r="AZ354" s="121"/>
      <c r="BA354" s="121"/>
      <c r="BB354" s="121"/>
      <c r="BC354" s="121"/>
      <c r="BD354" s="121"/>
      <c r="BE354" s="121"/>
      <c r="BF354" s="121"/>
      <c r="BG354" s="121"/>
    </row>
    <row r="355" spans="1:59" s="41" customFormat="1" ht="13.5" customHeight="1">
      <c r="A355" s="27" t="s">
        <v>271</v>
      </c>
      <c r="B355" s="28" t="s">
        <v>272</v>
      </c>
      <c r="C355" s="98">
        <v>2424</v>
      </c>
      <c r="D355" s="99">
        <f>D356+D357+D358</f>
        <v>2966</v>
      </c>
      <c r="E355" s="99">
        <f>E356+E357+E358</f>
        <v>0</v>
      </c>
      <c r="F355" s="99">
        <f t="shared" ref="F355:Q355" si="155">F356+F357+F358</f>
        <v>0</v>
      </c>
      <c r="G355" s="99">
        <f t="shared" si="155"/>
        <v>0</v>
      </c>
      <c r="H355" s="99">
        <f t="shared" si="155"/>
        <v>0</v>
      </c>
      <c r="I355" s="99">
        <f t="shared" si="155"/>
        <v>1872</v>
      </c>
      <c r="J355" s="99">
        <f t="shared" si="155"/>
        <v>0</v>
      </c>
      <c r="K355" s="99">
        <f t="shared" si="155"/>
        <v>0</v>
      </c>
      <c r="L355" s="99">
        <f t="shared" si="155"/>
        <v>0</v>
      </c>
      <c r="M355" s="99">
        <f t="shared" si="155"/>
        <v>0</v>
      </c>
      <c r="N355" s="99">
        <f t="shared" si="155"/>
        <v>1094</v>
      </c>
      <c r="O355" s="99">
        <f t="shared" si="155"/>
        <v>0</v>
      </c>
      <c r="P355" s="99">
        <f t="shared" si="155"/>
        <v>0</v>
      </c>
      <c r="Q355" s="99">
        <f t="shared" si="155"/>
        <v>19</v>
      </c>
      <c r="R355" s="99"/>
      <c r="S355" s="99">
        <f t="shared" ref="S355:T355" si="156">S356+S357+S358</f>
        <v>19</v>
      </c>
      <c r="T355" s="99">
        <f t="shared" si="156"/>
        <v>0</v>
      </c>
      <c r="U355" s="31">
        <f t="shared" si="153"/>
        <v>2985</v>
      </c>
      <c r="V355" s="32">
        <f t="shared" si="152"/>
        <v>2966</v>
      </c>
      <c r="W355" s="33">
        <f t="shared" si="144"/>
        <v>542</v>
      </c>
      <c r="X355" s="34">
        <f t="shared" si="143"/>
        <v>542</v>
      </c>
      <c r="Y355" s="38" t="s">
        <v>37</v>
      </c>
      <c r="Z355" s="5">
        <f t="shared" si="145"/>
        <v>0</v>
      </c>
      <c r="AA355" s="39"/>
      <c r="AB355" s="39"/>
      <c r="AC355" s="40"/>
      <c r="AD355" s="40"/>
      <c r="AE355" s="40"/>
      <c r="AF355" s="40"/>
      <c r="AG355" s="40"/>
      <c r="AH355" s="40"/>
      <c r="AI355" s="40"/>
      <c r="AJ355" s="40"/>
      <c r="AK355" s="40"/>
      <c r="AL355" s="40"/>
      <c r="AM355" s="40"/>
      <c r="AN355" s="40"/>
      <c r="AO355" s="40"/>
      <c r="AP355" s="40"/>
      <c r="AQ355" s="40"/>
      <c r="AR355" s="40"/>
      <c r="AS355" s="40"/>
      <c r="AT355" s="40"/>
      <c r="AU355" s="40"/>
      <c r="AV355" s="40"/>
      <c r="AW355" s="40"/>
      <c r="AX355" s="40"/>
      <c r="AY355" s="40"/>
      <c r="AZ355" s="40"/>
      <c r="BA355" s="40"/>
      <c r="BB355" s="40"/>
      <c r="BC355" s="40"/>
      <c r="BD355" s="40"/>
      <c r="BE355" s="40"/>
      <c r="BF355" s="40"/>
      <c r="BG355" s="40"/>
    </row>
    <row r="356" spans="1:59" s="49" customFormat="1" ht="13.5" customHeight="1">
      <c r="A356" s="42" t="s">
        <v>35</v>
      </c>
      <c r="B356" s="43" t="s">
        <v>36</v>
      </c>
      <c r="C356" s="102">
        <v>815</v>
      </c>
      <c r="D356" s="103">
        <f t="shared" ref="D356:D364" si="157">SUM(E356:P356)</f>
        <v>923</v>
      </c>
      <c r="E356" s="103"/>
      <c r="F356" s="103"/>
      <c r="G356" s="103"/>
      <c r="H356" s="103"/>
      <c r="I356" s="103"/>
      <c r="J356" s="103"/>
      <c r="K356" s="103"/>
      <c r="L356" s="103"/>
      <c r="M356" s="103"/>
      <c r="N356" s="103">
        <v>923</v>
      </c>
      <c r="O356" s="103"/>
      <c r="P356" s="103"/>
      <c r="Q356" s="103"/>
      <c r="R356" s="103"/>
      <c r="S356" s="103"/>
      <c r="T356" s="103"/>
      <c r="U356" s="46">
        <f t="shared" si="153"/>
        <v>923</v>
      </c>
      <c r="V356" s="32">
        <f t="shared" si="152"/>
        <v>923</v>
      </c>
      <c r="W356" s="33">
        <f t="shared" si="144"/>
        <v>108</v>
      </c>
      <c r="X356" s="47">
        <f t="shared" si="143"/>
        <v>108</v>
      </c>
      <c r="Y356" s="38"/>
      <c r="Z356" s="5">
        <f t="shared" si="145"/>
        <v>0</v>
      </c>
      <c r="AA356" s="48"/>
      <c r="AB356" s="48"/>
      <c r="AC356" s="48"/>
      <c r="AD356" s="48"/>
      <c r="AE356" s="48"/>
      <c r="AF356" s="48"/>
      <c r="AG356" s="48"/>
      <c r="AH356" s="48"/>
      <c r="AI356" s="48"/>
      <c r="AJ356" s="48"/>
      <c r="AK356" s="48"/>
      <c r="AL356" s="48"/>
      <c r="AM356" s="48"/>
      <c r="AN356" s="48"/>
      <c r="AO356" s="48"/>
      <c r="AP356" s="48"/>
      <c r="AQ356" s="48"/>
      <c r="AR356" s="48"/>
      <c r="AS356" s="48"/>
      <c r="AT356" s="48"/>
      <c r="AU356" s="48"/>
      <c r="AV356" s="48"/>
      <c r="AW356" s="48"/>
      <c r="AX356" s="48"/>
      <c r="AY356" s="48"/>
      <c r="AZ356" s="48"/>
      <c r="BA356" s="48"/>
      <c r="BB356" s="48"/>
      <c r="BC356" s="48"/>
      <c r="BD356" s="48"/>
      <c r="BE356" s="48"/>
      <c r="BF356" s="48"/>
      <c r="BG356" s="48"/>
    </row>
    <row r="357" spans="1:59" s="49" customFormat="1" ht="13.5" customHeight="1">
      <c r="A357" s="42" t="s">
        <v>43</v>
      </c>
      <c r="B357" s="43" t="s">
        <v>44</v>
      </c>
      <c r="C357" s="102">
        <v>171</v>
      </c>
      <c r="D357" s="103">
        <f t="shared" si="157"/>
        <v>171</v>
      </c>
      <c r="E357" s="103"/>
      <c r="F357" s="103"/>
      <c r="G357" s="103"/>
      <c r="H357" s="103"/>
      <c r="I357" s="103"/>
      <c r="J357" s="103"/>
      <c r="K357" s="103"/>
      <c r="L357" s="103"/>
      <c r="M357" s="103"/>
      <c r="N357" s="103">
        <v>171</v>
      </c>
      <c r="O357" s="103"/>
      <c r="P357" s="103"/>
      <c r="Q357" s="103">
        <v>19</v>
      </c>
      <c r="R357" s="103"/>
      <c r="S357" s="103">
        <v>19</v>
      </c>
      <c r="T357" s="103"/>
      <c r="U357" s="46">
        <f t="shared" si="153"/>
        <v>190</v>
      </c>
      <c r="V357" s="32">
        <f t="shared" si="152"/>
        <v>171</v>
      </c>
      <c r="W357" s="33">
        <f t="shared" si="144"/>
        <v>0</v>
      </c>
      <c r="X357" s="47">
        <f t="shared" si="143"/>
        <v>0</v>
      </c>
      <c r="Y357" s="38"/>
      <c r="Z357" s="5">
        <f t="shared" si="145"/>
        <v>0</v>
      </c>
      <c r="AA357" s="48"/>
      <c r="AB357" s="48"/>
      <c r="AC357" s="48"/>
      <c r="AD357" s="48"/>
      <c r="AE357" s="48"/>
      <c r="AF357" s="48"/>
      <c r="AG357" s="48"/>
      <c r="AH357" s="48"/>
      <c r="AI357" s="48"/>
      <c r="AJ357" s="48"/>
      <c r="AK357" s="48"/>
      <c r="AL357" s="48"/>
      <c r="AM357" s="48"/>
      <c r="AN357" s="48"/>
      <c r="AO357" s="48"/>
      <c r="AP357" s="48"/>
      <c r="AQ357" s="48"/>
      <c r="AR357" s="48"/>
      <c r="AS357" s="48"/>
      <c r="AT357" s="48"/>
      <c r="AU357" s="48"/>
      <c r="AV357" s="48"/>
      <c r="AW357" s="48"/>
      <c r="AX357" s="48"/>
      <c r="AY357" s="48"/>
      <c r="AZ357" s="48"/>
      <c r="BA357" s="48"/>
      <c r="BB357" s="48"/>
      <c r="BC357" s="48"/>
      <c r="BD357" s="48"/>
      <c r="BE357" s="48"/>
      <c r="BF357" s="48"/>
      <c r="BG357" s="48"/>
    </row>
    <row r="358" spans="1:59" s="49" customFormat="1" ht="13.5" customHeight="1">
      <c r="A358" s="42" t="s">
        <v>43</v>
      </c>
      <c r="B358" s="43" t="s">
        <v>243</v>
      </c>
      <c r="C358" s="102">
        <v>1438</v>
      </c>
      <c r="D358" s="103">
        <f>SUM(E358:P358)</f>
        <v>1872</v>
      </c>
      <c r="E358" s="103">
        <f>SUM(E359:E364)</f>
        <v>0</v>
      </c>
      <c r="F358" s="103">
        <f>SUM(F359:F364)</f>
        <v>0</v>
      </c>
      <c r="G358" s="103">
        <f>SUM(G359:G364)</f>
        <v>0</v>
      </c>
      <c r="H358" s="103">
        <f>SUM(H359:H364)</f>
        <v>0</v>
      </c>
      <c r="I358" s="103">
        <f>SUM(I359:I364)</f>
        <v>1872</v>
      </c>
      <c r="J358" s="103">
        <v>0</v>
      </c>
      <c r="K358" s="103">
        <v>0</v>
      </c>
      <c r="L358" s="103">
        <v>0</v>
      </c>
      <c r="M358" s="103">
        <v>0</v>
      </c>
      <c r="N358" s="103">
        <v>0</v>
      </c>
      <c r="O358" s="103">
        <v>0</v>
      </c>
      <c r="P358" s="103">
        <v>0</v>
      </c>
      <c r="Q358" s="103">
        <f>SUM(Q359:Q364)</f>
        <v>0</v>
      </c>
      <c r="R358" s="103"/>
      <c r="S358" s="103">
        <f>SUM(S359:S364)</f>
        <v>0</v>
      </c>
      <c r="T358" s="103">
        <f>SUM(T359:T364)</f>
        <v>0</v>
      </c>
      <c r="U358" s="104">
        <f t="shared" si="153"/>
        <v>1872</v>
      </c>
      <c r="V358" s="32">
        <f t="shared" si="152"/>
        <v>1872</v>
      </c>
      <c r="W358" s="33">
        <f t="shared" si="144"/>
        <v>434</v>
      </c>
      <c r="X358" s="47">
        <f t="shared" si="143"/>
        <v>434</v>
      </c>
      <c r="Y358" s="38"/>
      <c r="Z358" s="5">
        <f t="shared" si="145"/>
        <v>0</v>
      </c>
      <c r="AA358" s="48"/>
      <c r="AB358" s="48"/>
      <c r="AC358" s="48"/>
      <c r="AD358" s="48"/>
      <c r="AE358" s="48"/>
      <c r="AF358" s="48"/>
      <c r="AG358" s="48"/>
      <c r="AH358" s="48"/>
      <c r="AI358" s="48"/>
      <c r="AJ358" s="48"/>
      <c r="AK358" s="48"/>
      <c r="AL358" s="48"/>
      <c r="AM358" s="48"/>
      <c r="AN358" s="48"/>
      <c r="AO358" s="48"/>
      <c r="AP358" s="48"/>
      <c r="AQ358" s="48"/>
      <c r="AR358" s="48"/>
      <c r="AS358" s="48"/>
      <c r="AT358" s="48"/>
      <c r="AU358" s="48"/>
      <c r="AV358" s="48"/>
      <c r="AW358" s="48"/>
      <c r="AX358" s="48"/>
      <c r="AY358" s="48"/>
      <c r="AZ358" s="48"/>
      <c r="BA358" s="48"/>
      <c r="BB358" s="48"/>
      <c r="BC358" s="48"/>
      <c r="BD358" s="48"/>
      <c r="BE358" s="48"/>
      <c r="BF358" s="48"/>
      <c r="BG358" s="48"/>
    </row>
    <row r="359" spans="1:59" s="122" customFormat="1" ht="36">
      <c r="A359" s="123" t="s">
        <v>40</v>
      </c>
      <c r="B359" s="119" t="s">
        <v>273</v>
      </c>
      <c r="C359" s="106">
        <v>454</v>
      </c>
      <c r="D359" s="107">
        <f t="shared" si="157"/>
        <v>466</v>
      </c>
      <c r="E359" s="107"/>
      <c r="F359" s="107"/>
      <c r="G359" s="107"/>
      <c r="H359" s="107"/>
      <c r="I359" s="107">
        <v>466</v>
      </c>
      <c r="J359" s="107"/>
      <c r="K359" s="107"/>
      <c r="L359" s="107"/>
      <c r="M359" s="107"/>
      <c r="N359" s="107"/>
      <c r="O359" s="107"/>
      <c r="P359" s="107"/>
      <c r="Q359" s="107"/>
      <c r="R359" s="107"/>
      <c r="S359" s="107"/>
      <c r="T359" s="107"/>
      <c r="U359" s="120">
        <f t="shared" si="153"/>
        <v>466</v>
      </c>
      <c r="V359" s="32">
        <f t="shared" si="152"/>
        <v>466</v>
      </c>
      <c r="W359" s="33">
        <f t="shared" si="144"/>
        <v>12</v>
      </c>
      <c r="X359" s="47">
        <f t="shared" si="143"/>
        <v>12</v>
      </c>
      <c r="Y359" s="64"/>
      <c r="Z359" s="5">
        <f t="shared" si="145"/>
        <v>0</v>
      </c>
      <c r="AA359" s="121"/>
      <c r="AB359" s="121"/>
      <c r="AC359" s="121"/>
      <c r="AD359" s="121"/>
      <c r="AE359" s="121"/>
      <c r="AF359" s="121"/>
      <c r="AG359" s="121"/>
      <c r="AH359" s="121"/>
      <c r="AI359" s="121"/>
      <c r="AJ359" s="121"/>
      <c r="AK359" s="121"/>
      <c r="AL359" s="121"/>
      <c r="AM359" s="121"/>
      <c r="AN359" s="121"/>
      <c r="AO359" s="121"/>
      <c r="AP359" s="121"/>
      <c r="AQ359" s="121"/>
      <c r="AR359" s="121"/>
      <c r="AS359" s="121"/>
      <c r="AT359" s="121"/>
      <c r="AU359" s="121"/>
      <c r="AV359" s="121"/>
      <c r="AW359" s="121"/>
      <c r="AX359" s="121"/>
      <c r="AY359" s="121"/>
      <c r="AZ359" s="121"/>
      <c r="BA359" s="121"/>
      <c r="BB359" s="121"/>
      <c r="BC359" s="121"/>
      <c r="BD359" s="121"/>
      <c r="BE359" s="121"/>
      <c r="BF359" s="121"/>
      <c r="BG359" s="121"/>
    </row>
    <row r="360" spans="1:59" s="122" customFormat="1" ht="12">
      <c r="A360" s="123" t="s">
        <v>40</v>
      </c>
      <c r="B360" s="119" t="s">
        <v>274</v>
      </c>
      <c r="C360" s="106">
        <v>300</v>
      </c>
      <c r="D360" s="107">
        <f t="shared" si="157"/>
        <v>300</v>
      </c>
      <c r="E360" s="107"/>
      <c r="F360" s="107"/>
      <c r="G360" s="107"/>
      <c r="H360" s="107"/>
      <c r="I360" s="107">
        <v>300</v>
      </c>
      <c r="J360" s="107"/>
      <c r="K360" s="107"/>
      <c r="L360" s="107"/>
      <c r="M360" s="107"/>
      <c r="N360" s="107"/>
      <c r="O360" s="107"/>
      <c r="P360" s="107"/>
      <c r="Q360" s="107"/>
      <c r="R360" s="107"/>
      <c r="S360" s="107"/>
      <c r="T360" s="107"/>
      <c r="U360" s="120">
        <f t="shared" si="153"/>
        <v>300</v>
      </c>
      <c r="V360" s="32">
        <f t="shared" si="152"/>
        <v>300</v>
      </c>
      <c r="W360" s="33">
        <f t="shared" si="144"/>
        <v>0</v>
      </c>
      <c r="X360" s="47">
        <f t="shared" si="143"/>
        <v>0</v>
      </c>
      <c r="Y360" s="64"/>
      <c r="Z360" s="5">
        <f t="shared" si="145"/>
        <v>0</v>
      </c>
      <c r="AA360" s="121"/>
      <c r="AB360" s="121"/>
      <c r="AC360" s="121"/>
      <c r="AD360" s="121"/>
      <c r="AE360" s="121"/>
      <c r="AF360" s="121"/>
      <c r="AG360" s="121"/>
      <c r="AH360" s="121"/>
      <c r="AI360" s="121"/>
      <c r="AJ360" s="121"/>
      <c r="AK360" s="121"/>
      <c r="AL360" s="121"/>
      <c r="AM360" s="121"/>
      <c r="AN360" s="121"/>
      <c r="AO360" s="121"/>
      <c r="AP360" s="121"/>
      <c r="AQ360" s="121"/>
      <c r="AR360" s="121"/>
      <c r="AS360" s="121"/>
      <c r="AT360" s="121"/>
      <c r="AU360" s="121"/>
      <c r="AV360" s="121"/>
      <c r="AW360" s="121"/>
      <c r="AX360" s="121"/>
      <c r="AY360" s="121"/>
      <c r="AZ360" s="121"/>
      <c r="BA360" s="121"/>
      <c r="BB360" s="121"/>
      <c r="BC360" s="121"/>
      <c r="BD360" s="121"/>
      <c r="BE360" s="121"/>
      <c r="BF360" s="121"/>
      <c r="BG360" s="121"/>
    </row>
    <row r="361" spans="1:59" s="122" customFormat="1" ht="12">
      <c r="A361" s="123" t="s">
        <v>40</v>
      </c>
      <c r="B361" s="119" t="s">
        <v>275</v>
      </c>
      <c r="C361" s="106">
        <v>100</v>
      </c>
      <c r="D361" s="107">
        <f t="shared" si="157"/>
        <v>100</v>
      </c>
      <c r="E361" s="107"/>
      <c r="F361" s="107"/>
      <c r="G361" s="107"/>
      <c r="H361" s="107"/>
      <c r="I361" s="107">
        <v>100</v>
      </c>
      <c r="J361" s="107"/>
      <c r="K361" s="107"/>
      <c r="L361" s="107"/>
      <c r="M361" s="107"/>
      <c r="N361" s="107"/>
      <c r="O361" s="107"/>
      <c r="P361" s="107"/>
      <c r="Q361" s="107"/>
      <c r="R361" s="107"/>
      <c r="S361" s="107"/>
      <c r="T361" s="107"/>
      <c r="U361" s="120">
        <f t="shared" si="153"/>
        <v>100</v>
      </c>
      <c r="V361" s="32">
        <f t="shared" si="152"/>
        <v>100</v>
      </c>
      <c r="W361" s="33">
        <f t="shared" si="144"/>
        <v>0</v>
      </c>
      <c r="X361" s="47">
        <f t="shared" si="143"/>
        <v>0</v>
      </c>
      <c r="Y361" s="64"/>
      <c r="Z361" s="5">
        <f t="shared" si="145"/>
        <v>0</v>
      </c>
      <c r="AA361" s="121"/>
      <c r="AB361" s="121"/>
      <c r="AC361" s="121"/>
      <c r="AD361" s="121"/>
      <c r="AE361" s="121"/>
      <c r="AF361" s="121"/>
      <c r="AG361" s="121"/>
      <c r="AH361" s="121"/>
      <c r="AI361" s="121"/>
      <c r="AJ361" s="121"/>
      <c r="AK361" s="121"/>
      <c r="AL361" s="121"/>
      <c r="AM361" s="121"/>
      <c r="AN361" s="121"/>
      <c r="AO361" s="121"/>
      <c r="AP361" s="121"/>
      <c r="AQ361" s="121"/>
      <c r="AR361" s="121"/>
      <c r="AS361" s="121"/>
      <c r="AT361" s="121"/>
      <c r="AU361" s="121"/>
      <c r="AV361" s="121"/>
      <c r="AW361" s="121"/>
      <c r="AX361" s="121"/>
      <c r="AY361" s="121"/>
      <c r="AZ361" s="121"/>
      <c r="BA361" s="121"/>
      <c r="BB361" s="121"/>
      <c r="BC361" s="121"/>
      <c r="BD361" s="121"/>
      <c r="BE361" s="121"/>
      <c r="BF361" s="121"/>
      <c r="BG361" s="121"/>
    </row>
    <row r="362" spans="1:59" s="122" customFormat="1" ht="63" customHeight="1">
      <c r="A362" s="123" t="s">
        <v>40</v>
      </c>
      <c r="B362" s="119" t="s">
        <v>276</v>
      </c>
      <c r="C362" s="106">
        <v>400</v>
      </c>
      <c r="D362" s="107">
        <f t="shared" si="157"/>
        <v>400</v>
      </c>
      <c r="E362" s="107"/>
      <c r="F362" s="107"/>
      <c r="G362" s="107"/>
      <c r="H362" s="107"/>
      <c r="I362" s="107">
        <v>400</v>
      </c>
      <c r="J362" s="107"/>
      <c r="K362" s="107"/>
      <c r="L362" s="107"/>
      <c r="M362" s="107"/>
      <c r="N362" s="107"/>
      <c r="O362" s="107"/>
      <c r="P362" s="107"/>
      <c r="Q362" s="107"/>
      <c r="R362" s="107"/>
      <c r="S362" s="107"/>
      <c r="T362" s="107"/>
      <c r="U362" s="120">
        <f t="shared" si="153"/>
        <v>400</v>
      </c>
      <c r="V362" s="32">
        <f t="shared" si="152"/>
        <v>400</v>
      </c>
      <c r="W362" s="33">
        <f t="shared" si="144"/>
        <v>0</v>
      </c>
      <c r="X362" s="47">
        <f t="shared" si="143"/>
        <v>0</v>
      </c>
      <c r="Y362" s="64"/>
      <c r="Z362" s="5">
        <f t="shared" si="145"/>
        <v>0</v>
      </c>
      <c r="AA362" s="121"/>
      <c r="AB362" s="121"/>
      <c r="AC362" s="121"/>
      <c r="AD362" s="121"/>
      <c r="AE362" s="121"/>
      <c r="AF362" s="121"/>
      <c r="AG362" s="121"/>
      <c r="AH362" s="121"/>
      <c r="AI362" s="121"/>
      <c r="AJ362" s="121"/>
      <c r="AK362" s="121"/>
      <c r="AL362" s="121"/>
      <c r="AM362" s="121"/>
      <c r="AN362" s="121"/>
      <c r="AO362" s="121"/>
      <c r="AP362" s="121"/>
      <c r="AQ362" s="121"/>
      <c r="AR362" s="121"/>
      <c r="AS362" s="121"/>
      <c r="AT362" s="121"/>
      <c r="AU362" s="121"/>
      <c r="AV362" s="121"/>
      <c r="AW362" s="121"/>
      <c r="AX362" s="121"/>
      <c r="AY362" s="121"/>
      <c r="AZ362" s="121"/>
      <c r="BA362" s="121"/>
      <c r="BB362" s="121"/>
      <c r="BC362" s="121"/>
      <c r="BD362" s="121"/>
      <c r="BE362" s="121"/>
      <c r="BF362" s="121"/>
      <c r="BG362" s="121"/>
    </row>
    <row r="363" spans="1:59" s="122" customFormat="1" ht="24">
      <c r="A363" s="123" t="s">
        <v>40</v>
      </c>
      <c r="B363" s="119" t="s">
        <v>277</v>
      </c>
      <c r="C363" s="106">
        <v>184</v>
      </c>
      <c r="D363" s="107">
        <f t="shared" si="157"/>
        <v>192</v>
      </c>
      <c r="E363" s="107"/>
      <c r="F363" s="107"/>
      <c r="G363" s="107"/>
      <c r="H363" s="107"/>
      <c r="I363" s="107">
        <v>192</v>
      </c>
      <c r="J363" s="107"/>
      <c r="K363" s="107"/>
      <c r="L363" s="107"/>
      <c r="M363" s="107"/>
      <c r="N363" s="107"/>
      <c r="O363" s="107"/>
      <c r="P363" s="107"/>
      <c r="Q363" s="107"/>
      <c r="R363" s="107"/>
      <c r="S363" s="107"/>
      <c r="T363" s="107"/>
      <c r="U363" s="120">
        <f t="shared" si="153"/>
        <v>192</v>
      </c>
      <c r="V363" s="32">
        <f t="shared" si="152"/>
        <v>192</v>
      </c>
      <c r="W363" s="33">
        <f t="shared" si="144"/>
        <v>8</v>
      </c>
      <c r="X363" s="47">
        <f t="shared" si="143"/>
        <v>8</v>
      </c>
      <c r="Y363" s="64"/>
      <c r="Z363" s="5">
        <f t="shared" si="145"/>
        <v>0</v>
      </c>
      <c r="AA363" s="121"/>
      <c r="AB363" s="121"/>
      <c r="AC363" s="121"/>
      <c r="AD363" s="121"/>
      <c r="AE363" s="121"/>
      <c r="AF363" s="121"/>
      <c r="AG363" s="121"/>
      <c r="AH363" s="121"/>
      <c r="AI363" s="121"/>
      <c r="AJ363" s="121"/>
      <c r="AK363" s="121"/>
      <c r="AL363" s="121"/>
      <c r="AM363" s="121"/>
      <c r="AN363" s="121"/>
      <c r="AO363" s="121"/>
      <c r="AP363" s="121"/>
      <c r="AQ363" s="121"/>
      <c r="AR363" s="121"/>
      <c r="AS363" s="121"/>
      <c r="AT363" s="121"/>
      <c r="AU363" s="121"/>
      <c r="AV363" s="121"/>
      <c r="AW363" s="121"/>
      <c r="AX363" s="121"/>
      <c r="AY363" s="121"/>
      <c r="AZ363" s="121"/>
      <c r="BA363" s="121"/>
      <c r="BB363" s="121"/>
      <c r="BC363" s="121"/>
      <c r="BD363" s="121"/>
      <c r="BE363" s="121"/>
      <c r="BF363" s="121"/>
      <c r="BG363" s="121"/>
    </row>
    <row r="364" spans="1:59" s="122" customFormat="1" ht="48" outlineLevel="1">
      <c r="A364" s="123" t="s">
        <v>40</v>
      </c>
      <c r="B364" s="119" t="s">
        <v>278</v>
      </c>
      <c r="C364" s="106">
        <v>0</v>
      </c>
      <c r="D364" s="107">
        <f t="shared" si="157"/>
        <v>414</v>
      </c>
      <c r="E364" s="107"/>
      <c r="F364" s="107"/>
      <c r="G364" s="107"/>
      <c r="H364" s="107"/>
      <c r="I364" s="107">
        <v>414</v>
      </c>
      <c r="J364" s="107"/>
      <c r="K364" s="107"/>
      <c r="L364" s="107"/>
      <c r="M364" s="107"/>
      <c r="N364" s="107"/>
      <c r="O364" s="107"/>
      <c r="P364" s="107"/>
      <c r="Q364" s="107"/>
      <c r="R364" s="107"/>
      <c r="S364" s="107"/>
      <c r="T364" s="107"/>
      <c r="U364" s="120">
        <f t="shared" si="153"/>
        <v>414</v>
      </c>
      <c r="V364" s="32">
        <f t="shared" si="152"/>
        <v>414</v>
      </c>
      <c r="W364" s="33">
        <f t="shared" si="144"/>
        <v>414</v>
      </c>
      <c r="X364" s="47">
        <f t="shared" si="143"/>
        <v>414</v>
      </c>
      <c r="Y364" s="64"/>
      <c r="Z364" s="5">
        <f t="shared" si="145"/>
        <v>0</v>
      </c>
      <c r="AA364" s="121"/>
      <c r="AB364" s="121"/>
      <c r="AC364" s="121"/>
      <c r="AD364" s="121"/>
      <c r="AE364" s="121"/>
      <c r="AF364" s="121"/>
      <c r="AG364" s="121"/>
      <c r="AH364" s="121"/>
      <c r="AI364" s="121"/>
      <c r="AJ364" s="121"/>
      <c r="AK364" s="121"/>
      <c r="AL364" s="121"/>
      <c r="AM364" s="121"/>
      <c r="AN364" s="121"/>
      <c r="AO364" s="121"/>
      <c r="AP364" s="121"/>
      <c r="AQ364" s="121"/>
      <c r="AR364" s="121"/>
      <c r="AS364" s="121"/>
      <c r="AT364" s="121"/>
      <c r="AU364" s="121"/>
      <c r="AV364" s="121"/>
      <c r="AW364" s="121"/>
      <c r="AX364" s="121"/>
      <c r="AY364" s="121"/>
      <c r="AZ364" s="121"/>
      <c r="BA364" s="121"/>
      <c r="BB364" s="121"/>
      <c r="BC364" s="121"/>
      <c r="BD364" s="121"/>
      <c r="BE364" s="121"/>
      <c r="BF364" s="121"/>
      <c r="BG364" s="121"/>
    </row>
    <row r="365" spans="1:59" s="41" customFormat="1" ht="13.5" customHeight="1">
      <c r="A365" s="83">
        <v>11</v>
      </c>
      <c r="B365" s="28" t="s">
        <v>279</v>
      </c>
      <c r="C365" s="124">
        <f>C366+C393+C406</f>
        <v>82277</v>
      </c>
      <c r="D365" s="37">
        <f>D366+D393+D406</f>
        <v>66808</v>
      </c>
      <c r="E365" s="37">
        <f>E366+E393+E406</f>
        <v>37766</v>
      </c>
      <c r="F365" s="37">
        <f t="shared" ref="F365:R365" si="158">F366+F393+F406</f>
        <v>0</v>
      </c>
      <c r="G365" s="37">
        <f t="shared" si="158"/>
        <v>171</v>
      </c>
      <c r="H365" s="37">
        <f t="shared" si="158"/>
        <v>0</v>
      </c>
      <c r="I365" s="37">
        <f t="shared" si="158"/>
        <v>0</v>
      </c>
      <c r="J365" s="37">
        <f t="shared" si="158"/>
        <v>280</v>
      </c>
      <c r="K365" s="37">
        <f t="shared" si="158"/>
        <v>0</v>
      </c>
      <c r="L365" s="37">
        <f t="shared" si="158"/>
        <v>0</v>
      </c>
      <c r="M365" s="37">
        <f t="shared" si="158"/>
        <v>0</v>
      </c>
      <c r="N365" s="37">
        <f t="shared" si="158"/>
        <v>28591</v>
      </c>
      <c r="O365" s="37">
        <f t="shared" si="158"/>
        <v>0</v>
      </c>
      <c r="P365" s="37">
        <f t="shared" si="158"/>
        <v>0</v>
      </c>
      <c r="Q365" s="37">
        <f t="shared" si="158"/>
        <v>358</v>
      </c>
      <c r="R365" s="37">
        <f t="shared" si="158"/>
        <v>50</v>
      </c>
      <c r="S365" s="37">
        <f t="shared" ref="S365:T365" si="159">S366+S393</f>
        <v>358</v>
      </c>
      <c r="T365" s="37">
        <f t="shared" si="159"/>
        <v>1255</v>
      </c>
      <c r="U365" s="31">
        <f t="shared" si="153"/>
        <v>67216</v>
      </c>
      <c r="V365" s="32">
        <f t="shared" si="152"/>
        <v>66858</v>
      </c>
      <c r="W365" s="92">
        <f>W366+W393</f>
        <v>-13999</v>
      </c>
      <c r="X365" s="34">
        <f t="shared" si="143"/>
        <v>-15469</v>
      </c>
      <c r="Y365" s="89"/>
      <c r="Z365" s="5">
        <f t="shared" si="145"/>
        <v>0</v>
      </c>
      <c r="AA365" s="39"/>
      <c r="AB365" s="39"/>
      <c r="AC365" s="40"/>
      <c r="AD365" s="40"/>
      <c r="AE365" s="40"/>
      <c r="AF365" s="40"/>
      <c r="AG365" s="40"/>
      <c r="AH365" s="40"/>
      <c r="AI365" s="40"/>
      <c r="AJ365" s="40"/>
      <c r="AK365" s="40"/>
      <c r="AL365" s="40"/>
      <c r="AM365" s="40"/>
      <c r="AN365" s="40"/>
      <c r="AO365" s="40"/>
      <c r="AP365" s="40"/>
      <c r="AQ365" s="40"/>
      <c r="AR365" s="40"/>
      <c r="AS365" s="40"/>
      <c r="AT365" s="40"/>
      <c r="AU365" s="40"/>
      <c r="AV365" s="40"/>
      <c r="AW365" s="40"/>
      <c r="AX365" s="40"/>
      <c r="AY365" s="40"/>
      <c r="AZ365" s="40"/>
      <c r="BA365" s="40"/>
      <c r="BB365" s="40"/>
      <c r="BC365" s="40"/>
      <c r="BD365" s="40"/>
      <c r="BE365" s="40"/>
      <c r="BF365" s="40"/>
      <c r="BG365" s="40"/>
    </row>
    <row r="366" spans="1:59" s="41" customFormat="1" ht="13.5" customHeight="1">
      <c r="A366" s="27" t="s">
        <v>280</v>
      </c>
      <c r="B366" s="28" t="s">
        <v>281</v>
      </c>
      <c r="C366" s="29">
        <f>C367+C370+C373+C381+C382</f>
        <v>70973</v>
      </c>
      <c r="D366" s="37">
        <f>D367+D370+D373+D382+D381</f>
        <v>51197</v>
      </c>
      <c r="E366" s="37">
        <f>E367+E370+E373+E382+E381</f>
        <v>35966</v>
      </c>
      <c r="F366" s="37">
        <f t="shared" ref="F366:W366" si="160">F367+F370+F373+F382+F381</f>
        <v>0</v>
      </c>
      <c r="G366" s="37">
        <f t="shared" si="160"/>
        <v>0</v>
      </c>
      <c r="H366" s="37">
        <f t="shared" si="160"/>
        <v>0</v>
      </c>
      <c r="I366" s="37">
        <f t="shared" si="160"/>
        <v>0</v>
      </c>
      <c r="J366" s="37">
        <f t="shared" si="160"/>
        <v>280</v>
      </c>
      <c r="K366" s="37">
        <f t="shared" si="160"/>
        <v>0</v>
      </c>
      <c r="L366" s="37">
        <f t="shared" si="160"/>
        <v>0</v>
      </c>
      <c r="M366" s="37">
        <f t="shared" si="160"/>
        <v>0</v>
      </c>
      <c r="N366" s="37">
        <f t="shared" si="160"/>
        <v>14951</v>
      </c>
      <c r="O366" s="37">
        <f t="shared" si="160"/>
        <v>0</v>
      </c>
      <c r="P366" s="37">
        <f t="shared" si="160"/>
        <v>0</v>
      </c>
      <c r="Q366" s="37">
        <f t="shared" si="160"/>
        <v>172</v>
      </c>
      <c r="R366" s="37">
        <f t="shared" si="160"/>
        <v>50</v>
      </c>
      <c r="S366" s="37">
        <f t="shared" si="160"/>
        <v>172</v>
      </c>
      <c r="T366" s="37">
        <f t="shared" si="160"/>
        <v>1255</v>
      </c>
      <c r="U366" s="31">
        <f t="shared" si="160"/>
        <v>34473</v>
      </c>
      <c r="V366" s="125">
        <f t="shared" si="160"/>
        <v>34301</v>
      </c>
      <c r="W366" s="29">
        <f t="shared" si="160"/>
        <v>-18135</v>
      </c>
      <c r="X366" s="34">
        <f t="shared" si="143"/>
        <v>-19776</v>
      </c>
      <c r="Y366" s="89"/>
      <c r="Z366" s="5">
        <f t="shared" si="145"/>
        <v>0</v>
      </c>
      <c r="AA366" s="39"/>
      <c r="AB366" s="39"/>
      <c r="AC366" s="40"/>
      <c r="AD366" s="40"/>
      <c r="AE366" s="40"/>
      <c r="AF366" s="40"/>
      <c r="AG366" s="40"/>
      <c r="AH366" s="40"/>
      <c r="AI366" s="40"/>
      <c r="AJ366" s="40"/>
      <c r="AK366" s="40"/>
      <c r="AL366" s="40"/>
      <c r="AM366" s="40"/>
      <c r="AN366" s="40"/>
      <c r="AO366" s="40"/>
      <c r="AP366" s="40"/>
      <c r="AQ366" s="40"/>
      <c r="AR366" s="40"/>
      <c r="AS366" s="40"/>
      <c r="AT366" s="40"/>
      <c r="AU366" s="40"/>
      <c r="AV366" s="40"/>
      <c r="AW366" s="40"/>
      <c r="AX366" s="40"/>
      <c r="AY366" s="40"/>
      <c r="AZ366" s="40"/>
      <c r="BA366" s="40"/>
      <c r="BB366" s="40"/>
      <c r="BC366" s="40"/>
      <c r="BD366" s="40"/>
      <c r="BE366" s="40"/>
      <c r="BF366" s="40"/>
      <c r="BG366" s="40"/>
    </row>
    <row r="367" spans="1:59" s="49" customFormat="1" ht="13.5" customHeight="1">
      <c r="A367" s="42" t="s">
        <v>35</v>
      </c>
      <c r="B367" s="43" t="s">
        <v>36</v>
      </c>
      <c r="C367" s="44">
        <v>6514</v>
      </c>
      <c r="D367" s="45">
        <f>D368+D369</f>
        <v>6577</v>
      </c>
      <c r="E367" s="45">
        <f t="shared" ref="E367:T367" si="161">E368+E369</f>
        <v>0</v>
      </c>
      <c r="F367" s="45">
        <f t="shared" si="161"/>
        <v>0</v>
      </c>
      <c r="G367" s="45">
        <f t="shared" si="161"/>
        <v>0</v>
      </c>
      <c r="H367" s="45">
        <f t="shared" si="161"/>
        <v>0</v>
      </c>
      <c r="I367" s="45">
        <f t="shared" si="161"/>
        <v>0</v>
      </c>
      <c r="J367" s="45">
        <f t="shared" si="161"/>
        <v>0</v>
      </c>
      <c r="K367" s="45">
        <f t="shared" si="161"/>
        <v>0</v>
      </c>
      <c r="L367" s="45">
        <f t="shared" si="161"/>
        <v>0</v>
      </c>
      <c r="M367" s="45">
        <f t="shared" si="161"/>
        <v>0</v>
      </c>
      <c r="N367" s="45">
        <f t="shared" si="161"/>
        <v>6577</v>
      </c>
      <c r="O367" s="45">
        <f t="shared" si="161"/>
        <v>0</v>
      </c>
      <c r="P367" s="45">
        <f t="shared" si="161"/>
        <v>0</v>
      </c>
      <c r="Q367" s="45">
        <f t="shared" si="161"/>
        <v>0</v>
      </c>
      <c r="R367" s="45"/>
      <c r="S367" s="45">
        <f t="shared" si="161"/>
        <v>0</v>
      </c>
      <c r="T367" s="45">
        <f t="shared" si="161"/>
        <v>1255</v>
      </c>
      <c r="U367" s="46">
        <f t="shared" si="153"/>
        <v>6577</v>
      </c>
      <c r="V367" s="32">
        <f t="shared" si="152"/>
        <v>6577</v>
      </c>
      <c r="W367" s="69">
        <f t="shared" si="144"/>
        <v>63</v>
      </c>
      <c r="X367" s="47">
        <f t="shared" si="143"/>
        <v>63</v>
      </c>
      <c r="Y367" s="38" t="s">
        <v>37</v>
      </c>
      <c r="Z367" s="5">
        <f t="shared" si="145"/>
        <v>0</v>
      </c>
      <c r="AA367" s="48"/>
      <c r="AB367" s="48"/>
      <c r="AC367" s="48"/>
      <c r="AD367" s="48"/>
      <c r="AE367" s="48"/>
      <c r="AF367" s="48"/>
      <c r="AG367" s="48"/>
      <c r="AH367" s="48"/>
      <c r="AI367" s="48"/>
      <c r="AJ367" s="48"/>
      <c r="AK367" s="48"/>
      <c r="AL367" s="48"/>
      <c r="AM367" s="48"/>
      <c r="AN367" s="48"/>
      <c r="AO367" s="48"/>
      <c r="AP367" s="48"/>
      <c r="AQ367" s="48"/>
      <c r="AR367" s="48"/>
      <c r="AS367" s="48"/>
      <c r="AT367" s="48"/>
      <c r="AU367" s="48"/>
      <c r="AV367" s="48"/>
      <c r="AW367" s="48"/>
      <c r="AX367" s="48"/>
      <c r="AY367" s="48"/>
      <c r="AZ367" s="48"/>
      <c r="BA367" s="48"/>
      <c r="BB367" s="48"/>
      <c r="BC367" s="48"/>
      <c r="BD367" s="48"/>
      <c r="BE367" s="48"/>
      <c r="BF367" s="48"/>
      <c r="BG367" s="48"/>
    </row>
    <row r="368" spans="1:59" s="49" customFormat="1" ht="13.5" customHeight="1">
      <c r="A368" s="42" t="s">
        <v>40</v>
      </c>
      <c r="B368" s="51" t="s">
        <v>39</v>
      </c>
      <c r="C368" s="56">
        <v>5967</v>
      </c>
      <c r="D368" s="52">
        <f>SUM(E368:P368)</f>
        <v>6064</v>
      </c>
      <c r="E368" s="52"/>
      <c r="F368" s="52"/>
      <c r="G368" s="52"/>
      <c r="H368" s="52"/>
      <c r="I368" s="52"/>
      <c r="J368" s="52"/>
      <c r="K368" s="52"/>
      <c r="L368" s="52"/>
      <c r="M368" s="52"/>
      <c r="N368" s="52">
        <f>7319-T368</f>
        <v>6064</v>
      </c>
      <c r="O368" s="52"/>
      <c r="P368" s="52"/>
      <c r="Q368" s="52"/>
      <c r="R368" s="52"/>
      <c r="S368" s="52"/>
      <c r="T368" s="52">
        <v>1255</v>
      </c>
      <c r="U368" s="55">
        <f t="shared" si="153"/>
        <v>6064</v>
      </c>
      <c r="V368" s="32">
        <f t="shared" si="152"/>
        <v>6064</v>
      </c>
      <c r="W368" s="69">
        <f t="shared" si="144"/>
        <v>97</v>
      </c>
      <c r="X368" s="53">
        <f t="shared" si="143"/>
        <v>97</v>
      </c>
      <c r="Y368" s="38"/>
      <c r="Z368" s="5">
        <f t="shared" si="145"/>
        <v>0</v>
      </c>
      <c r="AA368" s="48"/>
      <c r="AB368" s="48"/>
      <c r="AC368" s="48"/>
      <c r="AD368" s="48"/>
      <c r="AE368" s="48"/>
      <c r="AF368" s="48"/>
      <c r="AG368" s="48"/>
      <c r="AH368" s="48"/>
      <c r="AI368" s="48"/>
      <c r="AJ368" s="48"/>
      <c r="AK368" s="48"/>
      <c r="AL368" s="48"/>
      <c r="AM368" s="48"/>
      <c r="AN368" s="48"/>
      <c r="AO368" s="48"/>
      <c r="AP368" s="48"/>
      <c r="AQ368" s="48"/>
      <c r="AR368" s="48"/>
      <c r="AS368" s="48"/>
      <c r="AT368" s="48"/>
      <c r="AU368" s="48"/>
      <c r="AV368" s="48"/>
      <c r="AW368" s="48"/>
      <c r="AX368" s="48"/>
      <c r="AY368" s="48"/>
      <c r="AZ368" s="48"/>
      <c r="BA368" s="48"/>
      <c r="BB368" s="48"/>
      <c r="BC368" s="48"/>
      <c r="BD368" s="48"/>
      <c r="BE368" s="48"/>
      <c r="BF368" s="48"/>
      <c r="BG368" s="48"/>
    </row>
    <row r="369" spans="1:59" s="49" customFormat="1" ht="13.5" customHeight="1">
      <c r="A369" s="42" t="s">
        <v>40</v>
      </c>
      <c r="B369" s="51" t="s">
        <v>42</v>
      </c>
      <c r="C369" s="56">
        <v>547</v>
      </c>
      <c r="D369" s="52">
        <f t="shared" ref="D369:D380" si="162">SUM(E369:P369)</f>
        <v>513</v>
      </c>
      <c r="E369" s="52"/>
      <c r="F369" s="52"/>
      <c r="G369" s="52"/>
      <c r="H369" s="52"/>
      <c r="I369" s="52"/>
      <c r="J369" s="52"/>
      <c r="K369" s="52"/>
      <c r="L369" s="52"/>
      <c r="M369" s="52"/>
      <c r="N369" s="52">
        <v>513</v>
      </c>
      <c r="O369" s="52"/>
      <c r="P369" s="52"/>
      <c r="Q369" s="52"/>
      <c r="R369" s="52"/>
      <c r="S369" s="52"/>
      <c r="T369" s="52"/>
      <c r="U369" s="46">
        <f t="shared" si="153"/>
        <v>513</v>
      </c>
      <c r="V369" s="32">
        <f t="shared" si="152"/>
        <v>513</v>
      </c>
      <c r="W369" s="33">
        <f t="shared" si="144"/>
        <v>-34</v>
      </c>
      <c r="X369" s="53">
        <f t="shared" si="143"/>
        <v>-34</v>
      </c>
      <c r="Y369" s="38"/>
      <c r="Z369" s="5">
        <f t="shared" si="145"/>
        <v>0</v>
      </c>
      <c r="AA369" s="48"/>
      <c r="AB369" s="48"/>
      <c r="AC369" s="48"/>
      <c r="AD369" s="48"/>
      <c r="AE369" s="48"/>
      <c r="AF369" s="48"/>
      <c r="AG369" s="48"/>
      <c r="AH369" s="48"/>
      <c r="AI369" s="48"/>
      <c r="AJ369" s="48"/>
      <c r="AK369" s="48"/>
      <c r="AL369" s="48"/>
      <c r="AM369" s="48"/>
      <c r="AN369" s="48"/>
      <c r="AO369" s="48"/>
      <c r="AP369" s="48"/>
      <c r="AQ369" s="48"/>
      <c r="AR369" s="48"/>
      <c r="AS369" s="48"/>
      <c r="AT369" s="48"/>
      <c r="AU369" s="48"/>
      <c r="AV369" s="48"/>
      <c r="AW369" s="48"/>
      <c r="AX369" s="48"/>
      <c r="AY369" s="48"/>
      <c r="AZ369" s="48"/>
      <c r="BA369" s="48"/>
      <c r="BB369" s="48"/>
      <c r="BC369" s="48"/>
      <c r="BD369" s="48"/>
      <c r="BE369" s="48"/>
      <c r="BF369" s="48"/>
      <c r="BG369" s="48"/>
    </row>
    <row r="370" spans="1:59" s="49" customFormat="1" ht="13.5" customHeight="1">
      <c r="A370" s="42" t="s">
        <v>43</v>
      </c>
      <c r="B370" s="43" t="s">
        <v>44</v>
      </c>
      <c r="C370" s="44">
        <v>1551</v>
      </c>
      <c r="D370" s="45">
        <f>SUM(D371:D372)</f>
        <v>1551</v>
      </c>
      <c r="E370" s="45">
        <f t="shared" ref="E370:P370" si="163">SUM(E371:E372)</f>
        <v>0</v>
      </c>
      <c r="F370" s="45">
        <f t="shared" si="163"/>
        <v>0</v>
      </c>
      <c r="G370" s="45">
        <f t="shared" si="163"/>
        <v>0</v>
      </c>
      <c r="H370" s="45">
        <f t="shared" si="163"/>
        <v>0</v>
      </c>
      <c r="I370" s="45">
        <f t="shared" si="163"/>
        <v>0</v>
      </c>
      <c r="J370" s="45">
        <f t="shared" si="163"/>
        <v>0</v>
      </c>
      <c r="K370" s="45">
        <f t="shared" si="163"/>
        <v>0</v>
      </c>
      <c r="L370" s="45">
        <f t="shared" si="163"/>
        <v>0</v>
      </c>
      <c r="M370" s="45">
        <f t="shared" si="163"/>
        <v>0</v>
      </c>
      <c r="N370" s="45">
        <f t="shared" si="163"/>
        <v>1551</v>
      </c>
      <c r="O370" s="45">
        <f t="shared" si="163"/>
        <v>0</v>
      </c>
      <c r="P370" s="45">
        <f t="shared" si="163"/>
        <v>0</v>
      </c>
      <c r="Q370" s="45">
        <f>Q371+Q372</f>
        <v>172</v>
      </c>
      <c r="R370" s="45"/>
      <c r="S370" s="45">
        <f>S371+S372</f>
        <v>172</v>
      </c>
      <c r="T370" s="45">
        <f>T371+T372</f>
        <v>0</v>
      </c>
      <c r="U370" s="46">
        <f t="shared" si="153"/>
        <v>1723</v>
      </c>
      <c r="V370" s="32">
        <f t="shared" si="152"/>
        <v>1551</v>
      </c>
      <c r="W370" s="33">
        <f t="shared" si="144"/>
        <v>0</v>
      </c>
      <c r="X370" s="47">
        <f t="shared" si="143"/>
        <v>0</v>
      </c>
      <c r="Y370" s="38" t="s">
        <v>37</v>
      </c>
      <c r="Z370" s="5">
        <f t="shared" si="145"/>
        <v>0</v>
      </c>
      <c r="AA370" s="48"/>
      <c r="AB370" s="48"/>
      <c r="AC370" s="48"/>
      <c r="AD370" s="48"/>
      <c r="AE370" s="48"/>
      <c r="AF370" s="48"/>
      <c r="AG370" s="48"/>
      <c r="AH370" s="48"/>
      <c r="AI370" s="48"/>
      <c r="AJ370" s="48"/>
      <c r="AK370" s="48"/>
      <c r="AL370" s="48"/>
      <c r="AM370" s="48"/>
      <c r="AN370" s="48"/>
      <c r="AO370" s="48"/>
      <c r="AP370" s="48"/>
      <c r="AQ370" s="48"/>
      <c r="AR370" s="48"/>
      <c r="AS370" s="48"/>
      <c r="AT370" s="48"/>
      <c r="AU370" s="48"/>
      <c r="AV370" s="48"/>
      <c r="AW370" s="48"/>
      <c r="AX370" s="48"/>
      <c r="AY370" s="48"/>
      <c r="AZ370" s="48"/>
      <c r="BA370" s="48"/>
      <c r="BB370" s="48"/>
      <c r="BC370" s="48"/>
      <c r="BD370" s="48"/>
      <c r="BE370" s="48"/>
      <c r="BF370" s="48"/>
      <c r="BG370" s="48"/>
    </row>
    <row r="371" spans="1:59" s="49" customFormat="1" ht="13.5" customHeight="1">
      <c r="A371" s="42" t="s">
        <v>40</v>
      </c>
      <c r="B371" s="51" t="s">
        <v>39</v>
      </c>
      <c r="C371" s="56">
        <v>1463</v>
      </c>
      <c r="D371" s="52">
        <f t="shared" si="162"/>
        <v>1463</v>
      </c>
      <c r="E371" s="52"/>
      <c r="F371" s="52"/>
      <c r="G371" s="52"/>
      <c r="H371" s="52"/>
      <c r="I371" s="52"/>
      <c r="J371" s="52"/>
      <c r="K371" s="52"/>
      <c r="L371" s="52"/>
      <c r="M371" s="52"/>
      <c r="N371" s="52">
        <v>1463</v>
      </c>
      <c r="O371" s="52"/>
      <c r="P371" s="52"/>
      <c r="Q371" s="52">
        <v>163</v>
      </c>
      <c r="R371" s="52"/>
      <c r="S371" s="52">
        <v>163</v>
      </c>
      <c r="T371" s="52"/>
      <c r="U371" s="55">
        <f t="shared" si="153"/>
        <v>1626</v>
      </c>
      <c r="V371" s="32">
        <f t="shared" si="152"/>
        <v>1463</v>
      </c>
      <c r="W371" s="33">
        <f t="shared" si="144"/>
        <v>0</v>
      </c>
      <c r="X371" s="53">
        <f t="shared" si="143"/>
        <v>0</v>
      </c>
      <c r="Y371" s="38"/>
      <c r="Z371" s="5">
        <f t="shared" si="145"/>
        <v>0</v>
      </c>
      <c r="AA371" s="48"/>
      <c r="AB371" s="48"/>
      <c r="AC371" s="48"/>
      <c r="AD371" s="48"/>
      <c r="AE371" s="48"/>
      <c r="AF371" s="48"/>
      <c r="AG371" s="48"/>
      <c r="AH371" s="48"/>
      <c r="AI371" s="48"/>
      <c r="AJ371" s="48"/>
      <c r="AK371" s="48"/>
      <c r="AL371" s="48"/>
      <c r="AM371" s="48"/>
      <c r="AN371" s="48"/>
      <c r="AO371" s="48"/>
      <c r="AP371" s="48"/>
      <c r="AQ371" s="48"/>
      <c r="AR371" s="48"/>
      <c r="AS371" s="48"/>
      <c r="AT371" s="48"/>
      <c r="AU371" s="48"/>
      <c r="AV371" s="48"/>
      <c r="AW371" s="48"/>
      <c r="AX371" s="48"/>
      <c r="AY371" s="48"/>
      <c r="AZ371" s="48"/>
      <c r="BA371" s="48"/>
      <c r="BB371" s="48"/>
      <c r="BC371" s="48"/>
      <c r="BD371" s="48"/>
      <c r="BE371" s="48"/>
      <c r="BF371" s="48"/>
      <c r="BG371" s="48"/>
    </row>
    <row r="372" spans="1:59" s="49" customFormat="1" ht="13.5" customHeight="1">
      <c r="A372" s="42" t="s">
        <v>40</v>
      </c>
      <c r="B372" s="51" t="s">
        <v>42</v>
      </c>
      <c r="C372" s="56">
        <v>88</v>
      </c>
      <c r="D372" s="52">
        <f t="shared" si="162"/>
        <v>88</v>
      </c>
      <c r="E372" s="52"/>
      <c r="F372" s="52"/>
      <c r="G372" s="52"/>
      <c r="H372" s="52"/>
      <c r="I372" s="52"/>
      <c r="J372" s="52"/>
      <c r="K372" s="52"/>
      <c r="L372" s="52"/>
      <c r="M372" s="52"/>
      <c r="N372" s="52">
        <v>88</v>
      </c>
      <c r="O372" s="52"/>
      <c r="P372" s="52"/>
      <c r="Q372" s="52">
        <v>9</v>
      </c>
      <c r="R372" s="52"/>
      <c r="S372" s="52">
        <v>9</v>
      </c>
      <c r="T372" s="52"/>
      <c r="U372" s="55">
        <f t="shared" si="153"/>
        <v>97</v>
      </c>
      <c r="V372" s="32">
        <f t="shared" si="152"/>
        <v>88</v>
      </c>
      <c r="W372" s="33">
        <f t="shared" si="144"/>
        <v>0</v>
      </c>
      <c r="X372" s="53">
        <f t="shared" si="143"/>
        <v>0</v>
      </c>
      <c r="Y372" s="38"/>
      <c r="Z372" s="5">
        <f t="shared" si="145"/>
        <v>0</v>
      </c>
      <c r="AA372" s="48"/>
      <c r="AB372" s="48"/>
      <c r="AC372" s="48"/>
      <c r="AD372" s="48"/>
      <c r="AE372" s="48"/>
      <c r="AF372" s="48"/>
      <c r="AG372" s="48"/>
      <c r="AH372" s="48"/>
      <c r="AI372" s="48"/>
      <c r="AJ372" s="48"/>
      <c r="AK372" s="48"/>
      <c r="AL372" s="48"/>
      <c r="AM372" s="48"/>
      <c r="AN372" s="48"/>
      <c r="AO372" s="48"/>
      <c r="AP372" s="48"/>
      <c r="AQ372" s="48"/>
      <c r="AR372" s="48"/>
      <c r="AS372" s="48"/>
      <c r="AT372" s="48"/>
      <c r="AU372" s="48"/>
      <c r="AV372" s="48"/>
      <c r="AW372" s="48"/>
      <c r="AX372" s="48"/>
      <c r="AY372" s="48"/>
      <c r="AZ372" s="48"/>
      <c r="BA372" s="48"/>
      <c r="BB372" s="48"/>
      <c r="BC372" s="48"/>
      <c r="BD372" s="48"/>
      <c r="BE372" s="48"/>
      <c r="BF372" s="48"/>
      <c r="BG372" s="48"/>
    </row>
    <row r="373" spans="1:59" s="49" customFormat="1" ht="13.5" customHeight="1">
      <c r="A373" s="42" t="s">
        <v>45</v>
      </c>
      <c r="B373" s="43" t="s">
        <v>94</v>
      </c>
      <c r="C373" s="44">
        <f>SUM(C374:C380)</f>
        <v>8853</v>
      </c>
      <c r="D373" s="45">
        <f>SUM(D374:D380)</f>
        <v>9073</v>
      </c>
      <c r="E373" s="45">
        <f t="shared" ref="E373:T373" si="164">SUM(E374:E380)</f>
        <v>1970</v>
      </c>
      <c r="F373" s="45">
        <f t="shared" si="164"/>
        <v>0</v>
      </c>
      <c r="G373" s="45">
        <f t="shared" si="164"/>
        <v>0</v>
      </c>
      <c r="H373" s="45">
        <f t="shared" si="164"/>
        <v>0</v>
      </c>
      <c r="I373" s="45">
        <f t="shared" si="164"/>
        <v>0</v>
      </c>
      <c r="J373" s="45">
        <f t="shared" si="164"/>
        <v>280</v>
      </c>
      <c r="K373" s="45">
        <f t="shared" si="164"/>
        <v>0</v>
      </c>
      <c r="L373" s="45">
        <f t="shared" si="164"/>
        <v>0</v>
      </c>
      <c r="M373" s="45">
        <f t="shared" si="164"/>
        <v>0</v>
      </c>
      <c r="N373" s="45">
        <f t="shared" si="164"/>
        <v>6823</v>
      </c>
      <c r="O373" s="45">
        <f t="shared" si="164"/>
        <v>0</v>
      </c>
      <c r="P373" s="45">
        <f t="shared" si="164"/>
        <v>0</v>
      </c>
      <c r="Q373" s="45">
        <f t="shared" si="164"/>
        <v>0</v>
      </c>
      <c r="R373" s="45">
        <f t="shared" si="164"/>
        <v>50</v>
      </c>
      <c r="S373" s="45">
        <f t="shared" si="164"/>
        <v>0</v>
      </c>
      <c r="T373" s="45">
        <f t="shared" si="164"/>
        <v>0</v>
      </c>
      <c r="U373" s="46">
        <f t="shared" si="153"/>
        <v>9123</v>
      </c>
      <c r="V373" s="32">
        <f t="shared" si="152"/>
        <v>9123</v>
      </c>
      <c r="W373" s="33">
        <f t="shared" si="144"/>
        <v>220</v>
      </c>
      <c r="X373" s="47">
        <f t="shared" si="143"/>
        <v>220</v>
      </c>
      <c r="Y373" s="38" t="s">
        <v>37</v>
      </c>
      <c r="Z373" s="5">
        <f t="shared" si="145"/>
        <v>0</v>
      </c>
      <c r="AA373" s="48"/>
      <c r="AB373" s="48"/>
      <c r="AC373" s="48"/>
      <c r="AD373" s="48"/>
      <c r="AE373" s="48"/>
      <c r="AF373" s="48"/>
      <c r="AG373" s="48"/>
      <c r="AH373" s="48"/>
      <c r="AI373" s="48"/>
      <c r="AJ373" s="48"/>
      <c r="AK373" s="48"/>
      <c r="AL373" s="48"/>
      <c r="AM373" s="48"/>
      <c r="AN373" s="48"/>
      <c r="AO373" s="48"/>
      <c r="AP373" s="48"/>
      <c r="AQ373" s="48"/>
      <c r="AR373" s="48"/>
      <c r="AS373" s="48"/>
      <c r="AT373" s="48"/>
      <c r="AU373" s="48"/>
      <c r="AV373" s="48"/>
      <c r="AW373" s="48"/>
      <c r="AX373" s="48"/>
      <c r="AY373" s="48"/>
      <c r="AZ373" s="48"/>
      <c r="BA373" s="48"/>
      <c r="BB373" s="48"/>
      <c r="BC373" s="48"/>
      <c r="BD373" s="48"/>
      <c r="BE373" s="48"/>
      <c r="BF373" s="48"/>
      <c r="BG373" s="48"/>
    </row>
    <row r="374" spans="1:59" s="59" customFormat="1" ht="12">
      <c r="A374" s="50" t="s">
        <v>40</v>
      </c>
      <c r="B374" s="51" t="s">
        <v>282</v>
      </c>
      <c r="C374" s="56">
        <v>300</v>
      </c>
      <c r="D374" s="52">
        <f>SUM(E374:P374)</f>
        <v>300</v>
      </c>
      <c r="E374" s="52"/>
      <c r="F374" s="52"/>
      <c r="G374" s="52"/>
      <c r="H374" s="52"/>
      <c r="I374" s="52"/>
      <c r="J374" s="52"/>
      <c r="K374" s="52"/>
      <c r="L374" s="52"/>
      <c r="M374" s="52"/>
      <c r="N374" s="52">
        <v>300</v>
      </c>
      <c r="O374" s="52"/>
      <c r="P374" s="52"/>
      <c r="Q374" s="52"/>
      <c r="R374" s="52"/>
      <c r="S374" s="52"/>
      <c r="T374" s="52"/>
      <c r="U374" s="55">
        <f t="shared" si="153"/>
        <v>300</v>
      </c>
      <c r="V374" s="32">
        <f t="shared" si="152"/>
        <v>300</v>
      </c>
      <c r="W374" s="33">
        <f t="shared" si="144"/>
        <v>0</v>
      </c>
      <c r="X374" s="53">
        <f t="shared" si="143"/>
        <v>0</v>
      </c>
      <c r="Y374" s="57"/>
      <c r="Z374" s="5">
        <f t="shared" si="145"/>
        <v>0</v>
      </c>
      <c r="AA374" s="58"/>
      <c r="AB374" s="58"/>
      <c r="AC374" s="58"/>
      <c r="AD374" s="58"/>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row>
    <row r="375" spans="1:59" s="59" customFormat="1" ht="12">
      <c r="A375" s="50" t="s">
        <v>40</v>
      </c>
      <c r="B375" s="51" t="s">
        <v>283</v>
      </c>
      <c r="C375" s="56">
        <v>1470</v>
      </c>
      <c r="D375" s="52">
        <f t="shared" si="162"/>
        <v>1970</v>
      </c>
      <c r="E375" s="52">
        <f>1470+500</f>
        <v>1970</v>
      </c>
      <c r="F375" s="52"/>
      <c r="G375" s="52"/>
      <c r="H375" s="52"/>
      <c r="I375" s="52"/>
      <c r="J375" s="52"/>
      <c r="K375" s="52"/>
      <c r="L375" s="52"/>
      <c r="M375" s="52"/>
      <c r="N375" s="52"/>
      <c r="O375" s="52"/>
      <c r="P375" s="52"/>
      <c r="Q375" s="52"/>
      <c r="R375" s="52">
        <v>30</v>
      </c>
      <c r="S375" s="52"/>
      <c r="T375" s="52"/>
      <c r="U375" s="55">
        <f t="shared" si="153"/>
        <v>2000</v>
      </c>
      <c r="V375" s="32">
        <f t="shared" si="152"/>
        <v>2000</v>
      </c>
      <c r="W375" s="33">
        <f t="shared" si="144"/>
        <v>500</v>
      </c>
      <c r="X375" s="53">
        <f t="shared" si="143"/>
        <v>500</v>
      </c>
      <c r="Y375" s="57"/>
      <c r="Z375" s="5">
        <f t="shared" si="145"/>
        <v>0</v>
      </c>
      <c r="AA375" s="58"/>
      <c r="AB375" s="58"/>
      <c r="AC375" s="58"/>
      <c r="AD375" s="58"/>
      <c r="AE375" s="58"/>
      <c r="AF375" s="58"/>
      <c r="AG375" s="58"/>
      <c r="AH375" s="58"/>
      <c r="AI375" s="58"/>
      <c r="AJ375" s="58"/>
      <c r="AK375" s="58"/>
      <c r="AL375" s="58"/>
      <c r="AM375" s="58"/>
      <c r="AN375" s="58"/>
      <c r="AO375" s="58"/>
      <c r="AP375" s="58"/>
      <c r="AQ375" s="58"/>
      <c r="AR375" s="58"/>
      <c r="AS375" s="58"/>
      <c r="AT375" s="58"/>
      <c r="AU375" s="58"/>
      <c r="AV375" s="58"/>
      <c r="AW375" s="58"/>
      <c r="AX375" s="58"/>
      <c r="AY375" s="58"/>
      <c r="AZ375" s="58"/>
      <c r="BA375" s="58"/>
      <c r="BB375" s="58"/>
      <c r="BC375" s="58"/>
      <c r="BD375" s="58"/>
      <c r="BE375" s="58"/>
      <c r="BF375" s="58"/>
      <c r="BG375" s="58"/>
    </row>
    <row r="376" spans="1:59" s="59" customFormat="1" ht="12">
      <c r="A376" s="50" t="s">
        <v>40</v>
      </c>
      <c r="B376" s="51" t="s">
        <v>284</v>
      </c>
      <c r="C376" s="56">
        <v>420</v>
      </c>
      <c r="D376" s="52">
        <f t="shared" si="162"/>
        <v>420</v>
      </c>
      <c r="E376" s="52"/>
      <c r="F376" s="52"/>
      <c r="G376" s="52"/>
      <c r="H376" s="52"/>
      <c r="I376" s="52"/>
      <c r="J376" s="52"/>
      <c r="K376" s="52"/>
      <c r="L376" s="52"/>
      <c r="M376" s="52"/>
      <c r="N376" s="52">
        <v>420</v>
      </c>
      <c r="O376" s="52"/>
      <c r="P376" s="52"/>
      <c r="Q376" s="52"/>
      <c r="R376" s="52"/>
      <c r="S376" s="52"/>
      <c r="T376" s="52"/>
      <c r="U376" s="55">
        <f t="shared" si="153"/>
        <v>420</v>
      </c>
      <c r="V376" s="32">
        <f t="shared" si="152"/>
        <v>420</v>
      </c>
      <c r="W376" s="33">
        <f t="shared" si="144"/>
        <v>0</v>
      </c>
      <c r="X376" s="53">
        <f t="shared" si="143"/>
        <v>0</v>
      </c>
      <c r="Y376" s="57"/>
      <c r="Z376" s="5">
        <f t="shared" si="145"/>
        <v>0</v>
      </c>
      <c r="AA376" s="58"/>
      <c r="AB376" s="58"/>
      <c r="AC376" s="58"/>
      <c r="AD376" s="58"/>
      <c r="AE376" s="58"/>
      <c r="AF376" s="58"/>
      <c r="AG376" s="58"/>
      <c r="AH376" s="58"/>
      <c r="AI376" s="58"/>
      <c r="AJ376" s="58"/>
      <c r="AK376" s="58"/>
      <c r="AL376" s="58"/>
      <c r="AM376" s="58"/>
      <c r="AN376" s="58"/>
      <c r="AO376" s="58"/>
      <c r="AP376" s="58"/>
      <c r="AQ376" s="58"/>
      <c r="AR376" s="58"/>
      <c r="AS376" s="58"/>
      <c r="AT376" s="58"/>
      <c r="AU376" s="58"/>
      <c r="AV376" s="58"/>
      <c r="AW376" s="58"/>
      <c r="AX376" s="58"/>
      <c r="AY376" s="58"/>
      <c r="AZ376" s="58"/>
      <c r="BA376" s="58"/>
      <c r="BB376" s="58"/>
      <c r="BC376" s="58"/>
      <c r="BD376" s="58"/>
      <c r="BE376" s="58"/>
      <c r="BF376" s="58"/>
      <c r="BG376" s="58"/>
    </row>
    <row r="377" spans="1:59" s="62" customFormat="1" ht="24">
      <c r="A377" s="60" t="s">
        <v>38</v>
      </c>
      <c r="B377" s="51" t="s">
        <v>103</v>
      </c>
      <c r="C377" s="56">
        <v>100</v>
      </c>
      <c r="D377" s="52">
        <f t="shared" si="162"/>
        <v>100</v>
      </c>
      <c r="E377" s="52"/>
      <c r="F377" s="52"/>
      <c r="G377" s="52"/>
      <c r="H377" s="52"/>
      <c r="I377" s="52"/>
      <c r="J377" s="52">
        <v>100</v>
      </c>
      <c r="K377" s="52"/>
      <c r="L377" s="52"/>
      <c r="M377" s="52"/>
      <c r="N377" s="52"/>
      <c r="O377" s="52"/>
      <c r="P377" s="52"/>
      <c r="Q377" s="52"/>
      <c r="R377" s="52"/>
      <c r="S377" s="52"/>
      <c r="T377" s="52"/>
      <c r="U377" s="55">
        <f t="shared" si="153"/>
        <v>100</v>
      </c>
      <c r="V377" s="32">
        <f t="shared" si="152"/>
        <v>100</v>
      </c>
      <c r="W377" s="33">
        <f t="shared" si="144"/>
        <v>0</v>
      </c>
      <c r="X377" s="87">
        <f t="shared" si="143"/>
        <v>0</v>
      </c>
      <c r="Y377" s="57"/>
      <c r="Z377" s="5">
        <f t="shared" si="145"/>
        <v>0</v>
      </c>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c r="BD377" s="61"/>
      <c r="BE377" s="61"/>
      <c r="BF377" s="61"/>
      <c r="BG377" s="61"/>
    </row>
    <row r="378" spans="1:59" s="62" customFormat="1" ht="24">
      <c r="A378" s="60" t="s">
        <v>38</v>
      </c>
      <c r="B378" s="51" t="s">
        <v>285</v>
      </c>
      <c r="C378" s="56">
        <v>6103</v>
      </c>
      <c r="D378" s="52">
        <f t="shared" si="162"/>
        <v>6103</v>
      </c>
      <c r="E378" s="52"/>
      <c r="F378" s="52"/>
      <c r="G378" s="52"/>
      <c r="H378" s="52"/>
      <c r="I378" s="52"/>
      <c r="J378" s="52"/>
      <c r="K378" s="52"/>
      <c r="L378" s="52"/>
      <c r="M378" s="52"/>
      <c r="N378" s="52">
        <v>6103</v>
      </c>
      <c r="O378" s="52"/>
      <c r="P378" s="52"/>
      <c r="Q378" s="52"/>
      <c r="R378" s="52"/>
      <c r="S378" s="52"/>
      <c r="T378" s="52"/>
      <c r="U378" s="55">
        <f t="shared" si="153"/>
        <v>6103</v>
      </c>
      <c r="V378" s="32">
        <f t="shared" si="152"/>
        <v>6103</v>
      </c>
      <c r="W378" s="33">
        <f t="shared" si="144"/>
        <v>0</v>
      </c>
      <c r="X378" s="87">
        <f t="shared" si="143"/>
        <v>0</v>
      </c>
      <c r="Y378" s="57"/>
      <c r="Z378" s="5">
        <f t="shared" si="145"/>
        <v>0</v>
      </c>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c r="BD378" s="61"/>
      <c r="BE378" s="61"/>
      <c r="BF378" s="61"/>
      <c r="BG378" s="61"/>
    </row>
    <row r="379" spans="1:59" s="62" customFormat="1" ht="12">
      <c r="A379" s="60" t="s">
        <v>38</v>
      </c>
      <c r="B379" s="68" t="s">
        <v>286</v>
      </c>
      <c r="C379" s="56">
        <v>180</v>
      </c>
      <c r="D379" s="52">
        <f t="shared" si="162"/>
        <v>180</v>
      </c>
      <c r="E379" s="52"/>
      <c r="F379" s="52"/>
      <c r="G379" s="52"/>
      <c r="H379" s="52"/>
      <c r="I379" s="52"/>
      <c r="J379" s="52">
        <v>180</v>
      </c>
      <c r="K379" s="52"/>
      <c r="L379" s="52"/>
      <c r="M379" s="52"/>
      <c r="N379" s="52"/>
      <c r="O379" s="52"/>
      <c r="P379" s="52"/>
      <c r="Q379" s="52"/>
      <c r="R379" s="52">
        <v>20</v>
      </c>
      <c r="S379" s="52"/>
      <c r="T379" s="52"/>
      <c r="U379" s="55">
        <f t="shared" si="153"/>
        <v>200</v>
      </c>
      <c r="V379" s="32">
        <f t="shared" si="152"/>
        <v>200</v>
      </c>
      <c r="W379" s="69">
        <f t="shared" si="144"/>
        <v>0</v>
      </c>
      <c r="X379" s="87">
        <f t="shared" si="143"/>
        <v>0</v>
      </c>
      <c r="Y379" s="88"/>
      <c r="Z379" s="5">
        <f t="shared" si="145"/>
        <v>0</v>
      </c>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c r="BD379" s="61"/>
      <c r="BE379" s="61"/>
      <c r="BF379" s="61"/>
      <c r="BG379" s="61"/>
    </row>
    <row r="380" spans="1:59" s="62" customFormat="1" ht="24" hidden="1">
      <c r="A380" s="60" t="s">
        <v>38</v>
      </c>
      <c r="B380" s="74" t="s">
        <v>287</v>
      </c>
      <c r="C380" s="56">
        <v>280</v>
      </c>
      <c r="D380" s="52">
        <f t="shared" si="162"/>
        <v>0</v>
      </c>
      <c r="E380" s="52"/>
      <c r="F380" s="52"/>
      <c r="G380" s="52"/>
      <c r="H380" s="52"/>
      <c r="I380" s="52"/>
      <c r="J380" s="52"/>
      <c r="K380" s="52"/>
      <c r="L380" s="52"/>
      <c r="M380" s="52"/>
      <c r="N380" s="52"/>
      <c r="O380" s="52"/>
      <c r="P380" s="52"/>
      <c r="Q380" s="52"/>
      <c r="R380" s="52"/>
      <c r="S380" s="52"/>
      <c r="T380" s="52"/>
      <c r="U380" s="55"/>
      <c r="V380" s="32"/>
      <c r="W380" s="33"/>
      <c r="X380" s="87">
        <f t="shared" si="143"/>
        <v>-280</v>
      </c>
      <c r="Y380" s="57"/>
      <c r="Z380" s="5">
        <f t="shared" si="145"/>
        <v>0</v>
      </c>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c r="BD380" s="61"/>
      <c r="BE380" s="61"/>
      <c r="BF380" s="61"/>
      <c r="BG380" s="61"/>
    </row>
    <row r="381" spans="1:59" s="77" customFormat="1" ht="12">
      <c r="A381" s="113" t="s">
        <v>65</v>
      </c>
      <c r="B381" s="43" t="s">
        <v>288</v>
      </c>
      <c r="C381" s="44">
        <v>18587</v>
      </c>
      <c r="D381" s="45">
        <f>SUM(E381:P381)</f>
        <v>16946</v>
      </c>
      <c r="E381" s="45">
        <v>16946</v>
      </c>
      <c r="F381" s="45"/>
      <c r="G381" s="45"/>
      <c r="H381" s="45"/>
      <c r="I381" s="45"/>
      <c r="J381" s="45"/>
      <c r="K381" s="45"/>
      <c r="L381" s="45"/>
      <c r="M381" s="45"/>
      <c r="N381" s="45"/>
      <c r="O381" s="45"/>
      <c r="P381" s="45"/>
      <c r="Q381" s="45"/>
      <c r="R381" s="45"/>
      <c r="S381" s="45"/>
      <c r="T381" s="45"/>
      <c r="U381" s="46"/>
      <c r="V381" s="32"/>
      <c r="W381" s="33"/>
      <c r="X381" s="114">
        <f t="shared" si="143"/>
        <v>-1641</v>
      </c>
      <c r="Y381" s="38" t="s">
        <v>236</v>
      </c>
      <c r="Z381" s="5">
        <f t="shared" si="145"/>
        <v>0</v>
      </c>
      <c r="AA381" s="76"/>
      <c r="AB381" s="76"/>
      <c r="AC381" s="76"/>
      <c r="AD381" s="76"/>
      <c r="AE381" s="76"/>
      <c r="AF381" s="76"/>
      <c r="AG381" s="76"/>
      <c r="AH381" s="76"/>
      <c r="AI381" s="76"/>
      <c r="AJ381" s="76"/>
      <c r="AK381" s="76"/>
      <c r="AL381" s="76"/>
      <c r="AM381" s="76"/>
      <c r="AN381" s="76"/>
      <c r="AO381" s="76"/>
      <c r="AP381" s="76"/>
      <c r="AQ381" s="76"/>
      <c r="AR381" s="76"/>
      <c r="AS381" s="76"/>
      <c r="AT381" s="76"/>
      <c r="AU381" s="76"/>
      <c r="AV381" s="76"/>
      <c r="AW381" s="76"/>
      <c r="AX381" s="76"/>
      <c r="AY381" s="76"/>
      <c r="AZ381" s="76"/>
      <c r="BA381" s="76"/>
      <c r="BB381" s="76"/>
      <c r="BC381" s="76"/>
      <c r="BD381" s="76"/>
      <c r="BE381" s="76"/>
      <c r="BF381" s="76"/>
      <c r="BG381" s="76"/>
    </row>
    <row r="382" spans="1:59" s="49" customFormat="1" ht="12">
      <c r="A382" s="113" t="s">
        <v>79</v>
      </c>
      <c r="B382" s="43" t="s">
        <v>248</v>
      </c>
      <c r="C382" s="126">
        <f>SUM(C383:C392)</f>
        <v>35468</v>
      </c>
      <c r="D382" s="45">
        <f>SUM(D383:D392)</f>
        <v>17050</v>
      </c>
      <c r="E382" s="45">
        <f>SUM(E383:E392)</f>
        <v>17050</v>
      </c>
      <c r="F382" s="45">
        <f t="shared" ref="F382:P382" si="165">SUM(F383:F392)</f>
        <v>0</v>
      </c>
      <c r="G382" s="45">
        <f t="shared" si="165"/>
        <v>0</v>
      </c>
      <c r="H382" s="45">
        <f t="shared" si="165"/>
        <v>0</v>
      </c>
      <c r="I382" s="45">
        <f t="shared" si="165"/>
        <v>0</v>
      </c>
      <c r="J382" s="45">
        <f t="shared" si="165"/>
        <v>0</v>
      </c>
      <c r="K382" s="45">
        <f t="shared" si="165"/>
        <v>0</v>
      </c>
      <c r="L382" s="45">
        <f t="shared" si="165"/>
        <v>0</v>
      </c>
      <c r="M382" s="45">
        <f t="shared" si="165"/>
        <v>0</v>
      </c>
      <c r="N382" s="45">
        <f t="shared" si="165"/>
        <v>0</v>
      </c>
      <c r="O382" s="45">
        <f t="shared" si="165"/>
        <v>0</v>
      </c>
      <c r="P382" s="45">
        <f t="shared" si="165"/>
        <v>0</v>
      </c>
      <c r="Q382" s="45"/>
      <c r="R382" s="45"/>
      <c r="S382" s="45"/>
      <c r="T382" s="45"/>
      <c r="U382" s="46">
        <f t="shared" si="153"/>
        <v>17050</v>
      </c>
      <c r="V382" s="32">
        <f t="shared" si="152"/>
        <v>17050</v>
      </c>
      <c r="W382" s="33">
        <f t="shared" si="144"/>
        <v>-18418</v>
      </c>
      <c r="X382" s="47">
        <f t="shared" si="143"/>
        <v>-18418</v>
      </c>
      <c r="Y382" s="38"/>
      <c r="Z382" s="5">
        <f t="shared" si="145"/>
        <v>0</v>
      </c>
      <c r="AA382" s="48"/>
      <c r="AB382" s="48"/>
      <c r="AC382" s="48"/>
      <c r="AD382" s="48"/>
      <c r="AE382" s="48"/>
      <c r="AF382" s="48"/>
      <c r="AG382" s="48"/>
      <c r="AH382" s="48"/>
      <c r="AI382" s="48"/>
      <c r="AJ382" s="48"/>
      <c r="AK382" s="48"/>
      <c r="AL382" s="48"/>
      <c r="AM382" s="48"/>
      <c r="AN382" s="48"/>
      <c r="AO382" s="48"/>
      <c r="AP382" s="48"/>
      <c r="AQ382" s="48"/>
      <c r="AR382" s="48"/>
      <c r="AS382" s="48"/>
      <c r="AT382" s="48"/>
      <c r="AU382" s="48"/>
      <c r="AV382" s="48"/>
      <c r="AW382" s="48"/>
      <c r="AX382" s="48"/>
      <c r="AY382" s="48"/>
      <c r="AZ382" s="48"/>
      <c r="BA382" s="48"/>
      <c r="BB382" s="48"/>
      <c r="BC382" s="48"/>
      <c r="BD382" s="48"/>
      <c r="BE382" s="48"/>
      <c r="BF382" s="48"/>
      <c r="BG382" s="48"/>
    </row>
    <row r="383" spans="1:59" s="49" customFormat="1" ht="13.5" customHeight="1">
      <c r="A383" s="60" t="s">
        <v>38</v>
      </c>
      <c r="B383" s="51" t="s">
        <v>289</v>
      </c>
      <c r="C383" s="56">
        <v>500</v>
      </c>
      <c r="D383" s="52">
        <f>SUM(E383:P383)</f>
        <v>1000</v>
      </c>
      <c r="E383" s="52">
        <f>500+500</f>
        <v>1000</v>
      </c>
      <c r="F383" s="52"/>
      <c r="G383" s="52"/>
      <c r="H383" s="52"/>
      <c r="I383" s="52"/>
      <c r="J383" s="52"/>
      <c r="K383" s="52"/>
      <c r="L383" s="52"/>
      <c r="M383" s="52"/>
      <c r="N383" s="52"/>
      <c r="O383" s="52"/>
      <c r="P383" s="52"/>
      <c r="Q383" s="52"/>
      <c r="R383" s="52"/>
      <c r="S383" s="52"/>
      <c r="T383" s="52"/>
      <c r="U383" s="55">
        <f t="shared" si="153"/>
        <v>1000</v>
      </c>
      <c r="V383" s="32">
        <f t="shared" si="152"/>
        <v>1000</v>
      </c>
      <c r="W383" s="33" t="e">
        <f>SUM(#REF!)</f>
        <v>#REF!</v>
      </c>
      <c r="X383" s="87">
        <f t="shared" si="143"/>
        <v>500</v>
      </c>
      <c r="Y383" s="38" t="s">
        <v>37</v>
      </c>
      <c r="Z383" s="5">
        <f t="shared" si="145"/>
        <v>0</v>
      </c>
      <c r="AA383" s="48"/>
      <c r="AB383" s="48"/>
      <c r="AC383" s="48"/>
      <c r="AD383" s="48"/>
      <c r="AE383" s="48"/>
      <c r="AF383" s="48"/>
      <c r="AG383" s="48"/>
      <c r="AH383" s="48"/>
      <c r="AI383" s="48"/>
      <c r="AJ383" s="48"/>
      <c r="AK383" s="48"/>
      <c r="AL383" s="48"/>
      <c r="AM383" s="48"/>
      <c r="AN383" s="48"/>
      <c r="AO383" s="48"/>
      <c r="AP383" s="48"/>
      <c r="AQ383" s="48"/>
      <c r="AR383" s="48"/>
      <c r="AS383" s="48"/>
      <c r="AT383" s="48"/>
      <c r="AU383" s="48"/>
      <c r="AV383" s="48"/>
      <c r="AW383" s="48"/>
      <c r="AX383" s="48"/>
      <c r="AY383" s="48"/>
      <c r="AZ383" s="48"/>
      <c r="BA383" s="48"/>
      <c r="BB383" s="48"/>
      <c r="BC383" s="48"/>
      <c r="BD383" s="48"/>
      <c r="BE383" s="48"/>
      <c r="BF383" s="48"/>
      <c r="BG383" s="48"/>
    </row>
    <row r="384" spans="1:59" s="49" customFormat="1" ht="15.75" customHeight="1">
      <c r="A384" s="60" t="s">
        <v>38</v>
      </c>
      <c r="B384" s="51" t="s">
        <v>290</v>
      </c>
      <c r="C384" s="56">
        <v>5250</v>
      </c>
      <c r="D384" s="52">
        <f t="shared" ref="D384:D386" si="166">SUM(E384:P384)</f>
        <v>5050</v>
      </c>
      <c r="E384" s="52">
        <v>5050</v>
      </c>
      <c r="F384" s="52"/>
      <c r="G384" s="52"/>
      <c r="H384" s="52"/>
      <c r="I384" s="52"/>
      <c r="J384" s="52"/>
      <c r="K384" s="52"/>
      <c r="L384" s="52"/>
      <c r="M384" s="52"/>
      <c r="N384" s="52"/>
      <c r="O384" s="52"/>
      <c r="P384" s="52"/>
      <c r="Q384" s="52"/>
      <c r="R384" s="52"/>
      <c r="S384" s="52"/>
      <c r="T384" s="52"/>
      <c r="U384" s="55"/>
      <c r="V384" s="32"/>
      <c r="W384" s="33"/>
      <c r="X384" s="87">
        <f t="shared" si="143"/>
        <v>-200</v>
      </c>
      <c r="Y384" s="38" t="s">
        <v>236</v>
      </c>
      <c r="Z384" s="5">
        <f t="shared" si="145"/>
        <v>0</v>
      </c>
      <c r="AA384" s="48"/>
      <c r="AB384" s="48"/>
      <c r="AC384" s="48"/>
      <c r="AD384" s="48"/>
      <c r="AE384" s="48"/>
      <c r="AF384" s="48"/>
      <c r="AG384" s="48"/>
      <c r="AH384" s="48"/>
      <c r="AI384" s="48"/>
      <c r="AJ384" s="48"/>
      <c r="AK384" s="48"/>
      <c r="AL384" s="48"/>
      <c r="AM384" s="48"/>
      <c r="AN384" s="48"/>
      <c r="AO384" s="48"/>
      <c r="AP384" s="48"/>
      <c r="AQ384" s="48"/>
      <c r="AR384" s="48"/>
      <c r="AS384" s="48"/>
      <c r="AT384" s="48"/>
      <c r="AU384" s="48"/>
      <c r="AV384" s="48"/>
      <c r="AW384" s="48"/>
      <c r="AX384" s="48"/>
      <c r="AY384" s="48"/>
      <c r="AZ384" s="48"/>
      <c r="BA384" s="48"/>
      <c r="BB384" s="48"/>
      <c r="BC384" s="48"/>
      <c r="BD384" s="48"/>
      <c r="BE384" s="48"/>
      <c r="BF384" s="48"/>
      <c r="BG384" s="48"/>
    </row>
    <row r="385" spans="1:59" s="49" customFormat="1" ht="48.75" customHeight="1">
      <c r="A385" s="60" t="s">
        <v>40</v>
      </c>
      <c r="B385" s="51" t="s">
        <v>291</v>
      </c>
      <c r="C385" s="56">
        <v>2200</v>
      </c>
      <c r="D385" s="52">
        <f t="shared" si="166"/>
        <v>800</v>
      </c>
      <c r="E385" s="52">
        <v>800</v>
      </c>
      <c r="F385" s="52"/>
      <c r="G385" s="52"/>
      <c r="H385" s="52"/>
      <c r="I385" s="52"/>
      <c r="J385" s="52"/>
      <c r="K385" s="52"/>
      <c r="L385" s="52"/>
      <c r="M385" s="52"/>
      <c r="N385" s="52"/>
      <c r="O385" s="52"/>
      <c r="P385" s="52"/>
      <c r="Q385" s="52"/>
      <c r="R385" s="52"/>
      <c r="S385" s="52"/>
      <c r="T385" s="52"/>
      <c r="U385" s="55"/>
      <c r="V385" s="32"/>
      <c r="W385" s="33"/>
      <c r="X385" s="87">
        <f t="shared" si="143"/>
        <v>-1400</v>
      </c>
      <c r="Y385" s="38" t="s">
        <v>236</v>
      </c>
      <c r="Z385" s="5">
        <f t="shared" si="145"/>
        <v>0</v>
      </c>
      <c r="AA385" s="48"/>
      <c r="AB385" s="48"/>
      <c r="AC385" s="48"/>
      <c r="AD385" s="48"/>
      <c r="AE385" s="48"/>
      <c r="AF385" s="48"/>
      <c r="AG385" s="48"/>
      <c r="AH385" s="48"/>
      <c r="AI385" s="48"/>
      <c r="AJ385" s="48"/>
      <c r="AK385" s="48"/>
      <c r="AL385" s="48"/>
      <c r="AM385" s="48"/>
      <c r="AN385" s="48"/>
      <c r="AO385" s="48"/>
      <c r="AP385" s="48"/>
      <c r="AQ385" s="48"/>
      <c r="AR385" s="48"/>
      <c r="AS385" s="48"/>
      <c r="AT385" s="48"/>
      <c r="AU385" s="48"/>
      <c r="AV385" s="48"/>
      <c r="AW385" s="48"/>
      <c r="AX385" s="48"/>
      <c r="AY385" s="48"/>
      <c r="AZ385" s="48"/>
      <c r="BA385" s="48"/>
      <c r="BB385" s="48"/>
      <c r="BC385" s="48"/>
      <c r="BD385" s="48"/>
      <c r="BE385" s="48"/>
      <c r="BF385" s="48"/>
      <c r="BG385" s="48"/>
    </row>
    <row r="386" spans="1:59" s="49" customFormat="1" ht="24" hidden="1">
      <c r="A386" s="60" t="s">
        <v>38</v>
      </c>
      <c r="B386" s="51" t="s">
        <v>292</v>
      </c>
      <c r="C386" s="56">
        <v>481</v>
      </c>
      <c r="D386" s="52">
        <f t="shared" si="166"/>
        <v>0</v>
      </c>
      <c r="E386" s="52"/>
      <c r="F386" s="52"/>
      <c r="G386" s="52"/>
      <c r="H386" s="52"/>
      <c r="I386" s="52"/>
      <c r="J386" s="52"/>
      <c r="K386" s="52"/>
      <c r="L386" s="52"/>
      <c r="M386" s="52"/>
      <c r="N386" s="52"/>
      <c r="O386" s="52"/>
      <c r="P386" s="52"/>
      <c r="Q386" s="52"/>
      <c r="R386" s="52"/>
      <c r="S386" s="52"/>
      <c r="T386" s="52"/>
      <c r="U386" s="55"/>
      <c r="V386" s="32"/>
      <c r="W386" s="33"/>
      <c r="X386" s="87">
        <f t="shared" si="143"/>
        <v>-481</v>
      </c>
      <c r="Y386" s="38" t="s">
        <v>236</v>
      </c>
      <c r="Z386" s="5">
        <f t="shared" si="145"/>
        <v>0</v>
      </c>
      <c r="AA386" s="48"/>
      <c r="AB386" s="48"/>
      <c r="AC386" s="48"/>
      <c r="AD386" s="48"/>
      <c r="AE386" s="48"/>
      <c r="AF386" s="48"/>
      <c r="AG386" s="48"/>
      <c r="AH386" s="48"/>
      <c r="AI386" s="48"/>
      <c r="AJ386" s="48"/>
      <c r="AK386" s="48"/>
      <c r="AL386" s="48"/>
      <c r="AM386" s="48"/>
      <c r="AN386" s="48"/>
      <c r="AO386" s="48"/>
      <c r="AP386" s="48"/>
      <c r="AQ386" s="48"/>
      <c r="AR386" s="48"/>
      <c r="AS386" s="48"/>
      <c r="AT386" s="48"/>
      <c r="AU386" s="48"/>
      <c r="AV386" s="48"/>
      <c r="AW386" s="48"/>
      <c r="AX386" s="48"/>
      <c r="AY386" s="48"/>
      <c r="AZ386" s="48"/>
      <c r="BA386" s="48"/>
      <c r="BB386" s="48"/>
      <c r="BC386" s="48"/>
      <c r="BD386" s="48"/>
      <c r="BE386" s="48"/>
      <c r="BF386" s="48"/>
      <c r="BG386" s="48"/>
    </row>
    <row r="387" spans="1:59" s="49" customFormat="1" ht="36" hidden="1">
      <c r="A387" s="50" t="s">
        <v>38</v>
      </c>
      <c r="B387" s="51" t="s">
        <v>293</v>
      </c>
      <c r="C387" s="56">
        <v>5600</v>
      </c>
      <c r="D387" s="52"/>
      <c r="E387" s="52"/>
      <c r="F387" s="52"/>
      <c r="G387" s="52"/>
      <c r="H387" s="52"/>
      <c r="I387" s="52"/>
      <c r="J387" s="52"/>
      <c r="K387" s="52"/>
      <c r="L387" s="52"/>
      <c r="M387" s="52"/>
      <c r="N387" s="52"/>
      <c r="O387" s="52"/>
      <c r="P387" s="52"/>
      <c r="Q387" s="52"/>
      <c r="R387" s="52"/>
      <c r="S387" s="52"/>
      <c r="T387" s="52"/>
      <c r="U387" s="55"/>
      <c r="V387" s="32"/>
      <c r="W387" s="33"/>
      <c r="X387" s="87">
        <f t="shared" si="143"/>
        <v>-5600</v>
      </c>
      <c r="Y387" s="38" t="s">
        <v>17</v>
      </c>
      <c r="Z387" s="5" t="s">
        <v>294</v>
      </c>
      <c r="AA387" s="48"/>
      <c r="AB387" s="48"/>
      <c r="AC387" s="48"/>
      <c r="AD387" s="48"/>
      <c r="AE387" s="48"/>
      <c r="AF387" s="48"/>
      <c r="AG387" s="48"/>
      <c r="AH387" s="48"/>
      <c r="AI387" s="48"/>
      <c r="AJ387" s="48"/>
      <c r="AK387" s="48"/>
      <c r="AL387" s="48"/>
      <c r="AM387" s="48"/>
      <c r="AN387" s="48"/>
      <c r="AO387" s="48"/>
      <c r="AP387" s="48"/>
      <c r="AQ387" s="48"/>
      <c r="AR387" s="48"/>
      <c r="AS387" s="48"/>
      <c r="AT387" s="48"/>
      <c r="AU387" s="48"/>
      <c r="AV387" s="48"/>
      <c r="AW387" s="48"/>
      <c r="AX387" s="48"/>
      <c r="AY387" s="48"/>
      <c r="AZ387" s="48"/>
      <c r="BA387" s="48"/>
      <c r="BB387" s="48"/>
      <c r="BC387" s="48"/>
      <c r="BD387" s="48"/>
      <c r="BE387" s="48"/>
      <c r="BF387" s="48"/>
      <c r="BG387" s="48"/>
    </row>
    <row r="388" spans="1:59" s="49" customFormat="1" ht="36" hidden="1">
      <c r="A388" s="50" t="s">
        <v>38</v>
      </c>
      <c r="B388" s="51" t="s">
        <v>295</v>
      </c>
      <c r="C388" s="56">
        <v>7400</v>
      </c>
      <c r="D388" s="52"/>
      <c r="E388" s="52"/>
      <c r="F388" s="52"/>
      <c r="G388" s="52"/>
      <c r="H388" s="52"/>
      <c r="I388" s="52"/>
      <c r="J388" s="52"/>
      <c r="K388" s="52"/>
      <c r="L388" s="52"/>
      <c r="M388" s="52"/>
      <c r="N388" s="52"/>
      <c r="O388" s="52"/>
      <c r="P388" s="52"/>
      <c r="Q388" s="52"/>
      <c r="R388" s="52"/>
      <c r="S388" s="52"/>
      <c r="T388" s="52"/>
      <c r="U388" s="55"/>
      <c r="V388" s="32"/>
      <c r="W388" s="33"/>
      <c r="X388" s="87">
        <f t="shared" si="143"/>
        <v>-7400</v>
      </c>
      <c r="Y388" s="38" t="s">
        <v>17</v>
      </c>
      <c r="Z388" s="5" t="s">
        <v>294</v>
      </c>
      <c r="AA388" s="48"/>
      <c r="AB388" s="48"/>
      <c r="AC388" s="48"/>
      <c r="AD388" s="48"/>
      <c r="AE388" s="48"/>
      <c r="AF388" s="48"/>
      <c r="AG388" s="48"/>
      <c r="AH388" s="48"/>
      <c r="AI388" s="48"/>
      <c r="AJ388" s="48"/>
      <c r="AK388" s="48"/>
      <c r="AL388" s="48"/>
      <c r="AM388" s="48"/>
      <c r="AN388" s="48"/>
      <c r="AO388" s="48"/>
      <c r="AP388" s="48"/>
      <c r="AQ388" s="48"/>
      <c r="AR388" s="48"/>
      <c r="AS388" s="48"/>
      <c r="AT388" s="48"/>
      <c r="AU388" s="48"/>
      <c r="AV388" s="48"/>
      <c r="AW388" s="48"/>
      <c r="AX388" s="48"/>
      <c r="AY388" s="48"/>
      <c r="AZ388" s="48"/>
      <c r="BA388" s="48"/>
      <c r="BB388" s="48"/>
      <c r="BC388" s="48"/>
      <c r="BD388" s="48"/>
      <c r="BE388" s="48"/>
      <c r="BF388" s="48"/>
      <c r="BG388" s="48"/>
    </row>
    <row r="389" spans="1:59" s="49" customFormat="1" ht="24" hidden="1">
      <c r="A389" s="50" t="s">
        <v>38</v>
      </c>
      <c r="B389" s="51" t="s">
        <v>296</v>
      </c>
      <c r="C389" s="56">
        <v>12000</v>
      </c>
      <c r="D389" s="52"/>
      <c r="E389" s="52"/>
      <c r="F389" s="52"/>
      <c r="G389" s="52"/>
      <c r="H389" s="52"/>
      <c r="I389" s="52"/>
      <c r="J389" s="52"/>
      <c r="K389" s="52"/>
      <c r="L389" s="52"/>
      <c r="M389" s="52"/>
      <c r="N389" s="52"/>
      <c r="O389" s="52"/>
      <c r="P389" s="52"/>
      <c r="Q389" s="52"/>
      <c r="R389" s="52"/>
      <c r="S389" s="52"/>
      <c r="T389" s="52"/>
      <c r="U389" s="55"/>
      <c r="V389" s="32"/>
      <c r="W389" s="33"/>
      <c r="X389" s="87">
        <f t="shared" si="143"/>
        <v>-12000</v>
      </c>
      <c r="Y389" s="38" t="s">
        <v>17</v>
      </c>
      <c r="Z389" s="5" t="s">
        <v>294</v>
      </c>
      <c r="AA389" s="48"/>
      <c r="AB389" s="48"/>
      <c r="AC389" s="48"/>
      <c r="AD389" s="48"/>
      <c r="AE389" s="48"/>
      <c r="AF389" s="48"/>
      <c r="AG389" s="48"/>
      <c r="AH389" s="48"/>
      <c r="AI389" s="48"/>
      <c r="AJ389" s="48"/>
      <c r="AK389" s="48"/>
      <c r="AL389" s="48"/>
      <c r="AM389" s="48"/>
      <c r="AN389" s="48"/>
      <c r="AO389" s="48"/>
      <c r="AP389" s="48"/>
      <c r="AQ389" s="48"/>
      <c r="AR389" s="48"/>
      <c r="AS389" s="48"/>
      <c r="AT389" s="48"/>
      <c r="AU389" s="48"/>
      <c r="AV389" s="48"/>
      <c r="AW389" s="48"/>
      <c r="AX389" s="48"/>
      <c r="AY389" s="48"/>
      <c r="AZ389" s="48"/>
      <c r="BA389" s="48"/>
      <c r="BB389" s="48"/>
      <c r="BC389" s="48"/>
      <c r="BD389" s="48"/>
      <c r="BE389" s="48"/>
      <c r="BF389" s="48"/>
      <c r="BG389" s="48"/>
    </row>
    <row r="390" spans="1:59" s="49" customFormat="1" ht="24" hidden="1">
      <c r="A390" s="50" t="s">
        <v>38</v>
      </c>
      <c r="B390" s="51" t="s">
        <v>297</v>
      </c>
      <c r="C390" s="56">
        <v>968</v>
      </c>
      <c r="D390" s="52"/>
      <c r="E390" s="52"/>
      <c r="F390" s="52"/>
      <c r="G390" s="52"/>
      <c r="H390" s="52"/>
      <c r="I390" s="52"/>
      <c r="J390" s="52"/>
      <c r="K390" s="52"/>
      <c r="L390" s="52"/>
      <c r="M390" s="52"/>
      <c r="N390" s="52"/>
      <c r="O390" s="52"/>
      <c r="P390" s="52"/>
      <c r="Q390" s="52"/>
      <c r="R390" s="52"/>
      <c r="S390" s="52"/>
      <c r="T390" s="52"/>
      <c r="U390" s="55"/>
      <c r="V390" s="32"/>
      <c r="W390" s="33"/>
      <c r="X390" s="87">
        <f t="shared" si="143"/>
        <v>-968</v>
      </c>
      <c r="Y390" s="38" t="s">
        <v>17</v>
      </c>
      <c r="Z390" s="5" t="s">
        <v>298</v>
      </c>
      <c r="AA390" s="48"/>
      <c r="AB390" s="48"/>
      <c r="AC390" s="48"/>
      <c r="AD390" s="48"/>
      <c r="AE390" s="48"/>
      <c r="AF390" s="48"/>
      <c r="AG390" s="48"/>
      <c r="AH390" s="48"/>
      <c r="AI390" s="48"/>
      <c r="AJ390" s="48"/>
      <c r="AK390" s="48"/>
      <c r="AL390" s="48"/>
      <c r="AM390" s="48"/>
      <c r="AN390" s="48"/>
      <c r="AO390" s="48"/>
      <c r="AP390" s="48"/>
      <c r="AQ390" s="48"/>
      <c r="AR390" s="48"/>
      <c r="AS390" s="48"/>
      <c r="AT390" s="48"/>
      <c r="AU390" s="48"/>
      <c r="AV390" s="48"/>
      <c r="AW390" s="48"/>
      <c r="AX390" s="48"/>
      <c r="AY390" s="48"/>
      <c r="AZ390" s="48"/>
      <c r="BA390" s="48"/>
      <c r="BB390" s="48"/>
      <c r="BC390" s="48"/>
      <c r="BD390" s="48"/>
      <c r="BE390" s="48"/>
      <c r="BF390" s="48"/>
      <c r="BG390" s="48"/>
    </row>
    <row r="391" spans="1:59" s="49" customFormat="1" ht="36" hidden="1">
      <c r="A391" s="50" t="s">
        <v>38</v>
      </c>
      <c r="B391" s="51" t="s">
        <v>299</v>
      </c>
      <c r="C391" s="56">
        <v>1069</v>
      </c>
      <c r="D391" s="52"/>
      <c r="E391" s="52"/>
      <c r="F391" s="52"/>
      <c r="G391" s="52"/>
      <c r="H391" s="52"/>
      <c r="I391" s="52"/>
      <c r="J391" s="52"/>
      <c r="K391" s="52"/>
      <c r="L391" s="52"/>
      <c r="M391" s="52"/>
      <c r="N391" s="52"/>
      <c r="O391" s="52"/>
      <c r="P391" s="52"/>
      <c r="Q391" s="52"/>
      <c r="R391" s="52"/>
      <c r="S391" s="52"/>
      <c r="T391" s="52"/>
      <c r="U391" s="55"/>
      <c r="V391" s="32"/>
      <c r="W391" s="33"/>
      <c r="X391" s="87">
        <f t="shared" si="143"/>
        <v>-1069</v>
      </c>
      <c r="Y391" s="38" t="s">
        <v>17</v>
      </c>
      <c r="Z391" s="5" t="s">
        <v>298</v>
      </c>
      <c r="AA391" s="48"/>
      <c r="AB391" s="48"/>
      <c r="AC391" s="48"/>
      <c r="AD391" s="48"/>
      <c r="AE391" s="48"/>
      <c r="AF391" s="48"/>
      <c r="AG391" s="48"/>
      <c r="AH391" s="48"/>
      <c r="AI391" s="48"/>
      <c r="AJ391" s="48"/>
      <c r="AK391" s="48"/>
      <c r="AL391" s="48"/>
      <c r="AM391" s="48"/>
      <c r="AN391" s="48"/>
      <c r="AO391" s="48"/>
      <c r="AP391" s="48"/>
      <c r="AQ391" s="48"/>
      <c r="AR391" s="48"/>
      <c r="AS391" s="48"/>
      <c r="AT391" s="48"/>
      <c r="AU391" s="48"/>
      <c r="AV391" s="48"/>
      <c r="AW391" s="48"/>
      <c r="AX391" s="48"/>
      <c r="AY391" s="48"/>
      <c r="AZ391" s="48"/>
      <c r="BA391" s="48"/>
      <c r="BB391" s="48"/>
      <c r="BC391" s="48"/>
      <c r="BD391" s="48"/>
      <c r="BE391" s="48"/>
      <c r="BF391" s="48"/>
      <c r="BG391" s="48"/>
    </row>
    <row r="392" spans="1:59" s="49" customFormat="1" ht="36">
      <c r="A392" s="50" t="s">
        <v>40</v>
      </c>
      <c r="B392" s="51" t="s">
        <v>300</v>
      </c>
      <c r="C392" s="56"/>
      <c r="D392" s="52">
        <f>SUM(E392:P392)</f>
        <v>10200</v>
      </c>
      <c r="E392" s="52">
        <v>10200</v>
      </c>
      <c r="F392" s="52"/>
      <c r="G392" s="52"/>
      <c r="H392" s="52"/>
      <c r="I392" s="52"/>
      <c r="J392" s="52"/>
      <c r="K392" s="52"/>
      <c r="L392" s="52"/>
      <c r="M392" s="52"/>
      <c r="N392" s="52"/>
      <c r="O392" s="52"/>
      <c r="P392" s="52"/>
      <c r="Q392" s="52"/>
      <c r="R392" s="52"/>
      <c r="S392" s="52"/>
      <c r="T392" s="52"/>
      <c r="U392" s="55"/>
      <c r="V392" s="32"/>
      <c r="W392" s="33"/>
      <c r="X392" s="87">
        <f t="shared" si="143"/>
        <v>10200</v>
      </c>
      <c r="Y392" s="38" t="s">
        <v>17</v>
      </c>
      <c r="Z392" s="127" t="s">
        <v>301</v>
      </c>
      <c r="AA392" s="48"/>
      <c r="AB392" s="48"/>
      <c r="AC392" s="48"/>
      <c r="AD392" s="48"/>
      <c r="AE392" s="48"/>
      <c r="AF392" s="48"/>
      <c r="AG392" s="48"/>
      <c r="AH392" s="48"/>
      <c r="AI392" s="48"/>
      <c r="AJ392" s="48"/>
      <c r="AK392" s="48"/>
      <c r="AL392" s="48"/>
      <c r="AM392" s="48"/>
      <c r="AN392" s="48"/>
      <c r="AO392" s="48"/>
      <c r="AP392" s="48"/>
      <c r="AQ392" s="48"/>
      <c r="AR392" s="48"/>
      <c r="AS392" s="48"/>
      <c r="AT392" s="48"/>
      <c r="AU392" s="48"/>
      <c r="AV392" s="48"/>
      <c r="AW392" s="48"/>
      <c r="AX392" s="48"/>
      <c r="AY392" s="48"/>
      <c r="AZ392" s="48"/>
      <c r="BA392" s="48"/>
      <c r="BB392" s="48"/>
      <c r="BC392" s="48"/>
      <c r="BD392" s="48"/>
      <c r="BE392" s="48"/>
      <c r="BF392" s="48"/>
      <c r="BG392" s="48"/>
    </row>
    <row r="393" spans="1:59" s="41" customFormat="1" ht="13.5" customHeight="1">
      <c r="A393" s="27" t="s">
        <v>302</v>
      </c>
      <c r="B393" s="28" t="s">
        <v>303</v>
      </c>
      <c r="C393" s="29">
        <v>11304</v>
      </c>
      <c r="D393" s="37">
        <f>D394+D398+D402+D404</f>
        <v>15440</v>
      </c>
      <c r="E393" s="37">
        <f>E394+E398+E402+E404</f>
        <v>1800</v>
      </c>
      <c r="F393" s="37">
        <f t="shared" ref="F393:P393" si="167">F394+F398+F402+F404</f>
        <v>0</v>
      </c>
      <c r="G393" s="37">
        <f t="shared" si="167"/>
        <v>0</v>
      </c>
      <c r="H393" s="37">
        <f t="shared" si="167"/>
        <v>0</v>
      </c>
      <c r="I393" s="37">
        <f t="shared" si="167"/>
        <v>0</v>
      </c>
      <c r="J393" s="37">
        <f t="shared" si="167"/>
        <v>0</v>
      </c>
      <c r="K393" s="37">
        <f t="shared" si="167"/>
        <v>0</v>
      </c>
      <c r="L393" s="37">
        <f t="shared" si="167"/>
        <v>0</v>
      </c>
      <c r="M393" s="37">
        <f t="shared" si="167"/>
        <v>0</v>
      </c>
      <c r="N393" s="37">
        <f t="shared" si="167"/>
        <v>13640</v>
      </c>
      <c r="O393" s="37">
        <f t="shared" si="167"/>
        <v>0</v>
      </c>
      <c r="P393" s="37">
        <f t="shared" si="167"/>
        <v>0</v>
      </c>
      <c r="Q393" s="37">
        <f t="shared" ref="Q393:T393" si="168">Q394+Q398+Q402</f>
        <v>186</v>
      </c>
      <c r="R393" s="37">
        <f t="shared" si="168"/>
        <v>0</v>
      </c>
      <c r="S393" s="37">
        <f t="shared" si="168"/>
        <v>186</v>
      </c>
      <c r="T393" s="37">
        <f t="shared" si="168"/>
        <v>0</v>
      </c>
      <c r="U393" s="31">
        <f t="shared" si="153"/>
        <v>15626</v>
      </c>
      <c r="V393" s="32">
        <f t="shared" si="152"/>
        <v>15440</v>
      </c>
      <c r="W393" s="69">
        <f t="shared" si="144"/>
        <v>4136</v>
      </c>
      <c r="X393" s="34">
        <f t="shared" si="143"/>
        <v>4136</v>
      </c>
      <c r="Y393" s="38"/>
      <c r="Z393" s="5">
        <f t="shared" si="145"/>
        <v>0</v>
      </c>
      <c r="AA393" s="39"/>
      <c r="AB393" s="39"/>
      <c r="AC393" s="40"/>
      <c r="AD393" s="40"/>
      <c r="AE393" s="40"/>
      <c r="AF393" s="40"/>
      <c r="AG393" s="40"/>
      <c r="AH393" s="40"/>
      <c r="AI393" s="40"/>
      <c r="AJ393" s="40"/>
      <c r="AK393" s="40"/>
      <c r="AL393" s="40"/>
      <c r="AM393" s="40"/>
      <c r="AN393" s="40"/>
      <c r="AO393" s="40"/>
      <c r="AP393" s="40"/>
      <c r="AQ393" s="40"/>
      <c r="AR393" s="40"/>
      <c r="AS393" s="40"/>
      <c r="AT393" s="40"/>
      <c r="AU393" s="40"/>
      <c r="AV393" s="40"/>
      <c r="AW393" s="40"/>
      <c r="AX393" s="40"/>
      <c r="AY393" s="40"/>
      <c r="AZ393" s="40"/>
      <c r="BA393" s="40"/>
      <c r="BB393" s="40"/>
      <c r="BC393" s="40"/>
      <c r="BD393" s="40"/>
      <c r="BE393" s="40"/>
      <c r="BF393" s="40"/>
      <c r="BG393" s="40"/>
    </row>
    <row r="394" spans="1:59" s="49" customFormat="1" ht="13.5" customHeight="1">
      <c r="A394" s="42" t="s">
        <v>35</v>
      </c>
      <c r="B394" s="43" t="s">
        <v>36</v>
      </c>
      <c r="C394" s="44">
        <v>9416</v>
      </c>
      <c r="D394" s="45">
        <f>SUM(D395:D397)</f>
        <v>11238</v>
      </c>
      <c r="E394" s="45">
        <f t="shared" ref="E394:T394" si="169">SUM(E395:E397)</f>
        <v>0</v>
      </c>
      <c r="F394" s="45">
        <f t="shared" si="169"/>
        <v>0</v>
      </c>
      <c r="G394" s="45">
        <f t="shared" si="169"/>
        <v>0</v>
      </c>
      <c r="H394" s="45">
        <f t="shared" si="169"/>
        <v>0</v>
      </c>
      <c r="I394" s="45">
        <f t="shared" si="169"/>
        <v>0</v>
      </c>
      <c r="J394" s="45">
        <f t="shared" si="169"/>
        <v>0</v>
      </c>
      <c r="K394" s="45">
        <f t="shared" si="169"/>
        <v>0</v>
      </c>
      <c r="L394" s="45">
        <f t="shared" si="169"/>
        <v>0</v>
      </c>
      <c r="M394" s="45">
        <f t="shared" si="169"/>
        <v>0</v>
      </c>
      <c r="N394" s="45">
        <f t="shared" si="169"/>
        <v>11238</v>
      </c>
      <c r="O394" s="45">
        <f t="shared" si="169"/>
        <v>0</v>
      </c>
      <c r="P394" s="45">
        <f t="shared" si="169"/>
        <v>0</v>
      </c>
      <c r="Q394" s="45">
        <f t="shared" si="169"/>
        <v>0</v>
      </c>
      <c r="R394" s="45"/>
      <c r="S394" s="45">
        <f t="shared" si="169"/>
        <v>0</v>
      </c>
      <c r="T394" s="45">
        <f t="shared" si="169"/>
        <v>0</v>
      </c>
      <c r="U394" s="46">
        <f t="shared" si="153"/>
        <v>11238</v>
      </c>
      <c r="V394" s="32">
        <f t="shared" si="152"/>
        <v>11238</v>
      </c>
      <c r="W394" s="33">
        <f t="shared" si="144"/>
        <v>1822</v>
      </c>
      <c r="X394" s="47">
        <f t="shared" si="143"/>
        <v>1822</v>
      </c>
      <c r="Y394" s="38" t="s">
        <v>37</v>
      </c>
      <c r="Z394" s="5">
        <f t="shared" si="145"/>
        <v>0</v>
      </c>
      <c r="AA394" s="48"/>
      <c r="AB394" s="48"/>
      <c r="AC394" s="48"/>
      <c r="AD394" s="48"/>
      <c r="AE394" s="48"/>
      <c r="AF394" s="48"/>
      <c r="AG394" s="48"/>
      <c r="AH394" s="48"/>
      <c r="AI394" s="48"/>
      <c r="AJ394" s="48"/>
      <c r="AK394" s="48"/>
      <c r="AL394" s="48"/>
      <c r="AM394" s="48"/>
      <c r="AN394" s="48"/>
      <c r="AO394" s="48"/>
      <c r="AP394" s="48"/>
      <c r="AQ394" s="48"/>
      <c r="AR394" s="48"/>
      <c r="AS394" s="48"/>
      <c r="AT394" s="48"/>
      <c r="AU394" s="48"/>
      <c r="AV394" s="48"/>
      <c r="AW394" s="48"/>
      <c r="AX394" s="48"/>
      <c r="AY394" s="48"/>
      <c r="AZ394" s="48"/>
      <c r="BA394" s="48"/>
      <c r="BB394" s="48"/>
      <c r="BC394" s="48"/>
      <c r="BD394" s="48"/>
      <c r="BE394" s="48"/>
      <c r="BF394" s="48"/>
      <c r="BG394" s="48"/>
    </row>
    <row r="395" spans="1:59" s="59" customFormat="1" ht="12">
      <c r="A395" s="50" t="s">
        <v>217</v>
      </c>
      <c r="B395" s="51" t="s">
        <v>39</v>
      </c>
      <c r="C395" s="56">
        <v>4186</v>
      </c>
      <c r="D395" s="52">
        <f>SUM(E395:P395)</f>
        <v>5075</v>
      </c>
      <c r="E395" s="52"/>
      <c r="F395" s="52"/>
      <c r="G395" s="52"/>
      <c r="H395" s="52"/>
      <c r="I395" s="52"/>
      <c r="J395" s="52"/>
      <c r="K395" s="52"/>
      <c r="L395" s="52"/>
      <c r="M395" s="52"/>
      <c r="N395" s="52">
        <v>5075</v>
      </c>
      <c r="O395" s="52"/>
      <c r="P395" s="52"/>
      <c r="Q395" s="52"/>
      <c r="R395" s="52"/>
      <c r="S395" s="52"/>
      <c r="T395" s="52"/>
      <c r="U395" s="55">
        <f t="shared" si="153"/>
        <v>5075</v>
      </c>
      <c r="V395" s="32">
        <f t="shared" si="152"/>
        <v>5075</v>
      </c>
      <c r="W395" s="33">
        <f t="shared" si="144"/>
        <v>889</v>
      </c>
      <c r="X395" s="53">
        <f t="shared" si="143"/>
        <v>889</v>
      </c>
      <c r="Y395" s="57"/>
      <c r="Z395" s="5">
        <f t="shared" si="145"/>
        <v>0</v>
      </c>
      <c r="AA395" s="58"/>
      <c r="AB395" s="58"/>
      <c r="AC395" s="58"/>
      <c r="AD395" s="58"/>
      <c r="AE395" s="58"/>
      <c r="AF395" s="58"/>
      <c r="AG395" s="58"/>
      <c r="AH395" s="58"/>
      <c r="AI395" s="58"/>
      <c r="AJ395" s="58"/>
      <c r="AK395" s="58"/>
      <c r="AL395" s="58"/>
      <c r="AM395" s="58"/>
      <c r="AN395" s="58"/>
      <c r="AO395" s="58"/>
      <c r="AP395" s="58"/>
      <c r="AQ395" s="58"/>
      <c r="AR395" s="58"/>
      <c r="AS395" s="58"/>
      <c r="AT395" s="58"/>
      <c r="AU395" s="58"/>
      <c r="AV395" s="58"/>
      <c r="AW395" s="58"/>
      <c r="AX395" s="58"/>
      <c r="AY395" s="58"/>
      <c r="AZ395" s="58"/>
      <c r="BA395" s="58"/>
      <c r="BB395" s="58"/>
      <c r="BC395" s="58"/>
      <c r="BD395" s="58"/>
      <c r="BE395" s="58"/>
      <c r="BF395" s="58"/>
      <c r="BG395" s="58"/>
    </row>
    <row r="396" spans="1:59" s="59" customFormat="1" ht="12">
      <c r="A396" s="50" t="s">
        <v>40</v>
      </c>
      <c r="B396" s="51" t="s">
        <v>304</v>
      </c>
      <c r="C396" s="56">
        <v>4243</v>
      </c>
      <c r="D396" s="52">
        <f t="shared" ref="D396:D401" si="170">SUM(E396:P396)</f>
        <v>5226</v>
      </c>
      <c r="E396" s="52"/>
      <c r="F396" s="52"/>
      <c r="G396" s="52"/>
      <c r="H396" s="52"/>
      <c r="I396" s="52"/>
      <c r="J396" s="52"/>
      <c r="K396" s="52"/>
      <c r="L396" s="52"/>
      <c r="M396" s="52"/>
      <c r="N396" s="52">
        <v>5226</v>
      </c>
      <c r="O396" s="52"/>
      <c r="P396" s="52"/>
      <c r="Q396" s="52"/>
      <c r="R396" s="52"/>
      <c r="S396" s="52"/>
      <c r="T396" s="52"/>
      <c r="U396" s="55">
        <f t="shared" si="153"/>
        <v>5226</v>
      </c>
      <c r="V396" s="32">
        <f t="shared" si="152"/>
        <v>5226</v>
      </c>
      <c r="W396" s="33">
        <f t="shared" si="144"/>
        <v>983</v>
      </c>
      <c r="X396" s="53">
        <f t="shared" si="143"/>
        <v>983</v>
      </c>
      <c r="Y396" s="57"/>
      <c r="Z396" s="5">
        <f t="shared" si="145"/>
        <v>0</v>
      </c>
      <c r="AA396" s="58"/>
      <c r="AB396" s="58"/>
      <c r="AC396" s="58"/>
      <c r="AD396" s="58"/>
      <c r="AE396" s="58"/>
      <c r="AF396" s="58"/>
      <c r="AG396" s="58"/>
      <c r="AH396" s="58"/>
      <c r="AI396" s="58"/>
      <c r="AJ396" s="58"/>
      <c r="AK396" s="58"/>
      <c r="AL396" s="58"/>
      <c r="AM396" s="58"/>
      <c r="AN396" s="58"/>
      <c r="AO396" s="58"/>
      <c r="AP396" s="58"/>
      <c r="AQ396" s="58"/>
      <c r="AR396" s="58"/>
      <c r="AS396" s="58"/>
      <c r="AT396" s="58"/>
      <c r="AU396" s="58"/>
      <c r="AV396" s="58"/>
      <c r="AW396" s="58"/>
      <c r="AX396" s="58"/>
      <c r="AY396" s="58"/>
      <c r="AZ396" s="58"/>
      <c r="BA396" s="58"/>
      <c r="BB396" s="58"/>
      <c r="BC396" s="58"/>
      <c r="BD396" s="58"/>
      <c r="BE396" s="58"/>
      <c r="BF396" s="58"/>
      <c r="BG396" s="58"/>
    </row>
    <row r="397" spans="1:59" s="59" customFormat="1" ht="12">
      <c r="A397" s="50" t="s">
        <v>40</v>
      </c>
      <c r="B397" s="51" t="s">
        <v>42</v>
      </c>
      <c r="C397" s="56">
        <v>987</v>
      </c>
      <c r="D397" s="52">
        <f t="shared" si="170"/>
        <v>937</v>
      </c>
      <c r="E397" s="52"/>
      <c r="F397" s="52"/>
      <c r="G397" s="52"/>
      <c r="H397" s="52"/>
      <c r="I397" s="52"/>
      <c r="J397" s="52"/>
      <c r="K397" s="52"/>
      <c r="L397" s="52"/>
      <c r="M397" s="52"/>
      <c r="N397" s="52">
        <v>937</v>
      </c>
      <c r="O397" s="52"/>
      <c r="P397" s="52"/>
      <c r="Q397" s="52"/>
      <c r="R397" s="52"/>
      <c r="S397" s="52"/>
      <c r="T397" s="52"/>
      <c r="U397" s="55">
        <f t="shared" si="153"/>
        <v>937</v>
      </c>
      <c r="V397" s="32">
        <f t="shared" si="152"/>
        <v>937</v>
      </c>
      <c r="W397" s="33">
        <f t="shared" si="144"/>
        <v>-50</v>
      </c>
      <c r="X397" s="53">
        <f t="shared" ref="X397:X460" si="171">D397-C397</f>
        <v>-50</v>
      </c>
      <c r="Y397" s="57"/>
      <c r="Z397" s="5">
        <f t="shared" si="145"/>
        <v>0</v>
      </c>
      <c r="AA397" s="58"/>
      <c r="AB397" s="58"/>
      <c r="AC397" s="58"/>
      <c r="AD397" s="58"/>
      <c r="AE397" s="58"/>
      <c r="AF397" s="58"/>
      <c r="AG397" s="58"/>
      <c r="AH397" s="58"/>
      <c r="AI397" s="58"/>
      <c r="AJ397" s="58"/>
      <c r="AK397" s="58"/>
      <c r="AL397" s="58"/>
      <c r="AM397" s="58"/>
      <c r="AN397" s="58"/>
      <c r="AO397" s="58"/>
      <c r="AP397" s="58"/>
      <c r="AQ397" s="58"/>
      <c r="AR397" s="58"/>
      <c r="AS397" s="58"/>
      <c r="AT397" s="58"/>
      <c r="AU397" s="58"/>
      <c r="AV397" s="58"/>
      <c r="AW397" s="58"/>
      <c r="AX397" s="58"/>
      <c r="AY397" s="58"/>
      <c r="AZ397" s="58"/>
      <c r="BA397" s="58"/>
      <c r="BB397" s="58"/>
      <c r="BC397" s="58"/>
      <c r="BD397" s="58"/>
      <c r="BE397" s="58"/>
      <c r="BF397" s="58"/>
      <c r="BG397" s="58"/>
    </row>
    <row r="398" spans="1:59" s="49" customFormat="1" ht="13.5" customHeight="1">
      <c r="A398" s="42" t="s">
        <v>43</v>
      </c>
      <c r="B398" s="43" t="s">
        <v>44</v>
      </c>
      <c r="C398" s="44">
        <v>1676</v>
      </c>
      <c r="D398" s="45">
        <f>SUM(D399:D401)</f>
        <v>1676</v>
      </c>
      <c r="E398" s="45">
        <f t="shared" ref="E398:P398" si="172">SUM(E399:E401)</f>
        <v>0</v>
      </c>
      <c r="F398" s="45">
        <f t="shared" si="172"/>
        <v>0</v>
      </c>
      <c r="G398" s="45">
        <f t="shared" si="172"/>
        <v>0</v>
      </c>
      <c r="H398" s="45">
        <f t="shared" si="172"/>
        <v>0</v>
      </c>
      <c r="I398" s="45">
        <f t="shared" si="172"/>
        <v>0</v>
      </c>
      <c r="J398" s="45">
        <f t="shared" si="172"/>
        <v>0</v>
      </c>
      <c r="K398" s="45">
        <f t="shared" si="172"/>
        <v>0</v>
      </c>
      <c r="L398" s="45">
        <f t="shared" si="172"/>
        <v>0</v>
      </c>
      <c r="M398" s="45">
        <f t="shared" si="172"/>
        <v>0</v>
      </c>
      <c r="N398" s="45">
        <f t="shared" si="172"/>
        <v>1676</v>
      </c>
      <c r="O398" s="45">
        <f t="shared" si="172"/>
        <v>0</v>
      </c>
      <c r="P398" s="45">
        <f t="shared" si="172"/>
        <v>0</v>
      </c>
      <c r="Q398" s="45">
        <v>186</v>
      </c>
      <c r="R398" s="45"/>
      <c r="S398" s="45">
        <f>SUM(S399:S401)</f>
        <v>186</v>
      </c>
      <c r="T398" s="45"/>
      <c r="U398" s="46">
        <f t="shared" si="153"/>
        <v>1862</v>
      </c>
      <c r="V398" s="32">
        <f t="shared" si="152"/>
        <v>1676</v>
      </c>
      <c r="W398" s="33">
        <f t="shared" si="144"/>
        <v>0</v>
      </c>
      <c r="X398" s="47">
        <f t="shared" si="171"/>
        <v>0</v>
      </c>
      <c r="Y398" s="38" t="s">
        <v>37</v>
      </c>
      <c r="Z398" s="5">
        <f t="shared" si="145"/>
        <v>0</v>
      </c>
      <c r="AA398" s="48"/>
      <c r="AB398" s="48"/>
      <c r="AC398" s="48"/>
      <c r="AD398" s="48"/>
      <c r="AE398" s="48"/>
      <c r="AF398" s="48"/>
      <c r="AG398" s="48"/>
      <c r="AH398" s="48"/>
      <c r="AI398" s="48"/>
      <c r="AJ398" s="48"/>
      <c r="AK398" s="48"/>
      <c r="AL398" s="48"/>
      <c r="AM398" s="48"/>
      <c r="AN398" s="48"/>
      <c r="AO398" s="48"/>
      <c r="AP398" s="48"/>
      <c r="AQ398" s="48"/>
      <c r="AR398" s="48"/>
      <c r="AS398" s="48"/>
      <c r="AT398" s="48"/>
      <c r="AU398" s="48"/>
      <c r="AV398" s="48"/>
      <c r="AW398" s="48"/>
      <c r="AX398" s="48"/>
      <c r="AY398" s="48"/>
      <c r="AZ398" s="48"/>
      <c r="BA398" s="48"/>
      <c r="BB398" s="48"/>
      <c r="BC398" s="48"/>
      <c r="BD398" s="48"/>
      <c r="BE398" s="48"/>
      <c r="BF398" s="48"/>
      <c r="BG398" s="48"/>
    </row>
    <row r="399" spans="1:59" s="59" customFormat="1" ht="12">
      <c r="A399" s="50" t="s">
        <v>217</v>
      </c>
      <c r="B399" s="51" t="s">
        <v>39</v>
      </c>
      <c r="C399" s="56">
        <v>667</v>
      </c>
      <c r="D399" s="52">
        <f t="shared" si="170"/>
        <v>667</v>
      </c>
      <c r="E399" s="52"/>
      <c r="F399" s="52"/>
      <c r="G399" s="52"/>
      <c r="H399" s="52"/>
      <c r="I399" s="52"/>
      <c r="J399" s="52"/>
      <c r="K399" s="52"/>
      <c r="L399" s="52"/>
      <c r="M399" s="52"/>
      <c r="N399" s="52">
        <v>667</v>
      </c>
      <c r="O399" s="52"/>
      <c r="P399" s="52"/>
      <c r="Q399" s="52">
        <v>74</v>
      </c>
      <c r="R399" s="52"/>
      <c r="S399" s="52">
        <v>74</v>
      </c>
      <c r="T399" s="52"/>
      <c r="U399" s="55">
        <f t="shared" si="153"/>
        <v>741</v>
      </c>
      <c r="V399" s="32">
        <f t="shared" si="152"/>
        <v>667</v>
      </c>
      <c r="W399" s="33">
        <f t="shared" si="144"/>
        <v>0</v>
      </c>
      <c r="X399" s="53">
        <f t="shared" si="171"/>
        <v>0</v>
      </c>
      <c r="Y399" s="57"/>
      <c r="Z399" s="5">
        <f t="shared" si="145"/>
        <v>0</v>
      </c>
      <c r="AA399" s="58"/>
      <c r="AB399" s="58"/>
      <c r="AC399" s="58"/>
      <c r="AD399" s="58"/>
      <c r="AE399" s="58"/>
      <c r="AF399" s="58"/>
      <c r="AG399" s="58"/>
      <c r="AH399" s="58"/>
      <c r="AI399" s="58"/>
      <c r="AJ399" s="58"/>
      <c r="AK399" s="58"/>
      <c r="AL399" s="58"/>
      <c r="AM399" s="58"/>
      <c r="AN399" s="58"/>
      <c r="AO399" s="58"/>
      <c r="AP399" s="58"/>
      <c r="AQ399" s="58"/>
      <c r="AR399" s="58"/>
      <c r="AS399" s="58"/>
      <c r="AT399" s="58"/>
      <c r="AU399" s="58"/>
      <c r="AV399" s="58"/>
      <c r="AW399" s="58"/>
      <c r="AX399" s="58"/>
      <c r="AY399" s="58"/>
      <c r="AZ399" s="58"/>
      <c r="BA399" s="58"/>
      <c r="BB399" s="58"/>
      <c r="BC399" s="58"/>
      <c r="BD399" s="58"/>
      <c r="BE399" s="58"/>
      <c r="BF399" s="58"/>
      <c r="BG399" s="58"/>
    </row>
    <row r="400" spans="1:59" s="59" customFormat="1" ht="12">
      <c r="A400" s="50" t="s">
        <v>40</v>
      </c>
      <c r="B400" s="51" t="s">
        <v>304</v>
      </c>
      <c r="C400" s="56">
        <v>855</v>
      </c>
      <c r="D400" s="52">
        <f t="shared" si="170"/>
        <v>855</v>
      </c>
      <c r="E400" s="52"/>
      <c r="F400" s="52"/>
      <c r="G400" s="52"/>
      <c r="H400" s="52"/>
      <c r="I400" s="52"/>
      <c r="J400" s="52"/>
      <c r="K400" s="52"/>
      <c r="L400" s="52"/>
      <c r="M400" s="52"/>
      <c r="N400" s="52">
        <v>855</v>
      </c>
      <c r="O400" s="52"/>
      <c r="P400" s="52"/>
      <c r="Q400" s="52">
        <v>95</v>
      </c>
      <c r="R400" s="52"/>
      <c r="S400" s="52">
        <v>95</v>
      </c>
      <c r="T400" s="52"/>
      <c r="U400" s="55">
        <f t="shared" si="153"/>
        <v>950</v>
      </c>
      <c r="V400" s="32">
        <f t="shared" si="152"/>
        <v>855</v>
      </c>
      <c r="W400" s="33">
        <f t="shared" si="144"/>
        <v>0</v>
      </c>
      <c r="X400" s="53">
        <f t="shared" si="171"/>
        <v>0</v>
      </c>
      <c r="Y400" s="57"/>
      <c r="Z400" s="5">
        <f t="shared" si="145"/>
        <v>0</v>
      </c>
      <c r="AA400" s="58"/>
      <c r="AB400" s="58"/>
      <c r="AC400" s="58"/>
      <c r="AD400" s="58"/>
      <c r="AE400" s="58"/>
      <c r="AF400" s="58"/>
      <c r="AG400" s="58"/>
      <c r="AH400" s="58"/>
      <c r="AI400" s="58"/>
      <c r="AJ400" s="58"/>
      <c r="AK400" s="58"/>
      <c r="AL400" s="58"/>
      <c r="AM400" s="58"/>
      <c r="AN400" s="58"/>
      <c r="AO400" s="58"/>
      <c r="AP400" s="58"/>
      <c r="AQ400" s="58"/>
      <c r="AR400" s="58"/>
      <c r="AS400" s="58"/>
      <c r="AT400" s="58"/>
      <c r="AU400" s="58"/>
      <c r="AV400" s="58"/>
      <c r="AW400" s="58"/>
      <c r="AX400" s="58"/>
      <c r="AY400" s="58"/>
      <c r="AZ400" s="58"/>
      <c r="BA400" s="58"/>
      <c r="BB400" s="58"/>
      <c r="BC400" s="58"/>
      <c r="BD400" s="58"/>
      <c r="BE400" s="58"/>
      <c r="BF400" s="58"/>
      <c r="BG400" s="58"/>
    </row>
    <row r="401" spans="1:59" s="59" customFormat="1" ht="12">
      <c r="A401" s="50" t="s">
        <v>40</v>
      </c>
      <c r="B401" s="51" t="s">
        <v>42</v>
      </c>
      <c r="C401" s="56">
        <v>154</v>
      </c>
      <c r="D401" s="52">
        <f t="shared" si="170"/>
        <v>154</v>
      </c>
      <c r="E401" s="52"/>
      <c r="F401" s="52"/>
      <c r="G401" s="52"/>
      <c r="H401" s="52"/>
      <c r="I401" s="52"/>
      <c r="J401" s="52"/>
      <c r="K401" s="52"/>
      <c r="L401" s="52"/>
      <c r="M401" s="52"/>
      <c r="N401" s="52">
        <v>154</v>
      </c>
      <c r="O401" s="52"/>
      <c r="P401" s="52"/>
      <c r="Q401" s="52">
        <v>15</v>
      </c>
      <c r="R401" s="52"/>
      <c r="S401" s="52">
        <v>17</v>
      </c>
      <c r="T401" s="52"/>
      <c r="U401" s="55">
        <f t="shared" si="153"/>
        <v>169</v>
      </c>
      <c r="V401" s="32">
        <f t="shared" si="152"/>
        <v>152</v>
      </c>
      <c r="W401" s="33">
        <f t="shared" si="144"/>
        <v>0</v>
      </c>
      <c r="X401" s="53">
        <f t="shared" si="171"/>
        <v>0</v>
      </c>
      <c r="Y401" s="57"/>
      <c r="Z401" s="5">
        <f t="shared" si="145"/>
        <v>0</v>
      </c>
      <c r="AA401" s="58"/>
      <c r="AB401" s="58"/>
      <c r="AC401" s="58"/>
      <c r="AD401" s="58"/>
      <c r="AE401" s="58"/>
      <c r="AF401" s="58"/>
      <c r="AG401" s="58"/>
      <c r="AH401" s="58"/>
      <c r="AI401" s="58"/>
      <c r="AJ401" s="58"/>
      <c r="AK401" s="58"/>
      <c r="AL401" s="58"/>
      <c r="AM401" s="58"/>
      <c r="AN401" s="58"/>
      <c r="AO401" s="58"/>
      <c r="AP401" s="58"/>
      <c r="AQ401" s="58"/>
      <c r="AR401" s="58"/>
      <c r="AS401" s="58"/>
      <c r="AT401" s="58"/>
      <c r="AU401" s="58"/>
      <c r="AV401" s="58"/>
      <c r="AW401" s="58"/>
      <c r="AX401" s="58"/>
      <c r="AY401" s="58"/>
      <c r="AZ401" s="58"/>
      <c r="BA401" s="58"/>
      <c r="BB401" s="58"/>
      <c r="BC401" s="58"/>
      <c r="BD401" s="58"/>
      <c r="BE401" s="58"/>
      <c r="BF401" s="58"/>
      <c r="BG401" s="58"/>
    </row>
    <row r="402" spans="1:59" s="49" customFormat="1" ht="13.5" customHeight="1">
      <c r="A402" s="42" t="s">
        <v>45</v>
      </c>
      <c r="B402" s="43" t="s">
        <v>94</v>
      </c>
      <c r="C402" s="44">
        <v>212</v>
      </c>
      <c r="D402" s="45">
        <f>D403</f>
        <v>726</v>
      </c>
      <c r="E402" s="45">
        <f t="shared" ref="E402:P402" si="173">E403</f>
        <v>0</v>
      </c>
      <c r="F402" s="45">
        <f t="shared" si="173"/>
        <v>0</v>
      </c>
      <c r="G402" s="45">
        <f t="shared" si="173"/>
        <v>0</v>
      </c>
      <c r="H402" s="45">
        <f t="shared" si="173"/>
        <v>0</v>
      </c>
      <c r="I402" s="45">
        <f t="shared" si="173"/>
        <v>0</v>
      </c>
      <c r="J402" s="45">
        <f t="shared" si="173"/>
        <v>0</v>
      </c>
      <c r="K402" s="45">
        <f t="shared" si="173"/>
        <v>0</v>
      </c>
      <c r="L402" s="45">
        <f t="shared" si="173"/>
        <v>0</v>
      </c>
      <c r="M402" s="45">
        <f t="shared" si="173"/>
        <v>0</v>
      </c>
      <c r="N402" s="45">
        <f t="shared" si="173"/>
        <v>726</v>
      </c>
      <c r="O402" s="45">
        <f t="shared" si="173"/>
        <v>0</v>
      </c>
      <c r="P402" s="45">
        <f t="shared" si="173"/>
        <v>0</v>
      </c>
      <c r="Q402" s="45"/>
      <c r="R402" s="45"/>
      <c r="S402" s="45"/>
      <c r="T402" s="45"/>
      <c r="U402" s="46">
        <f t="shared" si="153"/>
        <v>726</v>
      </c>
      <c r="V402" s="32">
        <f t="shared" si="152"/>
        <v>726</v>
      </c>
      <c r="W402" s="33">
        <f t="shared" si="144"/>
        <v>514</v>
      </c>
      <c r="X402" s="47">
        <f t="shared" si="171"/>
        <v>514</v>
      </c>
      <c r="Y402" s="38" t="s">
        <v>37</v>
      </c>
      <c r="Z402" s="5">
        <f t="shared" ref="Z402:Z465" si="174">D402-E402-F402-G402-H402-I402-J402-K402-L402-M402-N402-O402-P402</f>
        <v>0</v>
      </c>
      <c r="AA402" s="48"/>
      <c r="AB402" s="48"/>
      <c r="AC402" s="48"/>
      <c r="AD402" s="48"/>
      <c r="AE402" s="48"/>
      <c r="AF402" s="48"/>
      <c r="AG402" s="48"/>
      <c r="AH402" s="48"/>
      <c r="AI402" s="48"/>
      <c r="AJ402" s="48"/>
      <c r="AK402" s="48"/>
      <c r="AL402" s="48"/>
      <c r="AM402" s="48"/>
      <c r="AN402" s="48"/>
      <c r="AO402" s="48"/>
      <c r="AP402" s="48"/>
      <c r="AQ402" s="48"/>
      <c r="AR402" s="48"/>
      <c r="AS402" s="48"/>
      <c r="AT402" s="48"/>
      <c r="AU402" s="48"/>
      <c r="AV402" s="48"/>
      <c r="AW402" s="48"/>
      <c r="AX402" s="48"/>
      <c r="AY402" s="48"/>
      <c r="AZ402" s="48"/>
      <c r="BA402" s="48"/>
      <c r="BB402" s="48"/>
      <c r="BC402" s="48"/>
      <c r="BD402" s="48"/>
      <c r="BE402" s="48"/>
      <c r="BF402" s="48"/>
      <c r="BG402" s="48"/>
    </row>
    <row r="403" spans="1:59" s="59" customFormat="1" ht="12">
      <c r="A403" s="50" t="s">
        <v>40</v>
      </c>
      <c r="B403" s="51" t="s">
        <v>141</v>
      </c>
      <c r="C403" s="56">
        <v>212</v>
      </c>
      <c r="D403" s="52">
        <f>SUM(E403:P403)</f>
        <v>726</v>
      </c>
      <c r="E403" s="52"/>
      <c r="F403" s="52"/>
      <c r="G403" s="52"/>
      <c r="H403" s="52"/>
      <c r="I403" s="52"/>
      <c r="J403" s="52"/>
      <c r="K403" s="52"/>
      <c r="L403" s="52"/>
      <c r="M403" s="52"/>
      <c r="N403" s="52">
        <v>726</v>
      </c>
      <c r="O403" s="52"/>
      <c r="P403" s="52"/>
      <c r="Q403" s="52"/>
      <c r="R403" s="52"/>
      <c r="S403" s="52"/>
      <c r="T403" s="52"/>
      <c r="U403" s="55">
        <f t="shared" si="153"/>
        <v>726</v>
      </c>
      <c r="V403" s="32">
        <f t="shared" si="152"/>
        <v>726</v>
      </c>
      <c r="W403" s="33">
        <f t="shared" si="144"/>
        <v>514</v>
      </c>
      <c r="X403" s="53">
        <f t="shared" si="171"/>
        <v>514</v>
      </c>
      <c r="Y403" s="57"/>
      <c r="Z403" s="5">
        <f t="shared" si="174"/>
        <v>0</v>
      </c>
      <c r="AA403" s="58"/>
      <c r="AB403" s="58"/>
      <c r="AC403" s="58"/>
      <c r="AD403" s="58"/>
      <c r="AE403" s="58"/>
      <c r="AF403" s="58"/>
      <c r="AG403" s="58"/>
      <c r="AH403" s="58"/>
      <c r="AI403" s="58"/>
      <c r="AJ403" s="58"/>
      <c r="AK403" s="58"/>
      <c r="AL403" s="58"/>
      <c r="AM403" s="58"/>
      <c r="AN403" s="58"/>
      <c r="AO403" s="58"/>
      <c r="AP403" s="58"/>
      <c r="AQ403" s="58"/>
      <c r="AR403" s="58"/>
      <c r="AS403" s="58"/>
      <c r="AT403" s="58"/>
      <c r="AU403" s="58"/>
      <c r="AV403" s="58"/>
      <c r="AW403" s="58"/>
      <c r="AX403" s="58"/>
      <c r="AY403" s="58"/>
      <c r="AZ403" s="58"/>
      <c r="BA403" s="58"/>
      <c r="BB403" s="58"/>
      <c r="BC403" s="58"/>
      <c r="BD403" s="58"/>
      <c r="BE403" s="58"/>
      <c r="BF403" s="58"/>
      <c r="BG403" s="58"/>
    </row>
    <row r="404" spans="1:59" s="131" customFormat="1" ht="12">
      <c r="A404" s="128" t="s">
        <v>65</v>
      </c>
      <c r="B404" s="129" t="s">
        <v>66</v>
      </c>
      <c r="C404" s="44"/>
      <c r="D404" s="45">
        <f>D405</f>
        <v>1800</v>
      </c>
      <c r="E404" s="45">
        <f>E405</f>
        <v>1800</v>
      </c>
      <c r="F404" s="45">
        <f t="shared" ref="F404:W404" si="175">F405</f>
        <v>0</v>
      </c>
      <c r="G404" s="45">
        <f t="shared" si="175"/>
        <v>0</v>
      </c>
      <c r="H404" s="45">
        <f t="shared" si="175"/>
        <v>0</v>
      </c>
      <c r="I404" s="45">
        <f t="shared" si="175"/>
        <v>0</v>
      </c>
      <c r="J404" s="45">
        <f t="shared" si="175"/>
        <v>0</v>
      </c>
      <c r="K404" s="45">
        <f t="shared" si="175"/>
        <v>0</v>
      </c>
      <c r="L404" s="45">
        <f t="shared" si="175"/>
        <v>0</v>
      </c>
      <c r="M404" s="45">
        <f t="shared" si="175"/>
        <v>0</v>
      </c>
      <c r="N404" s="45">
        <f t="shared" si="175"/>
        <v>0</v>
      </c>
      <c r="O404" s="45">
        <f t="shared" si="175"/>
        <v>0</v>
      </c>
      <c r="P404" s="45">
        <f t="shared" si="175"/>
        <v>0</v>
      </c>
      <c r="Q404" s="45">
        <f t="shared" si="175"/>
        <v>0</v>
      </c>
      <c r="R404" s="45">
        <f t="shared" si="175"/>
        <v>0</v>
      </c>
      <c r="S404" s="45">
        <f t="shared" si="175"/>
        <v>0</v>
      </c>
      <c r="T404" s="45">
        <f t="shared" si="175"/>
        <v>0</v>
      </c>
      <c r="U404" s="54">
        <f t="shared" si="175"/>
        <v>0</v>
      </c>
      <c r="V404" s="47">
        <f t="shared" si="175"/>
        <v>0</v>
      </c>
      <c r="W404" s="47">
        <f t="shared" si="175"/>
        <v>0</v>
      </c>
      <c r="X404" s="47">
        <f t="shared" si="171"/>
        <v>1800</v>
      </c>
      <c r="Y404" s="57"/>
      <c r="Z404" s="5">
        <f t="shared" si="174"/>
        <v>0</v>
      </c>
      <c r="AA404" s="130"/>
      <c r="AB404" s="130"/>
      <c r="AC404" s="130"/>
      <c r="AD404" s="130"/>
      <c r="AE404" s="130"/>
      <c r="AF404" s="130"/>
      <c r="AG404" s="130"/>
      <c r="AH404" s="130"/>
      <c r="AI404" s="130"/>
      <c r="AJ404" s="130"/>
      <c r="AK404" s="130"/>
      <c r="AL404" s="130"/>
      <c r="AM404" s="130"/>
      <c r="AN404" s="130"/>
      <c r="AO404" s="130"/>
      <c r="AP404" s="130"/>
      <c r="AQ404" s="130"/>
      <c r="AR404" s="130"/>
      <c r="AS404" s="130"/>
      <c r="AT404" s="130"/>
      <c r="AU404" s="130"/>
      <c r="AV404" s="130"/>
      <c r="AW404" s="130"/>
      <c r="AX404" s="130"/>
      <c r="AY404" s="130"/>
      <c r="AZ404" s="130"/>
      <c r="BA404" s="130"/>
      <c r="BB404" s="130"/>
      <c r="BC404" s="130"/>
      <c r="BD404" s="130"/>
      <c r="BE404" s="130"/>
      <c r="BF404" s="130"/>
      <c r="BG404" s="130"/>
    </row>
    <row r="405" spans="1:59" s="59" customFormat="1" ht="36">
      <c r="A405" s="50" t="s">
        <v>40</v>
      </c>
      <c r="B405" s="51" t="s">
        <v>305</v>
      </c>
      <c r="C405" s="56"/>
      <c r="D405" s="52">
        <f>SUM(E405:P405)</f>
        <v>1800</v>
      </c>
      <c r="E405" s="52">
        <v>1800</v>
      </c>
      <c r="F405" s="52"/>
      <c r="G405" s="52"/>
      <c r="H405" s="52"/>
      <c r="I405" s="52"/>
      <c r="J405" s="52"/>
      <c r="K405" s="52"/>
      <c r="L405" s="52"/>
      <c r="M405" s="52"/>
      <c r="N405" s="52"/>
      <c r="O405" s="52"/>
      <c r="P405" s="52"/>
      <c r="Q405" s="52"/>
      <c r="R405" s="52"/>
      <c r="S405" s="52"/>
      <c r="T405" s="52"/>
      <c r="U405" s="55"/>
      <c r="V405" s="32"/>
      <c r="W405" s="33"/>
      <c r="X405" s="53">
        <f>D405-C405</f>
        <v>1800</v>
      </c>
      <c r="Y405" s="57" t="s">
        <v>17</v>
      </c>
      <c r="Z405" s="5" t="s">
        <v>301</v>
      </c>
      <c r="AA405" s="58"/>
      <c r="AB405" s="58"/>
      <c r="AC405" s="58"/>
      <c r="AD405" s="58"/>
      <c r="AE405" s="58"/>
      <c r="AF405" s="58"/>
      <c r="AG405" s="58"/>
      <c r="AH405" s="58"/>
      <c r="AI405" s="58"/>
      <c r="AJ405" s="58"/>
      <c r="AK405" s="58"/>
      <c r="AL405" s="58"/>
      <c r="AM405" s="58"/>
      <c r="AN405" s="58"/>
      <c r="AO405" s="58"/>
      <c r="AP405" s="58"/>
      <c r="AQ405" s="58"/>
      <c r="AR405" s="58"/>
      <c r="AS405" s="58"/>
      <c r="AT405" s="58"/>
      <c r="AU405" s="58"/>
      <c r="AV405" s="58"/>
      <c r="AW405" s="58"/>
      <c r="AX405" s="58"/>
      <c r="AY405" s="58"/>
      <c r="AZ405" s="58"/>
      <c r="BA405" s="58"/>
      <c r="BB405" s="58"/>
      <c r="BC405" s="58"/>
      <c r="BD405" s="58"/>
      <c r="BE405" s="58"/>
      <c r="BF405" s="58"/>
      <c r="BG405" s="58"/>
    </row>
    <row r="406" spans="1:59" s="41" customFormat="1" ht="13.5" customHeight="1">
      <c r="A406" s="27" t="s">
        <v>306</v>
      </c>
      <c r="B406" s="28" t="s">
        <v>307</v>
      </c>
      <c r="C406" s="29"/>
      <c r="D406" s="37">
        <f>SUM(E406:P406)</f>
        <v>171</v>
      </c>
      <c r="E406" s="37">
        <f>E407</f>
        <v>0</v>
      </c>
      <c r="F406" s="37">
        <f t="shared" ref="F406:T406" si="176">F407</f>
        <v>0</v>
      </c>
      <c r="G406" s="37">
        <f t="shared" si="176"/>
        <v>171</v>
      </c>
      <c r="H406" s="37">
        <f t="shared" si="176"/>
        <v>0</v>
      </c>
      <c r="I406" s="37">
        <f t="shared" si="176"/>
        <v>0</v>
      </c>
      <c r="J406" s="37">
        <f t="shared" si="176"/>
        <v>0</v>
      </c>
      <c r="K406" s="37">
        <f t="shared" si="176"/>
        <v>0</v>
      </c>
      <c r="L406" s="37">
        <f t="shared" si="176"/>
        <v>0</v>
      </c>
      <c r="M406" s="37">
        <f t="shared" si="176"/>
        <v>0</v>
      </c>
      <c r="N406" s="37">
        <f t="shared" si="176"/>
        <v>0</v>
      </c>
      <c r="O406" s="37">
        <f t="shared" si="176"/>
        <v>0</v>
      </c>
      <c r="P406" s="37">
        <f t="shared" si="176"/>
        <v>0</v>
      </c>
      <c r="Q406" s="37">
        <f t="shared" si="176"/>
        <v>0</v>
      </c>
      <c r="R406" s="37">
        <f t="shared" si="176"/>
        <v>0</v>
      </c>
      <c r="S406" s="37">
        <f t="shared" si="176"/>
        <v>0</v>
      </c>
      <c r="T406" s="37">
        <f t="shared" si="176"/>
        <v>0</v>
      </c>
      <c r="U406" s="112">
        <f t="shared" ref="U406" si="177">D406+Q406+R406</f>
        <v>171</v>
      </c>
      <c r="V406" s="32">
        <f t="shared" ref="V406" si="178">U406-S406</f>
        <v>171</v>
      </c>
      <c r="W406" s="69">
        <f t="shared" ref="W406" si="179">D406-C406</f>
        <v>171</v>
      </c>
      <c r="X406" s="34">
        <f t="shared" si="171"/>
        <v>171</v>
      </c>
      <c r="Y406" s="38" t="s">
        <v>37</v>
      </c>
      <c r="Z406" s="5">
        <f t="shared" si="174"/>
        <v>0</v>
      </c>
      <c r="AA406" s="39"/>
      <c r="AB406" s="39"/>
      <c r="AC406" s="40"/>
      <c r="AD406" s="40"/>
      <c r="AE406" s="40"/>
      <c r="AF406" s="40"/>
      <c r="AG406" s="40"/>
      <c r="AH406" s="40"/>
      <c r="AI406" s="40"/>
      <c r="AJ406" s="40"/>
      <c r="AK406" s="40"/>
      <c r="AL406" s="40"/>
      <c r="AM406" s="40"/>
      <c r="AN406" s="40"/>
      <c r="AO406" s="40"/>
      <c r="AP406" s="40"/>
      <c r="AQ406" s="40"/>
      <c r="AR406" s="40"/>
      <c r="AS406" s="40"/>
      <c r="AT406" s="40"/>
      <c r="AU406" s="40"/>
      <c r="AV406" s="40"/>
      <c r="AW406" s="40"/>
      <c r="AX406" s="40"/>
      <c r="AY406" s="40"/>
      <c r="AZ406" s="40"/>
      <c r="BA406" s="40"/>
      <c r="BB406" s="40"/>
      <c r="BC406" s="40"/>
      <c r="BD406" s="40"/>
      <c r="BE406" s="40"/>
      <c r="BF406" s="40"/>
      <c r="BG406" s="40"/>
    </row>
    <row r="407" spans="1:59" s="59" customFormat="1" ht="24">
      <c r="A407" s="50" t="s">
        <v>40</v>
      </c>
      <c r="B407" s="51" t="s">
        <v>85</v>
      </c>
      <c r="C407" s="56"/>
      <c r="D407" s="52">
        <f>SUM(E407:P407)</f>
        <v>171</v>
      </c>
      <c r="E407" s="52"/>
      <c r="F407" s="52"/>
      <c r="G407" s="52">
        <v>171</v>
      </c>
      <c r="H407" s="52"/>
      <c r="I407" s="52"/>
      <c r="J407" s="52"/>
      <c r="K407" s="52"/>
      <c r="L407" s="52"/>
      <c r="M407" s="52"/>
      <c r="N407" s="52"/>
      <c r="O407" s="52"/>
      <c r="P407" s="52"/>
      <c r="Q407" s="52"/>
      <c r="R407" s="52"/>
      <c r="S407" s="52"/>
      <c r="T407" s="52"/>
      <c r="U407" s="55"/>
      <c r="V407" s="32"/>
      <c r="W407" s="69"/>
      <c r="X407" s="53">
        <f>D407-C407</f>
        <v>171</v>
      </c>
      <c r="Y407" s="57"/>
      <c r="Z407" s="5">
        <f t="shared" si="174"/>
        <v>0</v>
      </c>
      <c r="AA407" s="58"/>
      <c r="AB407" s="58"/>
      <c r="AC407" s="58"/>
      <c r="AD407" s="58"/>
      <c r="AE407" s="58"/>
      <c r="AF407" s="58"/>
      <c r="AG407" s="58"/>
      <c r="AH407" s="58"/>
      <c r="AI407" s="58"/>
      <c r="AJ407" s="58"/>
      <c r="AK407" s="58"/>
      <c r="AL407" s="58"/>
      <c r="AM407" s="58"/>
      <c r="AN407" s="58"/>
      <c r="AO407" s="58"/>
      <c r="AP407" s="58"/>
      <c r="AQ407" s="58"/>
      <c r="AR407" s="58"/>
      <c r="AS407" s="58"/>
      <c r="AT407" s="58"/>
      <c r="AU407" s="58"/>
      <c r="AV407" s="58"/>
      <c r="AW407" s="58"/>
      <c r="AX407" s="58"/>
      <c r="AY407" s="58"/>
      <c r="AZ407" s="58"/>
      <c r="BA407" s="58"/>
      <c r="BB407" s="58"/>
      <c r="BC407" s="58"/>
      <c r="BD407" s="58"/>
      <c r="BE407" s="58"/>
      <c r="BF407" s="58"/>
      <c r="BG407" s="58"/>
    </row>
    <row r="408" spans="1:59" s="41" customFormat="1" ht="13.5" customHeight="1">
      <c r="A408" s="83">
        <v>12</v>
      </c>
      <c r="B408" s="28" t="s">
        <v>308</v>
      </c>
      <c r="C408" s="29">
        <v>24255</v>
      </c>
      <c r="D408" s="37">
        <f t="shared" ref="D408:W408" si="180">D409+D442+D456+D461+D466</f>
        <v>25679</v>
      </c>
      <c r="E408" s="37">
        <f t="shared" si="180"/>
        <v>8000</v>
      </c>
      <c r="F408" s="37">
        <f t="shared" si="180"/>
        <v>0</v>
      </c>
      <c r="G408" s="37">
        <f t="shared" si="180"/>
        <v>5383</v>
      </c>
      <c r="H408" s="37">
        <f t="shared" si="180"/>
        <v>0</v>
      </c>
      <c r="I408" s="37">
        <f t="shared" si="180"/>
        <v>0</v>
      </c>
      <c r="J408" s="37">
        <f t="shared" si="180"/>
        <v>382</v>
      </c>
      <c r="K408" s="37">
        <f t="shared" si="180"/>
        <v>0</v>
      </c>
      <c r="L408" s="37">
        <f t="shared" si="180"/>
        <v>0</v>
      </c>
      <c r="M408" s="37">
        <f t="shared" si="180"/>
        <v>0</v>
      </c>
      <c r="N408" s="37">
        <f t="shared" si="180"/>
        <v>11914</v>
      </c>
      <c r="O408" s="37">
        <f t="shared" si="180"/>
        <v>0</v>
      </c>
      <c r="P408" s="37">
        <f t="shared" si="180"/>
        <v>0</v>
      </c>
      <c r="Q408" s="37">
        <f t="shared" si="180"/>
        <v>248</v>
      </c>
      <c r="R408" s="37">
        <f t="shared" si="180"/>
        <v>0</v>
      </c>
      <c r="S408" s="37">
        <f t="shared" si="180"/>
        <v>246</v>
      </c>
      <c r="T408" s="37">
        <f t="shared" si="180"/>
        <v>0</v>
      </c>
      <c r="U408" s="31">
        <f t="shared" si="180"/>
        <v>25927</v>
      </c>
      <c r="V408" s="125">
        <f t="shared" si="180"/>
        <v>25681</v>
      </c>
      <c r="W408" s="29">
        <f t="shared" si="180"/>
        <v>1424</v>
      </c>
      <c r="X408" s="34">
        <f t="shared" si="171"/>
        <v>1424</v>
      </c>
      <c r="Y408" s="89"/>
      <c r="Z408" s="5">
        <f t="shared" si="174"/>
        <v>0</v>
      </c>
      <c r="AA408" s="39"/>
      <c r="AB408" s="39"/>
      <c r="AC408" s="40"/>
      <c r="AD408" s="40"/>
      <c r="AE408" s="40"/>
      <c r="AF408" s="40"/>
      <c r="AG408" s="40"/>
      <c r="AH408" s="40"/>
      <c r="AI408" s="40"/>
      <c r="AJ408" s="40"/>
      <c r="AK408" s="40"/>
      <c r="AL408" s="40"/>
      <c r="AM408" s="40"/>
      <c r="AN408" s="40"/>
      <c r="AO408" s="40"/>
      <c r="AP408" s="40"/>
      <c r="AQ408" s="40"/>
      <c r="AR408" s="40"/>
      <c r="AS408" s="40"/>
      <c r="AT408" s="40"/>
      <c r="AU408" s="40"/>
      <c r="AV408" s="40"/>
      <c r="AW408" s="40"/>
      <c r="AX408" s="40"/>
      <c r="AY408" s="40"/>
      <c r="AZ408" s="40"/>
      <c r="BA408" s="40"/>
      <c r="BB408" s="40"/>
      <c r="BC408" s="40"/>
      <c r="BD408" s="40"/>
      <c r="BE408" s="40"/>
      <c r="BF408" s="40"/>
      <c r="BG408" s="40"/>
    </row>
    <row r="409" spans="1:59" s="41" customFormat="1" ht="13.5" customHeight="1">
      <c r="A409" s="27" t="s">
        <v>309</v>
      </c>
      <c r="B409" s="28" t="s">
        <v>310</v>
      </c>
      <c r="C409" s="98">
        <v>13740</v>
      </c>
      <c r="D409" s="99">
        <f>D410+D413+D416+D425</f>
        <v>14175</v>
      </c>
      <c r="E409" s="99">
        <f t="shared" ref="E409:Q409" si="181">E410+E413+E416+E425</f>
        <v>0</v>
      </c>
      <c r="F409" s="99">
        <f t="shared" si="181"/>
        <v>0</v>
      </c>
      <c r="G409" s="99">
        <f t="shared" si="181"/>
        <v>1879</v>
      </c>
      <c r="H409" s="99">
        <f t="shared" si="181"/>
        <v>0</v>
      </c>
      <c r="I409" s="99">
        <f t="shared" si="181"/>
        <v>0</v>
      </c>
      <c r="J409" s="99">
        <f t="shared" si="181"/>
        <v>382</v>
      </c>
      <c r="K409" s="99">
        <f t="shared" si="181"/>
        <v>0</v>
      </c>
      <c r="L409" s="99">
        <f t="shared" si="181"/>
        <v>0</v>
      </c>
      <c r="M409" s="99">
        <f t="shared" si="181"/>
        <v>0</v>
      </c>
      <c r="N409" s="99">
        <f t="shared" si="181"/>
        <v>11914</v>
      </c>
      <c r="O409" s="99">
        <f t="shared" si="181"/>
        <v>0</v>
      </c>
      <c r="P409" s="99">
        <f t="shared" si="181"/>
        <v>0</v>
      </c>
      <c r="Q409" s="99">
        <f t="shared" si="181"/>
        <v>138</v>
      </c>
      <c r="R409" s="99"/>
      <c r="S409" s="99">
        <f t="shared" ref="S409:T409" si="182">S410+S413+S416+S425</f>
        <v>138</v>
      </c>
      <c r="T409" s="99">
        <f t="shared" si="182"/>
        <v>0</v>
      </c>
      <c r="U409" s="100">
        <f t="shared" si="153"/>
        <v>14313</v>
      </c>
      <c r="V409" s="32">
        <f t="shared" si="152"/>
        <v>14175</v>
      </c>
      <c r="W409" s="69">
        <f t="shared" ref="W409:W472" si="183">D409-C409</f>
        <v>435</v>
      </c>
      <c r="X409" s="101">
        <f t="shared" si="171"/>
        <v>435</v>
      </c>
      <c r="Y409" s="38" t="s">
        <v>37</v>
      </c>
      <c r="Z409" s="5">
        <f t="shared" si="174"/>
        <v>0</v>
      </c>
      <c r="AA409" s="39"/>
      <c r="AB409" s="39"/>
      <c r="AC409" s="40"/>
      <c r="AD409" s="40"/>
      <c r="AE409" s="40"/>
      <c r="AF409" s="40"/>
      <c r="AG409" s="40"/>
      <c r="AH409" s="40"/>
      <c r="AI409" s="40"/>
      <c r="AJ409" s="40"/>
      <c r="AK409" s="40"/>
      <c r="AL409" s="40"/>
      <c r="AM409" s="40"/>
      <c r="AN409" s="40"/>
      <c r="AO409" s="40"/>
      <c r="AP409" s="40"/>
      <c r="AQ409" s="40"/>
      <c r="AR409" s="40"/>
      <c r="AS409" s="40"/>
      <c r="AT409" s="40"/>
      <c r="AU409" s="40"/>
      <c r="AV409" s="40"/>
      <c r="AW409" s="40"/>
      <c r="AX409" s="40"/>
      <c r="AY409" s="40"/>
      <c r="AZ409" s="40"/>
      <c r="BA409" s="40"/>
      <c r="BB409" s="40"/>
      <c r="BC409" s="40"/>
      <c r="BD409" s="40"/>
      <c r="BE409" s="40"/>
      <c r="BF409" s="40"/>
      <c r="BG409" s="40"/>
    </row>
    <row r="410" spans="1:59" s="49" customFormat="1" ht="13.5" customHeight="1">
      <c r="A410" s="128" t="s">
        <v>35</v>
      </c>
      <c r="B410" s="129" t="s">
        <v>36</v>
      </c>
      <c r="C410" s="132">
        <v>5328.4226138000013</v>
      </c>
      <c r="D410" s="45">
        <f>SUM(D411:D412)</f>
        <v>6358</v>
      </c>
      <c r="E410" s="45">
        <f t="shared" ref="E410:T410" si="184">SUM(E411:E412)</f>
        <v>0</v>
      </c>
      <c r="F410" s="45">
        <f t="shared" si="184"/>
        <v>0</v>
      </c>
      <c r="G410" s="45">
        <f t="shared" si="184"/>
        <v>0</v>
      </c>
      <c r="H410" s="45">
        <f t="shared" si="184"/>
        <v>0</v>
      </c>
      <c r="I410" s="45">
        <f t="shared" si="184"/>
        <v>0</v>
      </c>
      <c r="J410" s="45">
        <f t="shared" si="184"/>
        <v>0</v>
      </c>
      <c r="K410" s="45">
        <f t="shared" si="184"/>
        <v>0</v>
      </c>
      <c r="L410" s="45">
        <f t="shared" si="184"/>
        <v>0</v>
      </c>
      <c r="M410" s="45">
        <f t="shared" si="184"/>
        <v>0</v>
      </c>
      <c r="N410" s="45">
        <f t="shared" si="184"/>
        <v>6358</v>
      </c>
      <c r="O410" s="45">
        <f t="shared" si="184"/>
        <v>0</v>
      </c>
      <c r="P410" s="45">
        <f t="shared" si="184"/>
        <v>0</v>
      </c>
      <c r="Q410" s="45">
        <f t="shared" si="184"/>
        <v>0</v>
      </c>
      <c r="R410" s="45"/>
      <c r="S410" s="45">
        <f t="shared" si="184"/>
        <v>0</v>
      </c>
      <c r="T410" s="45">
        <f t="shared" si="184"/>
        <v>0</v>
      </c>
      <c r="U410" s="104">
        <f t="shared" si="153"/>
        <v>6358</v>
      </c>
      <c r="V410" s="32">
        <f t="shared" si="152"/>
        <v>6358</v>
      </c>
      <c r="W410" s="69">
        <f t="shared" si="183"/>
        <v>1029.5773861999987</v>
      </c>
      <c r="X410" s="47">
        <f t="shared" si="171"/>
        <v>1029.5773861999987</v>
      </c>
      <c r="Y410" s="38"/>
      <c r="Z410" s="5">
        <f t="shared" si="174"/>
        <v>0</v>
      </c>
      <c r="AA410" s="48"/>
      <c r="AB410" s="48"/>
      <c r="AC410" s="48"/>
      <c r="AD410" s="48"/>
      <c r="AE410" s="48"/>
      <c r="AF410" s="48"/>
      <c r="AG410" s="48"/>
      <c r="AH410" s="48"/>
      <c r="AI410" s="48"/>
      <c r="AJ410" s="48"/>
      <c r="AK410" s="48"/>
      <c r="AL410" s="48"/>
      <c r="AM410" s="48"/>
      <c r="AN410" s="48"/>
      <c r="AO410" s="48"/>
      <c r="AP410" s="48"/>
      <c r="AQ410" s="48"/>
      <c r="AR410" s="48"/>
      <c r="AS410" s="48"/>
      <c r="AT410" s="48"/>
      <c r="AU410" s="48"/>
      <c r="AV410" s="48"/>
      <c r="AW410" s="48"/>
      <c r="AX410" s="48"/>
      <c r="AY410" s="48"/>
      <c r="AZ410" s="48"/>
      <c r="BA410" s="48"/>
      <c r="BB410" s="48"/>
      <c r="BC410" s="48"/>
      <c r="BD410" s="48"/>
      <c r="BE410" s="48"/>
      <c r="BF410" s="48"/>
      <c r="BG410" s="48"/>
    </row>
    <row r="411" spans="1:59" s="85" customFormat="1" ht="13.5" customHeight="1">
      <c r="A411" s="133" t="s">
        <v>40</v>
      </c>
      <c r="B411" s="86" t="s">
        <v>39</v>
      </c>
      <c r="C411" s="134">
        <v>5038.4226138000013</v>
      </c>
      <c r="D411" s="52">
        <f>SUM(E411:P411)</f>
        <v>6008</v>
      </c>
      <c r="E411" s="52"/>
      <c r="F411" s="52"/>
      <c r="G411" s="52"/>
      <c r="H411" s="52"/>
      <c r="I411" s="52"/>
      <c r="J411" s="52"/>
      <c r="K411" s="52"/>
      <c r="L411" s="52"/>
      <c r="M411" s="52"/>
      <c r="N411" s="52">
        <v>6008</v>
      </c>
      <c r="O411" s="52"/>
      <c r="P411" s="52"/>
      <c r="Q411" s="52"/>
      <c r="R411" s="52"/>
      <c r="S411" s="52"/>
      <c r="T411" s="52"/>
      <c r="U411" s="55">
        <f t="shared" si="153"/>
        <v>6008</v>
      </c>
      <c r="V411" s="32">
        <f t="shared" si="152"/>
        <v>6008</v>
      </c>
      <c r="W411" s="69">
        <f t="shared" si="183"/>
        <v>969.57738619999873</v>
      </c>
      <c r="X411" s="53">
        <f t="shared" si="171"/>
        <v>969.57738619999873</v>
      </c>
      <c r="Y411" s="38"/>
      <c r="Z411" s="5">
        <f t="shared" si="174"/>
        <v>0</v>
      </c>
      <c r="AA411" s="84"/>
      <c r="AB411" s="84"/>
      <c r="AC411" s="84"/>
      <c r="AD411" s="84"/>
      <c r="AE411" s="84"/>
      <c r="AF411" s="84"/>
      <c r="AG411" s="84"/>
      <c r="AH411" s="84"/>
      <c r="AI411" s="84"/>
      <c r="AJ411" s="84"/>
      <c r="AK411" s="84"/>
      <c r="AL411" s="84"/>
      <c r="AM411" s="84"/>
      <c r="AN411" s="84"/>
      <c r="AO411" s="84"/>
      <c r="AP411" s="84"/>
      <c r="AQ411" s="84"/>
      <c r="AR411" s="84"/>
      <c r="AS411" s="84"/>
      <c r="AT411" s="84"/>
      <c r="AU411" s="84"/>
      <c r="AV411" s="84"/>
      <c r="AW411" s="84"/>
      <c r="AX411" s="84"/>
      <c r="AY411" s="84"/>
      <c r="AZ411" s="84"/>
      <c r="BA411" s="84"/>
      <c r="BB411" s="84"/>
      <c r="BC411" s="84"/>
      <c r="BD411" s="84"/>
      <c r="BE411" s="84"/>
      <c r="BF411" s="84"/>
      <c r="BG411" s="84"/>
    </row>
    <row r="412" spans="1:59" s="85" customFormat="1" ht="13.5" customHeight="1">
      <c r="A412" s="133" t="s">
        <v>40</v>
      </c>
      <c r="B412" s="86" t="s">
        <v>42</v>
      </c>
      <c r="C412" s="134">
        <v>290</v>
      </c>
      <c r="D412" s="52">
        <f>SUM(E412:P412)</f>
        <v>350</v>
      </c>
      <c r="E412" s="52"/>
      <c r="F412" s="52"/>
      <c r="G412" s="52"/>
      <c r="H412" s="52"/>
      <c r="I412" s="52"/>
      <c r="J412" s="52"/>
      <c r="K412" s="52"/>
      <c r="L412" s="52"/>
      <c r="M412" s="52"/>
      <c r="N412" s="52">
        <v>350</v>
      </c>
      <c r="O412" s="52"/>
      <c r="P412" s="52"/>
      <c r="Q412" s="52"/>
      <c r="R412" s="52"/>
      <c r="S412" s="52"/>
      <c r="T412" s="52"/>
      <c r="U412" s="55">
        <f t="shared" si="153"/>
        <v>350</v>
      </c>
      <c r="V412" s="32">
        <f t="shared" si="152"/>
        <v>350</v>
      </c>
      <c r="W412" s="69">
        <f t="shared" si="183"/>
        <v>60</v>
      </c>
      <c r="X412" s="53">
        <f t="shared" si="171"/>
        <v>60</v>
      </c>
      <c r="Y412" s="38"/>
      <c r="Z412" s="5">
        <f t="shared" si="174"/>
        <v>0</v>
      </c>
      <c r="AA412" s="84"/>
      <c r="AB412" s="84"/>
      <c r="AC412" s="84"/>
      <c r="AD412" s="84"/>
      <c r="AE412" s="84"/>
      <c r="AF412" s="84"/>
      <c r="AG412" s="84"/>
      <c r="AH412" s="84"/>
      <c r="AI412" s="84"/>
      <c r="AJ412" s="84"/>
      <c r="AK412" s="84"/>
      <c r="AL412" s="84"/>
      <c r="AM412" s="84"/>
      <c r="AN412" s="84"/>
      <c r="AO412" s="84"/>
      <c r="AP412" s="84"/>
      <c r="AQ412" s="84"/>
      <c r="AR412" s="84"/>
      <c r="AS412" s="84"/>
      <c r="AT412" s="84"/>
      <c r="AU412" s="84"/>
      <c r="AV412" s="84"/>
      <c r="AW412" s="84"/>
      <c r="AX412" s="84"/>
      <c r="AY412" s="84"/>
      <c r="AZ412" s="84"/>
      <c r="BA412" s="84"/>
      <c r="BB412" s="84"/>
      <c r="BC412" s="84"/>
      <c r="BD412" s="84"/>
      <c r="BE412" s="84"/>
      <c r="BF412" s="84"/>
      <c r="BG412" s="84"/>
    </row>
    <row r="413" spans="1:59" s="49" customFormat="1" ht="13.5" customHeight="1">
      <c r="A413" s="128" t="s">
        <v>43</v>
      </c>
      <c r="B413" s="129" t="s">
        <v>44</v>
      </c>
      <c r="C413" s="132">
        <v>1243.5</v>
      </c>
      <c r="D413" s="45">
        <f>SUM(D414:D415)</f>
        <v>1245</v>
      </c>
      <c r="E413" s="45">
        <f t="shared" ref="E413:T413" si="185">SUM(E414:E415)</f>
        <v>0</v>
      </c>
      <c r="F413" s="45">
        <f t="shared" si="185"/>
        <v>0</v>
      </c>
      <c r="G413" s="45">
        <f t="shared" si="185"/>
        <v>0</v>
      </c>
      <c r="H413" s="45">
        <f t="shared" si="185"/>
        <v>0</v>
      </c>
      <c r="I413" s="45">
        <f t="shared" si="185"/>
        <v>0</v>
      </c>
      <c r="J413" s="45">
        <f t="shared" si="185"/>
        <v>0</v>
      </c>
      <c r="K413" s="45">
        <f t="shared" si="185"/>
        <v>0</v>
      </c>
      <c r="L413" s="45">
        <f t="shared" si="185"/>
        <v>0</v>
      </c>
      <c r="M413" s="45">
        <f t="shared" si="185"/>
        <v>0</v>
      </c>
      <c r="N413" s="45">
        <f t="shared" si="185"/>
        <v>1245</v>
      </c>
      <c r="O413" s="45">
        <f t="shared" si="185"/>
        <v>0</v>
      </c>
      <c r="P413" s="45">
        <f t="shared" si="185"/>
        <v>0</v>
      </c>
      <c r="Q413" s="45">
        <f t="shared" si="185"/>
        <v>138</v>
      </c>
      <c r="R413" s="45"/>
      <c r="S413" s="45">
        <f t="shared" si="185"/>
        <v>138</v>
      </c>
      <c r="T413" s="45">
        <f t="shared" si="185"/>
        <v>0</v>
      </c>
      <c r="U413" s="104">
        <f t="shared" si="153"/>
        <v>1383</v>
      </c>
      <c r="V413" s="32">
        <f t="shared" si="152"/>
        <v>1245</v>
      </c>
      <c r="W413" s="69">
        <f t="shared" si="183"/>
        <v>1.5</v>
      </c>
      <c r="X413" s="47">
        <f t="shared" si="171"/>
        <v>1.5</v>
      </c>
      <c r="Y413" s="38"/>
      <c r="Z413" s="5">
        <f t="shared" si="174"/>
        <v>0</v>
      </c>
      <c r="AA413" s="48"/>
      <c r="AB413" s="48"/>
      <c r="AC413" s="48"/>
      <c r="AD413" s="48"/>
      <c r="AE413" s="48"/>
      <c r="AF413" s="48"/>
      <c r="AG413" s="48"/>
      <c r="AH413" s="48"/>
      <c r="AI413" s="48"/>
      <c r="AJ413" s="48"/>
      <c r="AK413" s="48"/>
      <c r="AL413" s="48"/>
      <c r="AM413" s="48"/>
      <c r="AN413" s="48"/>
      <c r="AO413" s="48"/>
      <c r="AP413" s="48"/>
      <c r="AQ413" s="48"/>
      <c r="AR413" s="48"/>
      <c r="AS413" s="48"/>
      <c r="AT413" s="48"/>
      <c r="AU413" s="48"/>
      <c r="AV413" s="48"/>
      <c r="AW413" s="48"/>
      <c r="AX413" s="48"/>
      <c r="AY413" s="48"/>
      <c r="AZ413" s="48"/>
      <c r="BA413" s="48"/>
      <c r="BB413" s="48"/>
      <c r="BC413" s="48"/>
      <c r="BD413" s="48"/>
      <c r="BE413" s="48"/>
      <c r="BF413" s="48"/>
      <c r="BG413" s="48"/>
    </row>
    <row r="414" spans="1:59" s="85" customFormat="1" ht="13.5" customHeight="1">
      <c r="A414" s="133" t="s">
        <v>40</v>
      </c>
      <c r="B414" s="86" t="s">
        <v>39</v>
      </c>
      <c r="C414" s="134">
        <v>1199.5</v>
      </c>
      <c r="D414" s="52">
        <f>SUM(E414:P414)</f>
        <v>1200</v>
      </c>
      <c r="E414" s="52"/>
      <c r="F414" s="52"/>
      <c r="G414" s="52"/>
      <c r="H414" s="52"/>
      <c r="I414" s="52"/>
      <c r="J414" s="52"/>
      <c r="K414" s="52"/>
      <c r="L414" s="52"/>
      <c r="M414" s="52"/>
      <c r="N414" s="52">
        <v>1200</v>
      </c>
      <c r="O414" s="52"/>
      <c r="P414" s="52"/>
      <c r="Q414" s="52">
        <v>133</v>
      </c>
      <c r="R414" s="52"/>
      <c r="S414" s="52">
        <v>133</v>
      </c>
      <c r="T414" s="52"/>
      <c r="U414" s="55">
        <f t="shared" si="153"/>
        <v>1333</v>
      </c>
      <c r="V414" s="32">
        <f t="shared" si="152"/>
        <v>1200</v>
      </c>
      <c r="W414" s="69">
        <f t="shared" si="183"/>
        <v>0.5</v>
      </c>
      <c r="X414" s="53">
        <f t="shared" si="171"/>
        <v>0.5</v>
      </c>
      <c r="Y414" s="38"/>
      <c r="Z414" s="5">
        <f t="shared" si="174"/>
        <v>0</v>
      </c>
      <c r="AA414" s="84"/>
      <c r="AB414" s="84"/>
      <c r="AC414" s="84"/>
      <c r="AD414" s="84"/>
      <c r="AE414" s="84"/>
      <c r="AF414" s="84"/>
      <c r="AG414" s="84"/>
      <c r="AH414" s="84"/>
      <c r="AI414" s="84"/>
      <c r="AJ414" s="84"/>
      <c r="AK414" s="84"/>
      <c r="AL414" s="84"/>
      <c r="AM414" s="84"/>
      <c r="AN414" s="84"/>
      <c r="AO414" s="84"/>
      <c r="AP414" s="84"/>
      <c r="AQ414" s="84"/>
      <c r="AR414" s="84"/>
      <c r="AS414" s="84"/>
      <c r="AT414" s="84"/>
      <c r="AU414" s="84"/>
      <c r="AV414" s="84"/>
      <c r="AW414" s="84"/>
      <c r="AX414" s="84"/>
      <c r="AY414" s="84"/>
      <c r="AZ414" s="84"/>
      <c r="BA414" s="84"/>
      <c r="BB414" s="84"/>
      <c r="BC414" s="84"/>
      <c r="BD414" s="84"/>
      <c r="BE414" s="84"/>
      <c r="BF414" s="84"/>
      <c r="BG414" s="84"/>
    </row>
    <row r="415" spans="1:59" s="85" customFormat="1" ht="13.5" customHeight="1">
      <c r="A415" s="133" t="s">
        <v>40</v>
      </c>
      <c r="B415" s="86" t="s">
        <v>42</v>
      </c>
      <c r="C415" s="134">
        <v>44</v>
      </c>
      <c r="D415" s="52">
        <f>SUM(E415:P415)</f>
        <v>45</v>
      </c>
      <c r="E415" s="52"/>
      <c r="F415" s="52"/>
      <c r="G415" s="52"/>
      <c r="H415" s="52"/>
      <c r="I415" s="52"/>
      <c r="J415" s="52"/>
      <c r="K415" s="52"/>
      <c r="L415" s="52"/>
      <c r="M415" s="52"/>
      <c r="N415" s="52">
        <v>45</v>
      </c>
      <c r="O415" s="52"/>
      <c r="P415" s="52"/>
      <c r="Q415" s="52">
        <v>5</v>
      </c>
      <c r="R415" s="52"/>
      <c r="S415" s="52">
        <v>5</v>
      </c>
      <c r="T415" s="52"/>
      <c r="U415" s="55">
        <f t="shared" si="153"/>
        <v>50</v>
      </c>
      <c r="V415" s="32">
        <f t="shared" ref="V415:V481" si="186">U415-S415</f>
        <v>45</v>
      </c>
      <c r="W415" s="69">
        <f t="shared" si="183"/>
        <v>1</v>
      </c>
      <c r="X415" s="53">
        <f t="shared" si="171"/>
        <v>1</v>
      </c>
      <c r="Y415" s="38"/>
      <c r="Z415" s="5">
        <f t="shared" si="174"/>
        <v>0</v>
      </c>
      <c r="AA415" s="84"/>
      <c r="AB415" s="84"/>
      <c r="AC415" s="84"/>
      <c r="AD415" s="84"/>
      <c r="AE415" s="84"/>
      <c r="AF415" s="84"/>
      <c r="AG415" s="84"/>
      <c r="AH415" s="84"/>
      <c r="AI415" s="84"/>
      <c r="AJ415" s="84"/>
      <c r="AK415" s="84"/>
      <c r="AL415" s="84"/>
      <c r="AM415" s="84"/>
      <c r="AN415" s="84"/>
      <c r="AO415" s="84"/>
      <c r="AP415" s="84"/>
      <c r="AQ415" s="84"/>
      <c r="AR415" s="84"/>
      <c r="AS415" s="84"/>
      <c r="AT415" s="84"/>
      <c r="AU415" s="84"/>
      <c r="AV415" s="84"/>
      <c r="AW415" s="84"/>
      <c r="AX415" s="84"/>
      <c r="AY415" s="84"/>
      <c r="AZ415" s="84"/>
      <c r="BA415" s="84"/>
      <c r="BB415" s="84"/>
      <c r="BC415" s="84"/>
      <c r="BD415" s="84"/>
      <c r="BE415" s="84"/>
      <c r="BF415" s="84"/>
      <c r="BG415" s="84"/>
    </row>
    <row r="416" spans="1:59" s="49" customFormat="1" ht="13.5" customHeight="1">
      <c r="A416" s="128" t="s">
        <v>45</v>
      </c>
      <c r="B416" s="129" t="s">
        <v>94</v>
      </c>
      <c r="C416" s="132">
        <v>3147.9</v>
      </c>
      <c r="D416" s="45">
        <f t="shared" ref="D416" si="187">SUM(E416:P416)</f>
        <v>3213</v>
      </c>
      <c r="E416" s="45">
        <f>SUM(E417:E424)</f>
        <v>0</v>
      </c>
      <c r="F416" s="45">
        <f t="shared" ref="F416:T416" si="188">SUM(F417:F424)</f>
        <v>0</v>
      </c>
      <c r="G416" s="45">
        <f t="shared" si="188"/>
        <v>0</v>
      </c>
      <c r="H416" s="45">
        <f t="shared" si="188"/>
        <v>0</v>
      </c>
      <c r="I416" s="45">
        <f t="shared" si="188"/>
        <v>0</v>
      </c>
      <c r="J416" s="45">
        <f t="shared" si="188"/>
        <v>382</v>
      </c>
      <c r="K416" s="45">
        <f t="shared" si="188"/>
        <v>0</v>
      </c>
      <c r="L416" s="45">
        <f t="shared" si="188"/>
        <v>0</v>
      </c>
      <c r="M416" s="45">
        <f t="shared" si="188"/>
        <v>0</v>
      </c>
      <c r="N416" s="45">
        <f t="shared" si="188"/>
        <v>2831</v>
      </c>
      <c r="O416" s="45">
        <f t="shared" si="188"/>
        <v>0</v>
      </c>
      <c r="P416" s="45">
        <f t="shared" si="188"/>
        <v>0</v>
      </c>
      <c r="Q416" s="45">
        <f t="shared" si="188"/>
        <v>0</v>
      </c>
      <c r="R416" s="45"/>
      <c r="S416" s="45">
        <f t="shared" si="188"/>
        <v>0</v>
      </c>
      <c r="T416" s="45">
        <f t="shared" si="188"/>
        <v>0</v>
      </c>
      <c r="U416" s="104">
        <f t="shared" ref="U416:U481" si="189">D416+Q416+R416</f>
        <v>3213</v>
      </c>
      <c r="V416" s="32">
        <f t="shared" si="186"/>
        <v>3213</v>
      </c>
      <c r="W416" s="69">
        <f t="shared" si="183"/>
        <v>65.099999999999909</v>
      </c>
      <c r="X416" s="105">
        <f t="shared" si="171"/>
        <v>65.099999999999909</v>
      </c>
      <c r="Y416" s="38"/>
      <c r="Z416" s="5">
        <f t="shared" si="174"/>
        <v>0</v>
      </c>
      <c r="AA416" s="48"/>
      <c r="AB416" s="48"/>
      <c r="AC416" s="48"/>
      <c r="AD416" s="48"/>
      <c r="AE416" s="48"/>
      <c r="AF416" s="48"/>
      <c r="AG416" s="48"/>
      <c r="AH416" s="48"/>
      <c r="AI416" s="48"/>
      <c r="AJ416" s="48"/>
      <c r="AK416" s="48"/>
      <c r="AL416" s="48"/>
      <c r="AM416" s="48"/>
      <c r="AN416" s="48"/>
      <c r="AO416" s="48"/>
      <c r="AP416" s="48"/>
      <c r="AQ416" s="48"/>
      <c r="AR416" s="48"/>
      <c r="AS416" s="48"/>
      <c r="AT416" s="48"/>
      <c r="AU416" s="48"/>
      <c r="AV416" s="48"/>
      <c r="AW416" s="48"/>
      <c r="AX416" s="48"/>
      <c r="AY416" s="48"/>
      <c r="AZ416" s="48"/>
      <c r="BA416" s="48"/>
      <c r="BB416" s="48"/>
      <c r="BC416" s="48"/>
      <c r="BD416" s="48"/>
      <c r="BE416" s="48"/>
      <c r="BF416" s="48"/>
      <c r="BG416" s="48"/>
    </row>
    <row r="417" spans="1:60" s="59" customFormat="1" ht="12">
      <c r="A417" s="133" t="s">
        <v>40</v>
      </c>
      <c r="B417" s="86" t="s">
        <v>141</v>
      </c>
      <c r="C417" s="134">
        <v>11.9</v>
      </c>
      <c r="D417" s="52">
        <f>SUM(E417:P417)</f>
        <v>17</v>
      </c>
      <c r="E417" s="52"/>
      <c r="F417" s="52"/>
      <c r="G417" s="52"/>
      <c r="H417" s="52"/>
      <c r="I417" s="52"/>
      <c r="J417" s="52"/>
      <c r="K417" s="52"/>
      <c r="L417" s="52"/>
      <c r="M417" s="52"/>
      <c r="N417" s="52">
        <v>17</v>
      </c>
      <c r="O417" s="52"/>
      <c r="P417" s="52"/>
      <c r="Q417" s="52"/>
      <c r="R417" s="52"/>
      <c r="S417" s="52"/>
      <c r="T417" s="52"/>
      <c r="U417" s="55">
        <f t="shared" si="189"/>
        <v>17</v>
      </c>
      <c r="V417" s="32">
        <f t="shared" si="186"/>
        <v>17</v>
      </c>
      <c r="W417" s="69">
        <f t="shared" si="183"/>
        <v>5.0999999999999996</v>
      </c>
      <c r="X417" s="53">
        <f t="shared" si="171"/>
        <v>5.0999999999999996</v>
      </c>
      <c r="Y417" s="57"/>
      <c r="Z417" s="5">
        <f t="shared" si="174"/>
        <v>0</v>
      </c>
      <c r="AA417" s="58"/>
      <c r="AB417" s="58"/>
      <c r="AC417" s="58"/>
      <c r="AD417" s="58"/>
      <c r="AE417" s="58"/>
      <c r="AF417" s="58"/>
      <c r="AG417" s="58"/>
      <c r="AH417" s="58"/>
      <c r="AI417" s="58"/>
      <c r="AJ417" s="58"/>
      <c r="AK417" s="58"/>
      <c r="AL417" s="58"/>
      <c r="AM417" s="58"/>
      <c r="AN417" s="58"/>
      <c r="AO417" s="58"/>
      <c r="AP417" s="58"/>
      <c r="AQ417" s="58"/>
      <c r="AR417" s="58"/>
      <c r="AS417" s="58"/>
      <c r="AT417" s="58"/>
      <c r="AU417" s="58"/>
      <c r="AV417" s="58"/>
      <c r="AW417" s="58"/>
      <c r="AX417" s="58"/>
      <c r="AY417" s="58"/>
      <c r="AZ417" s="58"/>
      <c r="BA417" s="58"/>
      <c r="BB417" s="58"/>
      <c r="BC417" s="58"/>
      <c r="BD417" s="58"/>
      <c r="BE417" s="58"/>
      <c r="BF417" s="58"/>
      <c r="BG417" s="58"/>
    </row>
    <row r="418" spans="1:60" s="59" customFormat="1" ht="48">
      <c r="A418" s="133" t="s">
        <v>40</v>
      </c>
      <c r="B418" s="86" t="s">
        <v>311</v>
      </c>
      <c r="C418" s="134">
        <v>550</v>
      </c>
      <c r="D418" s="52">
        <f>SUM(E418:P418)</f>
        <v>640</v>
      </c>
      <c r="E418" s="52"/>
      <c r="F418" s="52"/>
      <c r="G418" s="52"/>
      <c r="H418" s="52"/>
      <c r="I418" s="52"/>
      <c r="J418" s="52"/>
      <c r="K418" s="52"/>
      <c r="L418" s="52"/>
      <c r="M418" s="52"/>
      <c r="N418" s="52">
        <v>640</v>
      </c>
      <c r="O418" s="52"/>
      <c r="P418" s="52"/>
      <c r="Q418" s="52"/>
      <c r="R418" s="52"/>
      <c r="S418" s="52"/>
      <c r="T418" s="52"/>
      <c r="U418" s="55">
        <f t="shared" si="189"/>
        <v>640</v>
      </c>
      <c r="V418" s="32">
        <f t="shared" si="186"/>
        <v>640</v>
      </c>
      <c r="W418" s="69">
        <f t="shared" si="183"/>
        <v>90</v>
      </c>
      <c r="X418" s="53">
        <f t="shared" si="171"/>
        <v>90</v>
      </c>
      <c r="Y418" s="57"/>
      <c r="Z418" s="5">
        <f t="shared" si="174"/>
        <v>0</v>
      </c>
      <c r="AA418" s="58"/>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8"/>
    </row>
    <row r="419" spans="1:60" s="59" customFormat="1" ht="24">
      <c r="A419" s="133" t="s">
        <v>40</v>
      </c>
      <c r="B419" s="86" t="s">
        <v>312</v>
      </c>
      <c r="C419" s="134">
        <v>850</v>
      </c>
      <c r="D419" s="52">
        <f t="shared" ref="D419:D424" si="190">SUM(E419:P419)</f>
        <v>850</v>
      </c>
      <c r="E419" s="52"/>
      <c r="F419" s="52"/>
      <c r="G419" s="52"/>
      <c r="H419" s="52"/>
      <c r="I419" s="52"/>
      <c r="J419" s="52"/>
      <c r="K419" s="52"/>
      <c r="L419" s="52"/>
      <c r="M419" s="52"/>
      <c r="N419" s="52">
        <v>850</v>
      </c>
      <c r="O419" s="52"/>
      <c r="P419" s="52"/>
      <c r="Q419" s="52"/>
      <c r="R419" s="52"/>
      <c r="S419" s="52"/>
      <c r="T419" s="52"/>
      <c r="U419" s="55">
        <f t="shared" si="189"/>
        <v>850</v>
      </c>
      <c r="V419" s="32">
        <f t="shared" si="186"/>
        <v>850</v>
      </c>
      <c r="W419" s="69">
        <f t="shared" si="183"/>
        <v>0</v>
      </c>
      <c r="X419" s="53">
        <f t="shared" si="171"/>
        <v>0</v>
      </c>
      <c r="Y419" s="57"/>
      <c r="Z419" s="5">
        <f t="shared" si="174"/>
        <v>0</v>
      </c>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row>
    <row r="420" spans="1:60" s="59" customFormat="1" ht="34.5" customHeight="1">
      <c r="A420" s="133" t="s">
        <v>40</v>
      </c>
      <c r="B420" s="86" t="s">
        <v>313</v>
      </c>
      <c r="C420" s="134">
        <v>480</v>
      </c>
      <c r="D420" s="52">
        <f t="shared" si="190"/>
        <v>450</v>
      </c>
      <c r="E420" s="52"/>
      <c r="F420" s="52"/>
      <c r="G420" s="52"/>
      <c r="H420" s="52"/>
      <c r="I420" s="52"/>
      <c r="J420" s="52"/>
      <c r="K420" s="52"/>
      <c r="L420" s="52"/>
      <c r="M420" s="52"/>
      <c r="N420" s="52">
        <v>450</v>
      </c>
      <c r="O420" s="52"/>
      <c r="P420" s="52"/>
      <c r="Q420" s="52"/>
      <c r="R420" s="52"/>
      <c r="S420" s="52"/>
      <c r="T420" s="52"/>
      <c r="U420" s="55">
        <f t="shared" si="189"/>
        <v>450</v>
      </c>
      <c r="V420" s="32">
        <f t="shared" si="186"/>
        <v>450</v>
      </c>
      <c r="W420" s="69">
        <f t="shared" si="183"/>
        <v>-30</v>
      </c>
      <c r="X420" s="53">
        <f t="shared" si="171"/>
        <v>-30</v>
      </c>
      <c r="Y420" s="57"/>
      <c r="Z420" s="5">
        <f t="shared" si="174"/>
        <v>0</v>
      </c>
      <c r="AA420" s="58"/>
      <c r="AB420" s="58"/>
      <c r="AC420" s="58"/>
      <c r="AD420" s="58"/>
      <c r="AE420" s="58"/>
      <c r="AF420" s="58"/>
      <c r="AG420" s="58"/>
      <c r="AH420" s="58"/>
      <c r="AI420" s="58"/>
      <c r="AJ420" s="58"/>
      <c r="AK420" s="58"/>
      <c r="AL420" s="58"/>
      <c r="AM420" s="58"/>
      <c r="AN420" s="58"/>
      <c r="AO420" s="58"/>
      <c r="AP420" s="58"/>
      <c r="AQ420" s="58"/>
      <c r="AR420" s="58"/>
      <c r="AS420" s="58"/>
      <c r="AT420" s="58"/>
      <c r="AU420" s="58"/>
      <c r="AV420" s="58"/>
      <c r="AW420" s="58"/>
      <c r="AX420" s="58"/>
      <c r="AY420" s="58"/>
      <c r="AZ420" s="58"/>
      <c r="BA420" s="58"/>
      <c r="BB420" s="58"/>
      <c r="BC420" s="58"/>
      <c r="BD420" s="58"/>
      <c r="BE420" s="58"/>
      <c r="BF420" s="58"/>
      <c r="BG420" s="58"/>
    </row>
    <row r="421" spans="1:60" s="59" customFormat="1" ht="12">
      <c r="A421" s="133" t="s">
        <v>40</v>
      </c>
      <c r="B421" s="86" t="s">
        <v>314</v>
      </c>
      <c r="C421" s="134">
        <v>420</v>
      </c>
      <c r="D421" s="52">
        <f t="shared" si="190"/>
        <v>420</v>
      </c>
      <c r="E421" s="52"/>
      <c r="F421" s="52"/>
      <c r="G421" s="52"/>
      <c r="H421" s="52"/>
      <c r="I421" s="52"/>
      <c r="J421" s="52"/>
      <c r="K421" s="52"/>
      <c r="L421" s="52"/>
      <c r="M421" s="52"/>
      <c r="N421" s="52">
        <v>420</v>
      </c>
      <c r="O421" s="52"/>
      <c r="P421" s="52"/>
      <c r="Q421" s="52"/>
      <c r="R421" s="52"/>
      <c r="S421" s="52"/>
      <c r="T421" s="52"/>
      <c r="U421" s="55">
        <f t="shared" si="189"/>
        <v>420</v>
      </c>
      <c r="V421" s="32">
        <f t="shared" si="186"/>
        <v>420</v>
      </c>
      <c r="W421" s="69">
        <f t="shared" si="183"/>
        <v>0</v>
      </c>
      <c r="X421" s="53">
        <f t="shared" si="171"/>
        <v>0</v>
      </c>
      <c r="Y421" s="57"/>
      <c r="Z421" s="5">
        <f t="shared" si="174"/>
        <v>0</v>
      </c>
      <c r="AA421" s="58"/>
      <c r="AB421" s="58"/>
      <c r="AC421" s="58"/>
      <c r="AD421" s="58"/>
      <c r="AE421" s="58"/>
      <c r="AF421" s="58"/>
      <c r="AG421" s="58"/>
      <c r="AH421" s="58"/>
      <c r="AI421" s="58"/>
      <c r="AJ421" s="58"/>
      <c r="AK421" s="58"/>
      <c r="AL421" s="58"/>
      <c r="AM421" s="58"/>
      <c r="AN421" s="58"/>
      <c r="AO421" s="58"/>
      <c r="AP421" s="58"/>
      <c r="AQ421" s="58"/>
      <c r="AR421" s="58"/>
      <c r="AS421" s="58"/>
      <c r="AT421" s="58"/>
      <c r="AU421" s="58"/>
      <c r="AV421" s="58"/>
      <c r="AW421" s="58"/>
      <c r="AX421" s="58"/>
      <c r="AY421" s="58"/>
      <c r="AZ421" s="58"/>
      <c r="BA421" s="58"/>
      <c r="BB421" s="58"/>
      <c r="BC421" s="58"/>
      <c r="BD421" s="58"/>
      <c r="BE421" s="58"/>
      <c r="BF421" s="58"/>
      <c r="BG421" s="58"/>
    </row>
    <row r="422" spans="1:60" s="62" customFormat="1" ht="24">
      <c r="A422" s="109" t="s">
        <v>40</v>
      </c>
      <c r="B422" s="86" t="s">
        <v>315</v>
      </c>
      <c r="C422" s="134">
        <v>82</v>
      </c>
      <c r="D422" s="52">
        <f t="shared" si="190"/>
        <v>82</v>
      </c>
      <c r="E422" s="52"/>
      <c r="F422" s="52"/>
      <c r="G422" s="52"/>
      <c r="H422" s="52"/>
      <c r="I422" s="52"/>
      <c r="J422" s="52">
        <v>82</v>
      </c>
      <c r="K422" s="52"/>
      <c r="L422" s="52"/>
      <c r="M422" s="52"/>
      <c r="N422" s="52"/>
      <c r="O422" s="52"/>
      <c r="P422" s="52"/>
      <c r="Q422" s="52"/>
      <c r="R422" s="52"/>
      <c r="S422" s="52"/>
      <c r="T422" s="52"/>
      <c r="U422" s="55">
        <f t="shared" si="189"/>
        <v>82</v>
      </c>
      <c r="V422" s="32">
        <f t="shared" si="186"/>
        <v>82</v>
      </c>
      <c r="W422" s="69">
        <f t="shared" si="183"/>
        <v>0</v>
      </c>
      <c r="X422" s="87">
        <f t="shared" si="171"/>
        <v>0</v>
      </c>
      <c r="Y422" s="57"/>
      <c r="Z422" s="5">
        <f t="shared" si="174"/>
        <v>0</v>
      </c>
      <c r="AA422" s="61"/>
      <c r="AB422" s="61"/>
      <c r="AC422" s="61"/>
      <c r="AD422" s="61"/>
      <c r="AE422" s="61"/>
      <c r="AF422" s="61"/>
      <c r="AG422" s="61"/>
      <c r="AH422" s="61"/>
      <c r="AI422" s="61"/>
      <c r="AJ422" s="61"/>
      <c r="AK422" s="61"/>
      <c r="AL422" s="61"/>
      <c r="AM422" s="61"/>
      <c r="AN422" s="61"/>
      <c r="AO422" s="61"/>
      <c r="AP422" s="61"/>
      <c r="AQ422" s="61"/>
      <c r="AR422" s="61"/>
      <c r="AS422" s="61"/>
      <c r="AT422" s="61"/>
      <c r="AU422" s="61"/>
      <c r="AV422" s="61"/>
      <c r="AW422" s="61"/>
      <c r="AX422" s="61"/>
      <c r="AY422" s="61"/>
      <c r="AZ422" s="61"/>
      <c r="BA422" s="61"/>
      <c r="BB422" s="61"/>
      <c r="BC422" s="61"/>
      <c r="BD422" s="61"/>
      <c r="BE422" s="61"/>
      <c r="BF422" s="61"/>
      <c r="BG422" s="61"/>
    </row>
    <row r="423" spans="1:60" s="59" customFormat="1" ht="24">
      <c r="A423" s="133" t="s">
        <v>40</v>
      </c>
      <c r="B423" s="86" t="s">
        <v>316</v>
      </c>
      <c r="C423" s="134">
        <v>454</v>
      </c>
      <c r="D423" s="52">
        <f t="shared" si="190"/>
        <v>454</v>
      </c>
      <c r="E423" s="52"/>
      <c r="F423" s="52"/>
      <c r="G423" s="52"/>
      <c r="H423" s="52"/>
      <c r="I423" s="52"/>
      <c r="J423" s="52"/>
      <c r="K423" s="52"/>
      <c r="L423" s="52"/>
      <c r="M423" s="52"/>
      <c r="N423" s="52">
        <v>454</v>
      </c>
      <c r="O423" s="52"/>
      <c r="P423" s="52"/>
      <c r="Q423" s="52"/>
      <c r="R423" s="52"/>
      <c r="S423" s="52"/>
      <c r="T423" s="52"/>
      <c r="U423" s="55">
        <f t="shared" si="189"/>
        <v>454</v>
      </c>
      <c r="V423" s="32">
        <f t="shared" si="186"/>
        <v>454</v>
      </c>
      <c r="W423" s="69">
        <f t="shared" si="183"/>
        <v>0</v>
      </c>
      <c r="X423" s="53">
        <f t="shared" si="171"/>
        <v>0</v>
      </c>
      <c r="Y423" s="57"/>
      <c r="Z423" s="5">
        <f t="shared" si="174"/>
        <v>0</v>
      </c>
      <c r="AA423" s="58"/>
      <c r="AB423" s="58"/>
      <c r="AC423" s="58"/>
      <c r="AD423" s="58"/>
      <c r="AE423" s="58"/>
      <c r="AF423" s="58"/>
      <c r="AG423" s="58"/>
      <c r="AH423" s="58"/>
      <c r="AI423" s="58"/>
      <c r="AJ423" s="58"/>
      <c r="AK423" s="58"/>
      <c r="AL423" s="58"/>
      <c r="AM423" s="58"/>
      <c r="AN423" s="58"/>
      <c r="AO423" s="58"/>
      <c r="AP423" s="58"/>
      <c r="AQ423" s="58"/>
      <c r="AR423" s="58"/>
      <c r="AS423" s="58"/>
      <c r="AT423" s="58"/>
      <c r="AU423" s="58"/>
      <c r="AV423" s="58"/>
      <c r="AW423" s="58"/>
      <c r="AX423" s="58"/>
      <c r="AY423" s="58"/>
      <c r="AZ423" s="58"/>
      <c r="BA423" s="58"/>
      <c r="BB423" s="58"/>
      <c r="BC423" s="58"/>
      <c r="BD423" s="58"/>
      <c r="BE423" s="58"/>
      <c r="BF423" s="58"/>
      <c r="BG423" s="58"/>
    </row>
    <row r="424" spans="1:60" s="59" customFormat="1" ht="24">
      <c r="A424" s="133" t="s">
        <v>40</v>
      </c>
      <c r="B424" s="86" t="s">
        <v>317</v>
      </c>
      <c r="C424" s="134">
        <v>300</v>
      </c>
      <c r="D424" s="52">
        <f t="shared" si="190"/>
        <v>300</v>
      </c>
      <c r="E424" s="52"/>
      <c r="F424" s="52"/>
      <c r="G424" s="52"/>
      <c r="H424" s="52"/>
      <c r="I424" s="52"/>
      <c r="J424" s="52">
        <v>300</v>
      </c>
      <c r="K424" s="52"/>
      <c r="L424" s="52"/>
      <c r="M424" s="52"/>
      <c r="N424" s="52"/>
      <c r="O424" s="52"/>
      <c r="P424" s="52"/>
      <c r="Q424" s="52"/>
      <c r="R424" s="52"/>
      <c r="S424" s="52"/>
      <c r="T424" s="52"/>
      <c r="U424" s="55">
        <f t="shared" si="189"/>
        <v>300</v>
      </c>
      <c r="V424" s="32">
        <f t="shared" si="186"/>
        <v>300</v>
      </c>
      <c r="W424" s="69">
        <f t="shared" si="183"/>
        <v>0</v>
      </c>
      <c r="X424" s="53">
        <f t="shared" si="171"/>
        <v>0</v>
      </c>
      <c r="Y424" s="57"/>
      <c r="Z424" s="5">
        <f t="shared" si="174"/>
        <v>0</v>
      </c>
      <c r="AA424" s="58"/>
      <c r="AB424" s="58"/>
      <c r="AC424" s="58"/>
      <c r="AD424" s="58"/>
      <c r="AE424" s="58"/>
      <c r="AF424" s="58"/>
      <c r="AG424" s="58"/>
      <c r="AH424" s="58"/>
      <c r="AI424" s="58"/>
      <c r="AJ424" s="58"/>
      <c r="AK424" s="58"/>
      <c r="AL424" s="58"/>
      <c r="AM424" s="58"/>
      <c r="AN424" s="58"/>
      <c r="AO424" s="58"/>
      <c r="AP424" s="58"/>
      <c r="AQ424" s="58"/>
      <c r="AR424" s="58"/>
      <c r="AS424" s="58"/>
      <c r="AT424" s="58"/>
      <c r="AU424" s="58"/>
      <c r="AV424" s="58"/>
      <c r="AW424" s="58"/>
      <c r="AX424" s="58"/>
      <c r="AY424" s="58"/>
      <c r="AZ424" s="58"/>
      <c r="BA424" s="58"/>
      <c r="BB424" s="58"/>
      <c r="BC424" s="58"/>
      <c r="BD424" s="58"/>
      <c r="BE424" s="58"/>
      <c r="BF424" s="58"/>
      <c r="BG424" s="58"/>
    </row>
    <row r="425" spans="1:60" s="49" customFormat="1" ht="13.5" customHeight="1">
      <c r="A425" s="128" t="s">
        <v>65</v>
      </c>
      <c r="B425" s="129" t="s">
        <v>66</v>
      </c>
      <c r="C425" s="132">
        <v>4019</v>
      </c>
      <c r="D425" s="45">
        <f>SUM(E425:P425)</f>
        <v>3359</v>
      </c>
      <c r="E425" s="45">
        <f>E426+E429+E433</f>
        <v>0</v>
      </c>
      <c r="F425" s="45">
        <f t="shared" ref="F425:P425" si="191">F426+F429+F433</f>
        <v>0</v>
      </c>
      <c r="G425" s="45">
        <f t="shared" si="191"/>
        <v>1879</v>
      </c>
      <c r="H425" s="45">
        <f t="shared" si="191"/>
        <v>0</v>
      </c>
      <c r="I425" s="45">
        <f t="shared" si="191"/>
        <v>0</v>
      </c>
      <c r="J425" s="45">
        <f t="shared" si="191"/>
        <v>0</v>
      </c>
      <c r="K425" s="45">
        <f t="shared" si="191"/>
        <v>0</v>
      </c>
      <c r="L425" s="45">
        <f t="shared" si="191"/>
        <v>0</v>
      </c>
      <c r="M425" s="45">
        <f t="shared" si="191"/>
        <v>0</v>
      </c>
      <c r="N425" s="45">
        <f t="shared" si="191"/>
        <v>1480</v>
      </c>
      <c r="O425" s="45">
        <f t="shared" si="191"/>
        <v>0</v>
      </c>
      <c r="P425" s="45">
        <f t="shared" si="191"/>
        <v>0</v>
      </c>
      <c r="Q425" s="45">
        <f t="shared" ref="Q425:T425" si="192">Q426+Q432+Q436</f>
        <v>0</v>
      </c>
      <c r="R425" s="45"/>
      <c r="S425" s="45">
        <f t="shared" si="192"/>
        <v>0</v>
      </c>
      <c r="T425" s="45">
        <f t="shared" si="192"/>
        <v>0</v>
      </c>
      <c r="U425" s="104">
        <f t="shared" si="189"/>
        <v>3359</v>
      </c>
      <c r="V425" s="32">
        <f t="shared" si="186"/>
        <v>3359</v>
      </c>
      <c r="W425" s="69">
        <f t="shared" si="183"/>
        <v>-660</v>
      </c>
      <c r="X425" s="105">
        <f t="shared" si="171"/>
        <v>-660</v>
      </c>
      <c r="Y425" s="38"/>
      <c r="Z425" s="5">
        <f t="shared" si="174"/>
        <v>0</v>
      </c>
      <c r="AA425" s="48"/>
      <c r="AB425" s="48"/>
      <c r="AC425" s="48"/>
      <c r="AD425" s="48"/>
      <c r="AE425" s="48"/>
      <c r="AF425" s="48"/>
      <c r="AG425" s="48"/>
      <c r="AH425" s="48"/>
      <c r="AI425" s="48"/>
      <c r="AJ425" s="48"/>
      <c r="AK425" s="48"/>
      <c r="AL425" s="48"/>
      <c r="AM425" s="48"/>
      <c r="AN425" s="48"/>
      <c r="AO425" s="48"/>
      <c r="AP425" s="48"/>
      <c r="AQ425" s="48"/>
      <c r="AR425" s="48"/>
      <c r="AS425" s="48"/>
      <c r="AT425" s="48"/>
      <c r="AU425" s="48"/>
      <c r="AV425" s="48"/>
      <c r="AW425" s="48"/>
      <c r="AX425" s="48"/>
      <c r="AY425" s="48"/>
      <c r="AZ425" s="48"/>
      <c r="BA425" s="48"/>
      <c r="BB425" s="48"/>
      <c r="BC425" s="48"/>
      <c r="BD425" s="48"/>
      <c r="BE425" s="48"/>
      <c r="BF425" s="48"/>
      <c r="BG425" s="48"/>
    </row>
    <row r="426" spans="1:60" s="145" customFormat="1" ht="12">
      <c r="A426" s="135" t="s">
        <v>237</v>
      </c>
      <c r="B426" s="136" t="s">
        <v>318</v>
      </c>
      <c r="C426" s="137">
        <v>629</v>
      </c>
      <c r="D426" s="138">
        <f>SUM(E426:P426)</f>
        <v>529</v>
      </c>
      <c r="E426" s="138">
        <f>SUM(E427:E428)</f>
        <v>0</v>
      </c>
      <c r="F426" s="138">
        <f t="shared" ref="F426:P426" si="193">SUM(F427:F428)</f>
        <v>0</v>
      </c>
      <c r="G426" s="138">
        <f t="shared" si="193"/>
        <v>529</v>
      </c>
      <c r="H426" s="138">
        <f t="shared" si="193"/>
        <v>0</v>
      </c>
      <c r="I426" s="138">
        <f t="shared" si="193"/>
        <v>0</v>
      </c>
      <c r="J426" s="138">
        <f t="shared" si="193"/>
        <v>0</v>
      </c>
      <c r="K426" s="138">
        <f t="shared" si="193"/>
        <v>0</v>
      </c>
      <c r="L426" s="138">
        <f t="shared" si="193"/>
        <v>0</v>
      </c>
      <c r="M426" s="138">
        <f t="shared" si="193"/>
        <v>0</v>
      </c>
      <c r="N426" s="138">
        <f t="shared" si="193"/>
        <v>0</v>
      </c>
      <c r="O426" s="138">
        <f t="shared" si="193"/>
        <v>0</v>
      </c>
      <c r="P426" s="138">
        <f t="shared" si="193"/>
        <v>0</v>
      </c>
      <c r="Q426" s="138">
        <f t="shared" ref="Q426:T426" si="194">SUM(Q427:Q431)</f>
        <v>0</v>
      </c>
      <c r="R426" s="138"/>
      <c r="S426" s="138">
        <f t="shared" si="194"/>
        <v>0</v>
      </c>
      <c r="T426" s="138">
        <f t="shared" si="194"/>
        <v>0</v>
      </c>
      <c r="U426" s="139">
        <f t="shared" si="189"/>
        <v>529</v>
      </c>
      <c r="V426" s="140">
        <f t="shared" si="186"/>
        <v>529</v>
      </c>
      <c r="W426" s="141">
        <f t="shared" si="183"/>
        <v>-100</v>
      </c>
      <c r="X426" s="142">
        <f t="shared" si="171"/>
        <v>-100</v>
      </c>
      <c r="Y426" s="79"/>
      <c r="Z426" s="143">
        <f t="shared" si="174"/>
        <v>0</v>
      </c>
      <c r="AA426" s="116"/>
      <c r="AB426" s="116"/>
      <c r="AC426" s="116"/>
      <c r="AD426" s="116"/>
      <c r="AE426" s="116"/>
      <c r="AF426" s="116"/>
      <c r="AG426" s="116"/>
      <c r="AH426" s="116"/>
      <c r="AI426" s="116"/>
      <c r="AJ426" s="116"/>
      <c r="AK426" s="116"/>
      <c r="AL426" s="116"/>
      <c r="AM426" s="116"/>
      <c r="AN426" s="116"/>
      <c r="AO426" s="116"/>
      <c r="AP426" s="116"/>
      <c r="AQ426" s="116"/>
      <c r="AR426" s="116"/>
      <c r="AS426" s="116"/>
      <c r="AT426" s="116"/>
      <c r="AU426" s="116"/>
      <c r="AV426" s="116"/>
      <c r="AW426" s="116"/>
      <c r="AX426" s="116"/>
      <c r="AY426" s="116"/>
      <c r="AZ426" s="116"/>
      <c r="BA426" s="116"/>
      <c r="BB426" s="116"/>
      <c r="BC426" s="116"/>
      <c r="BD426" s="116"/>
      <c r="BE426" s="116"/>
      <c r="BF426" s="116"/>
      <c r="BG426" s="116"/>
      <c r="BH426" s="144"/>
    </row>
    <row r="427" spans="1:60" s="147" customFormat="1" ht="24">
      <c r="A427" s="109" t="s">
        <v>40</v>
      </c>
      <c r="B427" s="86" t="s">
        <v>319</v>
      </c>
      <c r="C427" s="134">
        <v>529</v>
      </c>
      <c r="D427" s="52">
        <f t="shared" ref="D427:D441" si="195">SUM(E427:P427)</f>
        <v>529</v>
      </c>
      <c r="E427" s="52"/>
      <c r="F427" s="52"/>
      <c r="G427" s="52">
        <v>529</v>
      </c>
      <c r="H427" s="52"/>
      <c r="I427" s="52"/>
      <c r="J427" s="52"/>
      <c r="K427" s="52"/>
      <c r="L427" s="52"/>
      <c r="M427" s="52"/>
      <c r="N427" s="52"/>
      <c r="O427" s="52"/>
      <c r="P427" s="52"/>
      <c r="Q427" s="52"/>
      <c r="R427" s="52"/>
      <c r="S427" s="52"/>
      <c r="T427" s="52"/>
      <c r="U427" s="55">
        <f t="shared" si="189"/>
        <v>529</v>
      </c>
      <c r="V427" s="32">
        <f t="shared" si="186"/>
        <v>529</v>
      </c>
      <c r="W427" s="69">
        <f t="shared" si="183"/>
        <v>0</v>
      </c>
      <c r="X427" s="53">
        <f t="shared" si="171"/>
        <v>0</v>
      </c>
      <c r="Y427" s="64"/>
      <c r="Z427" s="5">
        <f t="shared" si="174"/>
        <v>0</v>
      </c>
      <c r="AA427" s="65"/>
      <c r="AB427" s="65"/>
      <c r="AC427" s="65"/>
      <c r="AD427" s="65"/>
      <c r="AE427" s="65"/>
      <c r="AF427" s="65"/>
      <c r="AG427" s="65"/>
      <c r="AH427" s="65"/>
      <c r="AI427" s="65"/>
      <c r="AJ427" s="65"/>
      <c r="AK427" s="65"/>
      <c r="AL427" s="65"/>
      <c r="AM427" s="65"/>
      <c r="AN427" s="65"/>
      <c r="AO427" s="65"/>
      <c r="AP427" s="65"/>
      <c r="AQ427" s="65"/>
      <c r="AR427" s="65"/>
      <c r="AS427" s="65"/>
      <c r="AT427" s="65"/>
      <c r="AU427" s="65"/>
      <c r="AV427" s="65"/>
      <c r="AW427" s="65"/>
      <c r="AX427" s="65"/>
      <c r="AY427" s="65"/>
      <c r="AZ427" s="65"/>
      <c r="BA427" s="65"/>
      <c r="BB427" s="65"/>
      <c r="BC427" s="65"/>
      <c r="BD427" s="65"/>
      <c r="BE427" s="65"/>
      <c r="BF427" s="65"/>
      <c r="BG427" s="65"/>
      <c r="BH427" s="146"/>
    </row>
    <row r="428" spans="1:60" s="147" customFormat="1" ht="48" hidden="1">
      <c r="A428" s="109" t="s">
        <v>40</v>
      </c>
      <c r="B428" s="86" t="s">
        <v>320</v>
      </c>
      <c r="C428" s="134">
        <v>100</v>
      </c>
      <c r="D428" s="52">
        <f t="shared" si="195"/>
        <v>0</v>
      </c>
      <c r="E428" s="52"/>
      <c r="F428" s="52"/>
      <c r="G428" s="52"/>
      <c r="H428" s="52"/>
      <c r="I428" s="52"/>
      <c r="J428" s="52"/>
      <c r="K428" s="52"/>
      <c r="L428" s="52"/>
      <c r="M428" s="52"/>
      <c r="N428" s="52"/>
      <c r="O428" s="52"/>
      <c r="P428" s="52"/>
      <c r="Q428" s="52"/>
      <c r="R428" s="52"/>
      <c r="S428" s="52"/>
      <c r="T428" s="52"/>
      <c r="U428" s="55">
        <f t="shared" si="189"/>
        <v>0</v>
      </c>
      <c r="V428" s="32">
        <f t="shared" si="186"/>
        <v>0</v>
      </c>
      <c r="W428" s="69">
        <f t="shared" si="183"/>
        <v>-100</v>
      </c>
      <c r="X428" s="53">
        <f t="shared" si="171"/>
        <v>-100</v>
      </c>
      <c r="Y428" s="64"/>
      <c r="Z428" s="5">
        <f t="shared" si="174"/>
        <v>0</v>
      </c>
      <c r="AA428" s="65"/>
      <c r="AB428" s="65"/>
      <c r="AC428" s="65"/>
      <c r="AD428" s="65"/>
      <c r="AE428" s="65"/>
      <c r="AF428" s="65"/>
      <c r="AG428" s="65"/>
      <c r="AH428" s="65"/>
      <c r="AI428" s="65"/>
      <c r="AJ428" s="65"/>
      <c r="AK428" s="65"/>
      <c r="AL428" s="65"/>
      <c r="AM428" s="65"/>
      <c r="AN428" s="65"/>
      <c r="AO428" s="65"/>
      <c r="AP428" s="65"/>
      <c r="AQ428" s="65"/>
      <c r="AR428" s="65"/>
      <c r="AS428" s="65"/>
      <c r="AT428" s="65"/>
      <c r="AU428" s="65"/>
      <c r="AV428" s="65"/>
      <c r="AW428" s="65"/>
      <c r="AX428" s="65"/>
      <c r="AY428" s="65"/>
      <c r="AZ428" s="65"/>
      <c r="BA428" s="65"/>
      <c r="BB428" s="65"/>
      <c r="BC428" s="65"/>
      <c r="BD428" s="65"/>
      <c r="BE428" s="65"/>
      <c r="BF428" s="65"/>
      <c r="BG428" s="65"/>
      <c r="BH428" s="146"/>
    </row>
    <row r="429" spans="1:60" s="150" customFormat="1" ht="12" outlineLevel="1">
      <c r="A429" s="135" t="s">
        <v>237</v>
      </c>
      <c r="B429" s="136" t="s">
        <v>321</v>
      </c>
      <c r="C429" s="137">
        <v>1050</v>
      </c>
      <c r="D429" s="138">
        <f>SUM(E429:P429)</f>
        <v>1050</v>
      </c>
      <c r="E429" s="138">
        <f>SUM(E430:E432)</f>
        <v>0</v>
      </c>
      <c r="F429" s="138">
        <f t="shared" ref="F429:P429" si="196">SUM(F430:F432)</f>
        <v>0</v>
      </c>
      <c r="G429" s="138">
        <f t="shared" si="196"/>
        <v>850</v>
      </c>
      <c r="H429" s="138">
        <f t="shared" si="196"/>
        <v>0</v>
      </c>
      <c r="I429" s="138">
        <f t="shared" si="196"/>
        <v>0</v>
      </c>
      <c r="J429" s="138">
        <f t="shared" si="196"/>
        <v>0</v>
      </c>
      <c r="K429" s="138">
        <f t="shared" si="196"/>
        <v>0</v>
      </c>
      <c r="L429" s="138">
        <f t="shared" si="196"/>
        <v>0</v>
      </c>
      <c r="M429" s="138">
        <f t="shared" si="196"/>
        <v>0</v>
      </c>
      <c r="N429" s="138">
        <f t="shared" si="196"/>
        <v>200</v>
      </c>
      <c r="O429" s="138">
        <f t="shared" si="196"/>
        <v>0</v>
      </c>
      <c r="P429" s="138">
        <f t="shared" si="196"/>
        <v>0</v>
      </c>
      <c r="Q429" s="138"/>
      <c r="R429" s="138"/>
      <c r="S429" s="138"/>
      <c r="T429" s="138"/>
      <c r="U429" s="148">
        <f t="shared" si="189"/>
        <v>1050</v>
      </c>
      <c r="V429" s="140">
        <f t="shared" si="186"/>
        <v>1050</v>
      </c>
      <c r="W429" s="141">
        <f t="shared" si="183"/>
        <v>0</v>
      </c>
      <c r="X429" s="142">
        <f t="shared" si="171"/>
        <v>0</v>
      </c>
      <c r="Y429" s="79"/>
      <c r="Z429" s="143">
        <f t="shared" si="174"/>
        <v>0</v>
      </c>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49"/>
      <c r="AY429" s="149"/>
      <c r="AZ429" s="149"/>
      <c r="BA429" s="149"/>
      <c r="BB429" s="149"/>
      <c r="BC429" s="149"/>
      <c r="BD429" s="149"/>
      <c r="BE429" s="149"/>
      <c r="BF429" s="149"/>
      <c r="BG429" s="149"/>
    </row>
    <row r="430" spans="1:60" s="66" customFormat="1" ht="62.25" customHeight="1" outlineLevel="1">
      <c r="A430" s="133" t="s">
        <v>40</v>
      </c>
      <c r="B430" s="151" t="s">
        <v>322</v>
      </c>
      <c r="C430" s="134">
        <v>400</v>
      </c>
      <c r="D430" s="52">
        <f t="shared" si="195"/>
        <v>400</v>
      </c>
      <c r="E430" s="52"/>
      <c r="F430" s="52"/>
      <c r="G430" s="52">
        <v>400</v>
      </c>
      <c r="H430" s="52"/>
      <c r="I430" s="52"/>
      <c r="J430" s="52"/>
      <c r="K430" s="52"/>
      <c r="L430" s="52"/>
      <c r="M430" s="52"/>
      <c r="N430" s="52"/>
      <c r="O430" s="52"/>
      <c r="P430" s="52"/>
      <c r="Q430" s="52"/>
      <c r="R430" s="52"/>
      <c r="S430" s="52"/>
      <c r="T430" s="52"/>
      <c r="U430" s="55">
        <f t="shared" si="189"/>
        <v>400</v>
      </c>
      <c r="V430" s="32">
        <f t="shared" si="186"/>
        <v>400</v>
      </c>
      <c r="W430" s="69">
        <f t="shared" si="183"/>
        <v>0</v>
      </c>
      <c r="X430" s="53">
        <f t="shared" si="171"/>
        <v>0</v>
      </c>
      <c r="Y430" s="64"/>
      <c r="Z430" s="5">
        <f t="shared" si="174"/>
        <v>0</v>
      </c>
      <c r="AA430" s="65"/>
      <c r="AB430" s="65"/>
      <c r="AC430" s="65"/>
      <c r="AD430" s="65"/>
      <c r="AE430" s="65"/>
      <c r="AF430" s="65"/>
      <c r="AG430" s="65"/>
      <c r="AH430" s="65"/>
      <c r="AI430" s="65"/>
      <c r="AJ430" s="65"/>
      <c r="AK430" s="65"/>
      <c r="AL430" s="65"/>
      <c r="AM430" s="65"/>
      <c r="AN430" s="65"/>
      <c r="AO430" s="65"/>
      <c r="AP430" s="65"/>
      <c r="AQ430" s="65"/>
      <c r="AR430" s="65"/>
      <c r="AS430" s="65"/>
      <c r="AT430" s="65"/>
      <c r="AU430" s="65"/>
      <c r="AV430" s="65"/>
      <c r="AW430" s="65"/>
      <c r="AX430" s="65"/>
      <c r="AY430" s="65"/>
      <c r="AZ430" s="65"/>
      <c r="BA430" s="65"/>
      <c r="BB430" s="65"/>
      <c r="BC430" s="65"/>
      <c r="BD430" s="65"/>
      <c r="BE430" s="65"/>
      <c r="BF430" s="65"/>
      <c r="BG430" s="65"/>
    </row>
    <row r="431" spans="1:60" s="59" customFormat="1" ht="46.5" customHeight="1">
      <c r="A431" s="133" t="s">
        <v>40</v>
      </c>
      <c r="B431" s="151" t="s">
        <v>323</v>
      </c>
      <c r="C431" s="134">
        <v>450</v>
      </c>
      <c r="D431" s="52">
        <f t="shared" si="195"/>
        <v>450</v>
      </c>
      <c r="E431" s="52"/>
      <c r="F431" s="52"/>
      <c r="G431" s="52">
        <v>450</v>
      </c>
      <c r="H431" s="52"/>
      <c r="I431" s="52"/>
      <c r="J431" s="52"/>
      <c r="K431" s="52"/>
      <c r="L431" s="52"/>
      <c r="M431" s="52"/>
      <c r="N431" s="52"/>
      <c r="O431" s="52"/>
      <c r="P431" s="52"/>
      <c r="Q431" s="52"/>
      <c r="R431" s="52"/>
      <c r="S431" s="52"/>
      <c r="T431" s="52"/>
      <c r="U431" s="55">
        <f t="shared" si="189"/>
        <v>450</v>
      </c>
      <c r="V431" s="32">
        <f t="shared" si="186"/>
        <v>450</v>
      </c>
      <c r="W431" s="69">
        <f t="shared" si="183"/>
        <v>0</v>
      </c>
      <c r="X431" s="53">
        <f t="shared" si="171"/>
        <v>0</v>
      </c>
      <c r="Y431" s="57"/>
      <c r="Z431" s="5">
        <f t="shared" si="174"/>
        <v>0</v>
      </c>
      <c r="AA431" s="58"/>
      <c r="AB431" s="58"/>
      <c r="AC431" s="58"/>
      <c r="AD431" s="58"/>
      <c r="AE431" s="58"/>
      <c r="AF431" s="58"/>
      <c r="AG431" s="58"/>
      <c r="AH431" s="58"/>
      <c r="AI431" s="58"/>
      <c r="AJ431" s="58"/>
      <c r="AK431" s="58"/>
      <c r="AL431" s="58"/>
      <c r="AM431" s="58"/>
      <c r="AN431" s="58"/>
      <c r="AO431" s="58"/>
      <c r="AP431" s="58"/>
      <c r="AQ431" s="58"/>
      <c r="AR431" s="58"/>
      <c r="AS431" s="58"/>
      <c r="AT431" s="58"/>
      <c r="AU431" s="58"/>
      <c r="AV431" s="58"/>
      <c r="AW431" s="58"/>
      <c r="AX431" s="58"/>
      <c r="AY431" s="58"/>
      <c r="AZ431" s="58"/>
      <c r="BA431" s="58"/>
      <c r="BB431" s="58"/>
      <c r="BC431" s="58"/>
      <c r="BD431" s="58"/>
      <c r="BE431" s="58"/>
      <c r="BF431" s="58"/>
      <c r="BG431" s="58"/>
    </row>
    <row r="432" spans="1:60" s="145" customFormat="1" ht="36">
      <c r="A432" s="109" t="s">
        <v>40</v>
      </c>
      <c r="B432" s="151" t="s">
        <v>324</v>
      </c>
      <c r="C432" s="134">
        <v>200</v>
      </c>
      <c r="D432" s="52">
        <f t="shared" si="195"/>
        <v>200</v>
      </c>
      <c r="E432" s="52"/>
      <c r="F432" s="52"/>
      <c r="G432" s="52"/>
      <c r="H432" s="52"/>
      <c r="I432" s="52"/>
      <c r="J432" s="52"/>
      <c r="K432" s="52"/>
      <c r="L432" s="52"/>
      <c r="M432" s="52"/>
      <c r="N432" s="52">
        <v>200</v>
      </c>
      <c r="O432" s="52"/>
      <c r="P432" s="52"/>
      <c r="Q432" s="52">
        <f t="shared" ref="Q432:T432" si="197">SUM(Q433:Q435)</f>
        <v>0</v>
      </c>
      <c r="R432" s="52"/>
      <c r="S432" s="52">
        <f t="shared" si="197"/>
        <v>0</v>
      </c>
      <c r="T432" s="52">
        <f t="shared" si="197"/>
        <v>0</v>
      </c>
      <c r="U432" s="104">
        <f t="shared" si="189"/>
        <v>200</v>
      </c>
      <c r="V432" s="32">
        <f t="shared" si="186"/>
        <v>200</v>
      </c>
      <c r="W432" s="69">
        <f t="shared" si="183"/>
        <v>0</v>
      </c>
      <c r="X432" s="53">
        <f t="shared" si="171"/>
        <v>0</v>
      </c>
      <c r="Y432" s="79"/>
      <c r="Z432" s="5">
        <f t="shared" si="174"/>
        <v>0</v>
      </c>
      <c r="AA432" s="116"/>
      <c r="AB432" s="116"/>
      <c r="AC432" s="116"/>
      <c r="AD432" s="116"/>
      <c r="AE432" s="116"/>
      <c r="AF432" s="116"/>
      <c r="AG432" s="116"/>
      <c r="AH432" s="116"/>
      <c r="AI432" s="116"/>
      <c r="AJ432" s="116"/>
      <c r="AK432" s="116"/>
      <c r="AL432" s="116"/>
      <c r="AM432" s="116"/>
      <c r="AN432" s="116"/>
      <c r="AO432" s="116"/>
      <c r="AP432" s="116"/>
      <c r="AQ432" s="116"/>
      <c r="AR432" s="116"/>
      <c r="AS432" s="116"/>
      <c r="AT432" s="116"/>
      <c r="AU432" s="116"/>
      <c r="AV432" s="116"/>
      <c r="AW432" s="116"/>
      <c r="AX432" s="116"/>
      <c r="AY432" s="116"/>
      <c r="AZ432" s="116"/>
      <c r="BA432" s="116"/>
      <c r="BB432" s="116"/>
      <c r="BC432" s="116"/>
      <c r="BD432" s="116"/>
      <c r="BE432" s="116"/>
      <c r="BF432" s="116"/>
      <c r="BG432" s="116"/>
      <c r="BH432" s="144"/>
    </row>
    <row r="433" spans="1:60" s="154" customFormat="1" ht="12">
      <c r="A433" s="135" t="s">
        <v>237</v>
      </c>
      <c r="B433" s="136" t="s">
        <v>325</v>
      </c>
      <c r="C433" s="137">
        <v>2340</v>
      </c>
      <c r="D433" s="138">
        <f>SUM(E433:P433)</f>
        <v>1780</v>
      </c>
      <c r="E433" s="138">
        <f t="shared" ref="E433:P433" si="198">SUM(E434:E441)</f>
        <v>0</v>
      </c>
      <c r="F433" s="138">
        <f t="shared" si="198"/>
        <v>0</v>
      </c>
      <c r="G433" s="138">
        <f t="shared" si="198"/>
        <v>500</v>
      </c>
      <c r="H433" s="138">
        <f t="shared" si="198"/>
        <v>0</v>
      </c>
      <c r="I433" s="138">
        <f t="shared" si="198"/>
        <v>0</v>
      </c>
      <c r="J433" s="138">
        <f t="shared" si="198"/>
        <v>0</v>
      </c>
      <c r="K433" s="138">
        <f t="shared" si="198"/>
        <v>0</v>
      </c>
      <c r="L433" s="138">
        <f t="shared" si="198"/>
        <v>0</v>
      </c>
      <c r="M433" s="138">
        <f t="shared" si="198"/>
        <v>0</v>
      </c>
      <c r="N433" s="138">
        <f t="shared" si="198"/>
        <v>1280</v>
      </c>
      <c r="O433" s="138">
        <f t="shared" si="198"/>
        <v>0</v>
      </c>
      <c r="P433" s="138">
        <f t="shared" si="198"/>
        <v>0</v>
      </c>
      <c r="Q433" s="138"/>
      <c r="R433" s="138"/>
      <c r="S433" s="138"/>
      <c r="T433" s="138"/>
      <c r="U433" s="148">
        <f t="shared" si="189"/>
        <v>1780</v>
      </c>
      <c r="V433" s="140">
        <f t="shared" si="186"/>
        <v>1780</v>
      </c>
      <c r="W433" s="141">
        <f t="shared" si="183"/>
        <v>-560</v>
      </c>
      <c r="X433" s="142">
        <f t="shared" si="171"/>
        <v>-560</v>
      </c>
      <c r="Y433" s="152"/>
      <c r="Z433" s="143">
        <f t="shared" si="174"/>
        <v>0</v>
      </c>
      <c r="AA433" s="153"/>
      <c r="AB433" s="153"/>
      <c r="AC433" s="153"/>
      <c r="AD433" s="153"/>
      <c r="AE433" s="153"/>
      <c r="AF433" s="153"/>
      <c r="AG433" s="153"/>
      <c r="AH433" s="153"/>
      <c r="AI433" s="153"/>
      <c r="AJ433" s="153"/>
      <c r="AK433" s="153"/>
      <c r="AL433" s="153"/>
      <c r="AM433" s="153"/>
      <c r="AN433" s="153"/>
      <c r="AO433" s="153"/>
      <c r="AP433" s="153"/>
      <c r="AQ433" s="153"/>
      <c r="AR433" s="153"/>
      <c r="AS433" s="153"/>
      <c r="AT433" s="153"/>
      <c r="AU433" s="153"/>
      <c r="AV433" s="153"/>
      <c r="AW433" s="153"/>
      <c r="AX433" s="153"/>
      <c r="AY433" s="153"/>
      <c r="AZ433" s="153"/>
      <c r="BA433" s="153"/>
      <c r="BB433" s="153"/>
      <c r="BC433" s="153"/>
      <c r="BD433" s="153"/>
      <c r="BE433" s="153"/>
      <c r="BF433" s="153"/>
      <c r="BG433" s="153"/>
    </row>
    <row r="434" spans="1:60" s="147" customFormat="1" ht="24">
      <c r="A434" s="109" t="s">
        <v>40</v>
      </c>
      <c r="B434" s="151" t="s">
        <v>326</v>
      </c>
      <c r="C434" s="134">
        <v>500</v>
      </c>
      <c r="D434" s="52">
        <f t="shared" si="195"/>
        <v>500</v>
      </c>
      <c r="E434" s="52"/>
      <c r="F434" s="52"/>
      <c r="G434" s="52">
        <v>500</v>
      </c>
      <c r="H434" s="52"/>
      <c r="I434" s="52"/>
      <c r="J434" s="52"/>
      <c r="K434" s="52"/>
      <c r="L434" s="52"/>
      <c r="M434" s="52"/>
      <c r="N434" s="52"/>
      <c r="O434" s="52"/>
      <c r="P434" s="52"/>
      <c r="Q434" s="52"/>
      <c r="R434" s="52"/>
      <c r="S434" s="52"/>
      <c r="T434" s="52"/>
      <c r="U434" s="55">
        <f t="shared" si="189"/>
        <v>500</v>
      </c>
      <c r="V434" s="32">
        <f t="shared" si="186"/>
        <v>500</v>
      </c>
      <c r="W434" s="69">
        <f t="shared" si="183"/>
        <v>0</v>
      </c>
      <c r="X434" s="53">
        <f t="shared" si="171"/>
        <v>0</v>
      </c>
      <c r="Y434" s="64"/>
      <c r="Z434" s="5">
        <f t="shared" si="174"/>
        <v>0</v>
      </c>
      <c r="AA434" s="65"/>
      <c r="AB434" s="65"/>
      <c r="AC434" s="65"/>
      <c r="AD434" s="65"/>
      <c r="AE434" s="65"/>
      <c r="AF434" s="65"/>
      <c r="AG434" s="65"/>
      <c r="AH434" s="65"/>
      <c r="AI434" s="65"/>
      <c r="AJ434" s="65"/>
      <c r="AK434" s="65"/>
      <c r="AL434" s="65"/>
      <c r="AM434" s="65"/>
      <c r="AN434" s="65"/>
      <c r="AO434" s="65"/>
      <c r="AP434" s="65"/>
      <c r="AQ434" s="65"/>
      <c r="AR434" s="65"/>
      <c r="AS434" s="65"/>
      <c r="AT434" s="65"/>
      <c r="AU434" s="65"/>
      <c r="AV434" s="65"/>
      <c r="AW434" s="65"/>
      <c r="AX434" s="65"/>
      <c r="AY434" s="65"/>
      <c r="AZ434" s="65"/>
      <c r="BA434" s="65"/>
      <c r="BB434" s="65"/>
      <c r="BC434" s="65"/>
      <c r="BD434" s="65"/>
      <c r="BE434" s="65"/>
      <c r="BF434" s="65"/>
      <c r="BG434" s="65"/>
      <c r="BH434" s="146"/>
    </row>
    <row r="435" spans="1:60" s="147" customFormat="1" ht="96.75" customHeight="1">
      <c r="A435" s="109" t="s">
        <v>40</v>
      </c>
      <c r="B435" s="151" t="s">
        <v>327</v>
      </c>
      <c r="C435" s="134">
        <v>500</v>
      </c>
      <c r="D435" s="52">
        <f t="shared" si="195"/>
        <v>500</v>
      </c>
      <c r="E435" s="52"/>
      <c r="F435" s="52"/>
      <c r="G435" s="52">
        <v>0</v>
      </c>
      <c r="H435" s="52"/>
      <c r="I435" s="52"/>
      <c r="J435" s="52"/>
      <c r="K435" s="52"/>
      <c r="L435" s="52"/>
      <c r="M435" s="52"/>
      <c r="N435" s="52">
        <v>500</v>
      </c>
      <c r="O435" s="52"/>
      <c r="P435" s="52"/>
      <c r="Q435" s="52"/>
      <c r="R435" s="52"/>
      <c r="S435" s="52"/>
      <c r="T435" s="52"/>
      <c r="U435" s="55">
        <f t="shared" si="189"/>
        <v>500</v>
      </c>
      <c r="V435" s="32">
        <f t="shared" si="186"/>
        <v>500</v>
      </c>
      <c r="W435" s="69">
        <f t="shared" si="183"/>
        <v>0</v>
      </c>
      <c r="X435" s="53">
        <f t="shared" si="171"/>
        <v>0</v>
      </c>
      <c r="Y435" s="64"/>
      <c r="Z435" s="5">
        <f t="shared" si="174"/>
        <v>0</v>
      </c>
      <c r="AA435" s="65"/>
      <c r="AB435" s="65"/>
      <c r="AC435" s="65"/>
      <c r="AD435" s="65"/>
      <c r="AE435" s="65"/>
      <c r="AF435" s="65"/>
      <c r="AG435" s="65"/>
      <c r="AH435" s="65"/>
      <c r="AI435" s="65"/>
      <c r="AJ435" s="65"/>
      <c r="AK435" s="65"/>
      <c r="AL435" s="65"/>
      <c r="AM435" s="65"/>
      <c r="AN435" s="65"/>
      <c r="AO435" s="65"/>
      <c r="AP435" s="65"/>
      <c r="AQ435" s="65"/>
      <c r="AR435" s="65"/>
      <c r="AS435" s="65"/>
      <c r="AT435" s="65"/>
      <c r="AU435" s="65"/>
      <c r="AV435" s="65"/>
      <c r="AW435" s="65"/>
      <c r="AX435" s="65"/>
      <c r="AY435" s="65"/>
      <c r="AZ435" s="65"/>
      <c r="BA435" s="65"/>
      <c r="BB435" s="65"/>
      <c r="BC435" s="65"/>
      <c r="BD435" s="65"/>
      <c r="BE435" s="65"/>
      <c r="BF435" s="65"/>
      <c r="BG435" s="65"/>
      <c r="BH435" s="146"/>
    </row>
    <row r="436" spans="1:60" s="145" customFormat="1" ht="36">
      <c r="A436" s="109" t="s">
        <v>40</v>
      </c>
      <c r="B436" s="151" t="s">
        <v>328</v>
      </c>
      <c r="C436" s="134">
        <v>400</v>
      </c>
      <c r="D436" s="52">
        <f t="shared" si="195"/>
        <v>200</v>
      </c>
      <c r="E436" s="52"/>
      <c r="F436" s="52"/>
      <c r="G436" s="52"/>
      <c r="H436" s="52"/>
      <c r="I436" s="52"/>
      <c r="J436" s="52"/>
      <c r="K436" s="52"/>
      <c r="L436" s="52"/>
      <c r="M436" s="52"/>
      <c r="N436" s="52">
        <v>200</v>
      </c>
      <c r="O436" s="52"/>
      <c r="P436" s="52"/>
      <c r="Q436" s="52">
        <f>SUM(Q437:Q440)</f>
        <v>0</v>
      </c>
      <c r="R436" s="52"/>
      <c r="S436" s="52">
        <f>SUM(S437:S440)</f>
        <v>0</v>
      </c>
      <c r="T436" s="52">
        <f>SUM(T437:T440)</f>
        <v>0</v>
      </c>
      <c r="U436" s="104">
        <f t="shared" si="189"/>
        <v>200</v>
      </c>
      <c r="V436" s="32">
        <f t="shared" si="186"/>
        <v>200</v>
      </c>
      <c r="W436" s="69">
        <f t="shared" si="183"/>
        <v>-200</v>
      </c>
      <c r="X436" s="53">
        <f t="shared" si="171"/>
        <v>-200</v>
      </c>
      <c r="Y436" s="79"/>
      <c r="Z436" s="5">
        <f t="shared" si="174"/>
        <v>0</v>
      </c>
      <c r="AA436" s="116"/>
      <c r="AB436" s="116"/>
      <c r="AC436" s="116"/>
      <c r="AD436" s="116"/>
      <c r="AE436" s="116"/>
      <c r="AF436" s="116"/>
      <c r="AG436" s="116"/>
      <c r="AH436" s="116"/>
      <c r="AI436" s="116"/>
      <c r="AJ436" s="116"/>
      <c r="AK436" s="116"/>
      <c r="AL436" s="116"/>
      <c r="AM436" s="116"/>
      <c r="AN436" s="116"/>
      <c r="AO436" s="116"/>
      <c r="AP436" s="116"/>
      <c r="AQ436" s="116"/>
      <c r="AR436" s="116"/>
      <c r="AS436" s="116"/>
      <c r="AT436" s="116"/>
      <c r="AU436" s="116"/>
      <c r="AV436" s="116"/>
      <c r="AW436" s="116"/>
      <c r="AX436" s="116"/>
      <c r="AY436" s="116"/>
      <c r="AZ436" s="116"/>
      <c r="BA436" s="116"/>
      <c r="BB436" s="116"/>
      <c r="BC436" s="116"/>
      <c r="BD436" s="116"/>
      <c r="BE436" s="116"/>
      <c r="BF436" s="116"/>
      <c r="BG436" s="116"/>
      <c r="BH436" s="144"/>
    </row>
    <row r="437" spans="1:60" s="145" customFormat="1" ht="36">
      <c r="A437" s="133" t="s">
        <v>40</v>
      </c>
      <c r="B437" s="151" t="s">
        <v>329</v>
      </c>
      <c r="C437" s="134">
        <v>150</v>
      </c>
      <c r="D437" s="52">
        <f t="shared" si="195"/>
        <v>150</v>
      </c>
      <c r="E437" s="52"/>
      <c r="F437" s="52"/>
      <c r="G437" s="52"/>
      <c r="H437" s="52"/>
      <c r="I437" s="52"/>
      <c r="J437" s="52"/>
      <c r="K437" s="52"/>
      <c r="L437" s="52"/>
      <c r="M437" s="52"/>
      <c r="N437" s="52">
        <v>150</v>
      </c>
      <c r="O437" s="52"/>
      <c r="P437" s="52"/>
      <c r="Q437" s="52"/>
      <c r="R437" s="52"/>
      <c r="S437" s="52"/>
      <c r="T437" s="52"/>
      <c r="U437" s="148">
        <f t="shared" si="189"/>
        <v>150</v>
      </c>
      <c r="V437" s="32">
        <f t="shared" si="186"/>
        <v>150</v>
      </c>
      <c r="W437" s="69">
        <f t="shared" si="183"/>
        <v>0</v>
      </c>
      <c r="X437" s="53">
        <f t="shared" si="171"/>
        <v>0</v>
      </c>
      <c r="Y437" s="79"/>
      <c r="Z437" s="5">
        <f t="shared" si="174"/>
        <v>0</v>
      </c>
      <c r="AA437" s="116"/>
      <c r="AB437" s="116"/>
      <c r="AC437" s="116"/>
      <c r="AD437" s="116"/>
      <c r="AE437" s="116"/>
      <c r="AF437" s="116"/>
      <c r="AG437" s="116"/>
      <c r="AH437" s="116"/>
      <c r="AI437" s="116"/>
      <c r="AJ437" s="116"/>
      <c r="AK437" s="116"/>
      <c r="AL437" s="116"/>
      <c r="AM437" s="116"/>
      <c r="AN437" s="116"/>
      <c r="AO437" s="116"/>
      <c r="AP437" s="116"/>
      <c r="AQ437" s="116"/>
      <c r="AR437" s="116"/>
      <c r="AS437" s="116"/>
      <c r="AT437" s="116"/>
      <c r="AU437" s="116"/>
      <c r="AV437" s="116"/>
      <c r="AW437" s="116"/>
      <c r="AX437" s="116"/>
      <c r="AY437" s="116"/>
      <c r="AZ437" s="116"/>
      <c r="BA437" s="116"/>
      <c r="BB437" s="116"/>
      <c r="BC437" s="116"/>
      <c r="BD437" s="116"/>
      <c r="BE437" s="116"/>
      <c r="BF437" s="116"/>
      <c r="BG437" s="116"/>
      <c r="BH437" s="144"/>
    </row>
    <row r="438" spans="1:60" s="147" customFormat="1" ht="48">
      <c r="A438" s="109" t="s">
        <v>40</v>
      </c>
      <c r="B438" s="151" t="s">
        <v>330</v>
      </c>
      <c r="C438" s="134">
        <v>300</v>
      </c>
      <c r="D438" s="52">
        <f t="shared" si="195"/>
        <v>300</v>
      </c>
      <c r="E438" s="52"/>
      <c r="F438" s="52"/>
      <c r="G438" s="52"/>
      <c r="H438" s="52"/>
      <c r="I438" s="52"/>
      <c r="J438" s="52"/>
      <c r="K438" s="52"/>
      <c r="L438" s="52"/>
      <c r="M438" s="52"/>
      <c r="N438" s="52">
        <v>300</v>
      </c>
      <c r="O438" s="52"/>
      <c r="P438" s="52"/>
      <c r="Q438" s="52"/>
      <c r="R438" s="52"/>
      <c r="S438" s="52"/>
      <c r="T438" s="52"/>
      <c r="U438" s="55">
        <f t="shared" si="189"/>
        <v>300</v>
      </c>
      <c r="V438" s="32">
        <f t="shared" si="186"/>
        <v>300</v>
      </c>
      <c r="W438" s="69">
        <f t="shared" si="183"/>
        <v>0</v>
      </c>
      <c r="X438" s="53">
        <f t="shared" si="171"/>
        <v>0</v>
      </c>
      <c r="Y438" s="64"/>
      <c r="Z438" s="5">
        <f t="shared" si="174"/>
        <v>0</v>
      </c>
      <c r="AA438" s="65"/>
      <c r="AB438" s="65"/>
      <c r="AC438" s="65"/>
      <c r="AD438" s="65"/>
      <c r="AE438" s="65"/>
      <c r="AF438" s="65"/>
      <c r="AG438" s="65"/>
      <c r="AH438" s="65"/>
      <c r="AI438" s="65"/>
      <c r="AJ438" s="65"/>
      <c r="AK438" s="65"/>
      <c r="AL438" s="65"/>
      <c r="AM438" s="65"/>
      <c r="AN438" s="65"/>
      <c r="AO438" s="65"/>
      <c r="AP438" s="65"/>
      <c r="AQ438" s="65"/>
      <c r="AR438" s="65"/>
      <c r="AS438" s="65"/>
      <c r="AT438" s="65"/>
      <c r="AU438" s="65"/>
      <c r="AV438" s="65"/>
      <c r="AW438" s="65"/>
      <c r="AX438" s="65"/>
      <c r="AY438" s="65"/>
      <c r="AZ438" s="65"/>
      <c r="BA438" s="65"/>
      <c r="BB438" s="65"/>
      <c r="BC438" s="65"/>
      <c r="BD438" s="65"/>
      <c r="BE438" s="65"/>
      <c r="BF438" s="65"/>
      <c r="BG438" s="65"/>
      <c r="BH438" s="146"/>
    </row>
    <row r="439" spans="1:60" s="147" customFormat="1" ht="24">
      <c r="A439" s="109" t="s">
        <v>40</v>
      </c>
      <c r="B439" s="151" t="s">
        <v>331</v>
      </c>
      <c r="C439" s="134"/>
      <c r="D439" s="52">
        <f t="shared" si="195"/>
        <v>130</v>
      </c>
      <c r="E439" s="52"/>
      <c r="F439" s="52"/>
      <c r="G439" s="52"/>
      <c r="H439" s="52"/>
      <c r="I439" s="52"/>
      <c r="J439" s="52"/>
      <c r="K439" s="52"/>
      <c r="L439" s="52"/>
      <c r="M439" s="52"/>
      <c r="N439" s="52">
        <v>130</v>
      </c>
      <c r="O439" s="52"/>
      <c r="P439" s="52"/>
      <c r="Q439" s="52"/>
      <c r="R439" s="52"/>
      <c r="S439" s="52"/>
      <c r="T439" s="52"/>
      <c r="U439" s="55">
        <f t="shared" si="189"/>
        <v>130</v>
      </c>
      <c r="V439" s="32">
        <f t="shared" si="186"/>
        <v>130</v>
      </c>
      <c r="W439" s="69"/>
      <c r="X439" s="93">
        <f t="shared" si="171"/>
        <v>130</v>
      </c>
      <c r="Y439" s="64"/>
      <c r="Z439" s="5">
        <f t="shared" si="174"/>
        <v>0</v>
      </c>
      <c r="AA439" s="65"/>
      <c r="AB439" s="65"/>
      <c r="AC439" s="65"/>
      <c r="AD439" s="65"/>
      <c r="AE439" s="65"/>
      <c r="AF439" s="65"/>
      <c r="AG439" s="65"/>
      <c r="AH439" s="65"/>
      <c r="AI439" s="65"/>
      <c r="AJ439" s="65"/>
      <c r="AK439" s="65"/>
      <c r="AL439" s="65"/>
      <c r="AM439" s="65"/>
      <c r="AN439" s="65"/>
      <c r="AO439" s="65"/>
      <c r="AP439" s="65"/>
      <c r="AQ439" s="65"/>
      <c r="AR439" s="65"/>
      <c r="AS439" s="65"/>
      <c r="AT439" s="65"/>
      <c r="AU439" s="65"/>
      <c r="AV439" s="65"/>
      <c r="AW439" s="65"/>
      <c r="AX439" s="65"/>
      <c r="AY439" s="65"/>
      <c r="AZ439" s="65"/>
      <c r="BA439" s="65"/>
      <c r="BB439" s="65"/>
      <c r="BC439" s="65"/>
      <c r="BD439" s="65"/>
      <c r="BE439" s="65"/>
      <c r="BF439" s="65"/>
      <c r="BG439" s="65"/>
      <c r="BH439" s="146"/>
    </row>
    <row r="440" spans="1:60" s="147" customFormat="1" ht="36" hidden="1">
      <c r="A440" s="109" t="s">
        <v>40</v>
      </c>
      <c r="B440" s="151" t="s">
        <v>332</v>
      </c>
      <c r="C440" s="134"/>
      <c r="D440" s="52">
        <f t="shared" si="195"/>
        <v>0</v>
      </c>
      <c r="E440" s="52"/>
      <c r="F440" s="52"/>
      <c r="G440" s="52"/>
      <c r="H440" s="52"/>
      <c r="I440" s="52"/>
      <c r="J440" s="52"/>
      <c r="K440" s="52"/>
      <c r="L440" s="52"/>
      <c r="M440" s="52"/>
      <c r="N440" s="52"/>
      <c r="O440" s="52"/>
      <c r="P440" s="52"/>
      <c r="Q440" s="52"/>
      <c r="R440" s="52"/>
      <c r="S440" s="52"/>
      <c r="T440" s="52"/>
      <c r="U440" s="55">
        <f t="shared" si="189"/>
        <v>0</v>
      </c>
      <c r="V440" s="32">
        <f t="shared" si="186"/>
        <v>0</v>
      </c>
      <c r="W440" s="69">
        <f t="shared" si="183"/>
        <v>0</v>
      </c>
      <c r="X440" s="93">
        <f t="shared" si="171"/>
        <v>0</v>
      </c>
      <c r="Y440" s="64"/>
      <c r="Z440" s="5">
        <f t="shared" si="174"/>
        <v>0</v>
      </c>
      <c r="AA440" s="65"/>
      <c r="AB440" s="65"/>
      <c r="AC440" s="65"/>
      <c r="AD440" s="65"/>
      <c r="AE440" s="65"/>
      <c r="AF440" s="65"/>
      <c r="AG440" s="65"/>
      <c r="AH440" s="65"/>
      <c r="AI440" s="65"/>
      <c r="AJ440" s="65"/>
      <c r="AK440" s="65"/>
      <c r="AL440" s="65"/>
      <c r="AM440" s="65"/>
      <c r="AN440" s="65"/>
      <c r="AO440" s="65"/>
      <c r="AP440" s="65"/>
      <c r="AQ440" s="65"/>
      <c r="AR440" s="65"/>
      <c r="AS440" s="65"/>
      <c r="AT440" s="65"/>
      <c r="AU440" s="65"/>
      <c r="AV440" s="65"/>
      <c r="AW440" s="65"/>
      <c r="AX440" s="65"/>
      <c r="AY440" s="65"/>
      <c r="AZ440" s="65"/>
      <c r="BA440" s="65"/>
      <c r="BB440" s="65"/>
      <c r="BC440" s="65"/>
      <c r="BD440" s="65"/>
      <c r="BE440" s="65"/>
      <c r="BF440" s="65"/>
      <c r="BG440" s="65"/>
      <c r="BH440" s="146"/>
    </row>
    <row r="441" spans="1:60" s="66" customFormat="1" ht="36" hidden="1">
      <c r="A441" s="109" t="s">
        <v>40</v>
      </c>
      <c r="B441" s="151" t="s">
        <v>333</v>
      </c>
      <c r="C441" s="134">
        <v>490</v>
      </c>
      <c r="D441" s="52">
        <f t="shared" si="195"/>
        <v>0</v>
      </c>
      <c r="E441" s="52"/>
      <c r="F441" s="52"/>
      <c r="G441" s="52"/>
      <c r="H441" s="52"/>
      <c r="I441" s="52"/>
      <c r="J441" s="52"/>
      <c r="K441" s="52"/>
      <c r="L441" s="52"/>
      <c r="M441" s="52"/>
      <c r="N441" s="52">
        <v>0</v>
      </c>
      <c r="O441" s="52"/>
      <c r="P441" s="52"/>
      <c r="Q441" s="52"/>
      <c r="R441" s="52"/>
      <c r="S441" s="52"/>
      <c r="T441" s="52"/>
      <c r="U441" s="55"/>
      <c r="V441" s="32"/>
      <c r="W441" s="69"/>
      <c r="X441" s="53">
        <f t="shared" si="171"/>
        <v>-490</v>
      </c>
      <c r="Y441" s="64"/>
      <c r="Z441" s="5">
        <f t="shared" si="174"/>
        <v>0</v>
      </c>
      <c r="AA441" s="65"/>
      <c r="AB441" s="65"/>
      <c r="AC441" s="65"/>
      <c r="AD441" s="65"/>
      <c r="AE441" s="65"/>
      <c r="AF441" s="65"/>
      <c r="AG441" s="65"/>
      <c r="AH441" s="65"/>
      <c r="AI441" s="65"/>
      <c r="AJ441" s="65"/>
      <c r="AK441" s="65"/>
      <c r="AL441" s="65"/>
      <c r="AM441" s="65"/>
      <c r="AN441" s="65"/>
      <c r="AO441" s="65"/>
      <c r="AP441" s="65"/>
      <c r="AQ441" s="65"/>
      <c r="AR441" s="65"/>
      <c r="AS441" s="65"/>
      <c r="AT441" s="65"/>
      <c r="AU441" s="65"/>
      <c r="AV441" s="65"/>
      <c r="AW441" s="65"/>
      <c r="AX441" s="65"/>
      <c r="AY441" s="65"/>
      <c r="AZ441" s="65"/>
      <c r="BA441" s="65"/>
      <c r="BB441" s="65"/>
      <c r="BC441" s="65"/>
      <c r="BD441" s="65"/>
      <c r="BE441" s="65"/>
      <c r="BF441" s="65"/>
      <c r="BG441" s="65"/>
    </row>
    <row r="442" spans="1:60" s="41" customFormat="1" ht="13.5" customHeight="1">
      <c r="A442" s="27" t="s">
        <v>334</v>
      </c>
      <c r="B442" s="28" t="s">
        <v>335</v>
      </c>
      <c r="C442" s="98">
        <v>7421</v>
      </c>
      <c r="D442" s="99">
        <f>D443+D446+D449+D452</f>
        <v>8639</v>
      </c>
      <c r="E442" s="99">
        <f t="shared" ref="E442:T442" si="199">E443+E446+E449+E452</f>
        <v>5135</v>
      </c>
      <c r="F442" s="99">
        <f t="shared" si="199"/>
        <v>0</v>
      </c>
      <c r="G442" s="99">
        <f t="shared" si="199"/>
        <v>3504</v>
      </c>
      <c r="H442" s="99">
        <f t="shared" si="199"/>
        <v>0</v>
      </c>
      <c r="I442" s="99">
        <f t="shared" si="199"/>
        <v>0</v>
      </c>
      <c r="J442" s="99">
        <f t="shared" si="199"/>
        <v>0</v>
      </c>
      <c r="K442" s="99">
        <f t="shared" si="199"/>
        <v>0</v>
      </c>
      <c r="L442" s="99">
        <f t="shared" si="199"/>
        <v>0</v>
      </c>
      <c r="M442" s="99">
        <f t="shared" si="199"/>
        <v>0</v>
      </c>
      <c r="N442" s="99">
        <f t="shared" si="199"/>
        <v>0</v>
      </c>
      <c r="O442" s="99">
        <f t="shared" si="199"/>
        <v>0</v>
      </c>
      <c r="P442" s="99">
        <f t="shared" si="199"/>
        <v>0</v>
      </c>
      <c r="Q442" s="99">
        <f t="shared" si="199"/>
        <v>66</v>
      </c>
      <c r="R442" s="99">
        <f t="shared" si="199"/>
        <v>0</v>
      </c>
      <c r="S442" s="99">
        <f t="shared" si="199"/>
        <v>65</v>
      </c>
      <c r="T442" s="99">
        <f t="shared" si="199"/>
        <v>0</v>
      </c>
      <c r="U442" s="100">
        <f t="shared" si="189"/>
        <v>8705</v>
      </c>
      <c r="V442" s="32">
        <f t="shared" si="186"/>
        <v>8640</v>
      </c>
      <c r="W442" s="69">
        <f t="shared" si="183"/>
        <v>1218</v>
      </c>
      <c r="X442" s="101">
        <f t="shared" si="171"/>
        <v>1218</v>
      </c>
      <c r="Y442" s="38" t="s">
        <v>37</v>
      </c>
      <c r="Z442" s="5">
        <f t="shared" si="174"/>
        <v>0</v>
      </c>
      <c r="AA442" s="39"/>
      <c r="AB442" s="39"/>
      <c r="AC442" s="40"/>
      <c r="AD442" s="40"/>
      <c r="AE442" s="40"/>
      <c r="AF442" s="40"/>
      <c r="AG442" s="40"/>
      <c r="AH442" s="40"/>
      <c r="AI442" s="40"/>
      <c r="AJ442" s="40"/>
      <c r="AK442" s="40"/>
      <c r="AL442" s="40"/>
      <c r="AM442" s="40"/>
      <c r="AN442" s="40"/>
      <c r="AO442" s="40"/>
      <c r="AP442" s="40"/>
      <c r="AQ442" s="40"/>
      <c r="AR442" s="40"/>
      <c r="AS442" s="40"/>
      <c r="AT442" s="40"/>
      <c r="AU442" s="40"/>
      <c r="AV442" s="40"/>
      <c r="AW442" s="40"/>
      <c r="AX442" s="40"/>
      <c r="AY442" s="40"/>
      <c r="AZ442" s="40"/>
      <c r="BA442" s="40"/>
      <c r="BB442" s="40"/>
      <c r="BC442" s="40"/>
      <c r="BD442" s="40"/>
      <c r="BE442" s="40"/>
      <c r="BF442" s="40"/>
      <c r="BG442" s="40"/>
    </row>
    <row r="443" spans="1:60" s="49" customFormat="1" ht="13.5" customHeight="1">
      <c r="A443" s="128" t="s">
        <v>35</v>
      </c>
      <c r="B443" s="129" t="s">
        <v>36</v>
      </c>
      <c r="C443" s="132">
        <v>2890</v>
      </c>
      <c r="D443" s="45">
        <f>SUM(E443:P443)</f>
        <v>3618</v>
      </c>
      <c r="E443" s="45">
        <f>SUM(E444:E445)</f>
        <v>3618</v>
      </c>
      <c r="F443" s="45">
        <f t="shared" ref="F443:T443" si="200">SUM(F444:F445)</f>
        <v>0</v>
      </c>
      <c r="G443" s="45">
        <f t="shared" si="200"/>
        <v>0</v>
      </c>
      <c r="H443" s="45">
        <f t="shared" si="200"/>
        <v>0</v>
      </c>
      <c r="I443" s="45">
        <f t="shared" si="200"/>
        <v>0</v>
      </c>
      <c r="J443" s="45">
        <f t="shared" si="200"/>
        <v>0</v>
      </c>
      <c r="K443" s="45">
        <f t="shared" si="200"/>
        <v>0</v>
      </c>
      <c r="L443" s="45">
        <f t="shared" si="200"/>
        <v>0</v>
      </c>
      <c r="M443" s="45">
        <f t="shared" si="200"/>
        <v>0</v>
      </c>
      <c r="N443" s="45">
        <f t="shared" si="200"/>
        <v>0</v>
      </c>
      <c r="O443" s="45">
        <f t="shared" si="200"/>
        <v>0</v>
      </c>
      <c r="P443" s="45">
        <f t="shared" si="200"/>
        <v>0</v>
      </c>
      <c r="Q443" s="45">
        <f t="shared" si="200"/>
        <v>0</v>
      </c>
      <c r="R443" s="45"/>
      <c r="S443" s="45">
        <f t="shared" si="200"/>
        <v>0</v>
      </c>
      <c r="T443" s="45">
        <f t="shared" si="200"/>
        <v>0</v>
      </c>
      <c r="U443" s="104">
        <f t="shared" si="189"/>
        <v>3618</v>
      </c>
      <c r="V443" s="32">
        <f t="shared" si="186"/>
        <v>3618</v>
      </c>
      <c r="W443" s="69">
        <f t="shared" si="183"/>
        <v>728</v>
      </c>
      <c r="X443" s="105">
        <f t="shared" si="171"/>
        <v>728</v>
      </c>
      <c r="Y443" s="38"/>
      <c r="Z443" s="5">
        <f t="shared" si="174"/>
        <v>0</v>
      </c>
      <c r="AA443" s="48"/>
      <c r="AB443" s="48"/>
      <c r="AC443" s="48"/>
      <c r="AD443" s="48"/>
      <c r="AE443" s="48"/>
      <c r="AF443" s="48"/>
      <c r="AG443" s="48"/>
      <c r="AH443" s="48"/>
      <c r="AI443" s="48"/>
      <c r="AJ443" s="48"/>
      <c r="AK443" s="48"/>
      <c r="AL443" s="48"/>
      <c r="AM443" s="48"/>
      <c r="AN443" s="48"/>
      <c r="AO443" s="48"/>
      <c r="AP443" s="48"/>
      <c r="AQ443" s="48"/>
      <c r="AR443" s="48"/>
      <c r="AS443" s="48"/>
      <c r="AT443" s="48"/>
      <c r="AU443" s="48"/>
      <c r="AV443" s="48"/>
      <c r="AW443" s="48"/>
      <c r="AX443" s="48"/>
      <c r="AY443" s="48"/>
      <c r="AZ443" s="48"/>
      <c r="BA443" s="48"/>
      <c r="BB443" s="48"/>
      <c r="BC443" s="48"/>
      <c r="BD443" s="48"/>
      <c r="BE443" s="48"/>
      <c r="BF443" s="48"/>
      <c r="BG443" s="48"/>
    </row>
    <row r="444" spans="1:60" s="85" customFormat="1" ht="13.5" customHeight="1">
      <c r="A444" s="133" t="s">
        <v>40</v>
      </c>
      <c r="B444" s="86" t="s">
        <v>39</v>
      </c>
      <c r="C444" s="134">
        <v>2830</v>
      </c>
      <c r="D444" s="52">
        <f t="shared" ref="D444:D451" si="201">SUM(E444:P444)</f>
        <v>3558</v>
      </c>
      <c r="E444" s="52">
        <f>3618-60</f>
        <v>3558</v>
      </c>
      <c r="F444" s="52"/>
      <c r="G444" s="52"/>
      <c r="H444" s="52"/>
      <c r="I444" s="52"/>
      <c r="J444" s="52"/>
      <c r="K444" s="52"/>
      <c r="L444" s="52"/>
      <c r="M444" s="52"/>
      <c r="N444" s="52"/>
      <c r="O444" s="52"/>
      <c r="P444" s="52"/>
      <c r="Q444" s="52"/>
      <c r="R444" s="52"/>
      <c r="S444" s="52"/>
      <c r="T444" s="52"/>
      <c r="U444" s="55">
        <f t="shared" si="189"/>
        <v>3558</v>
      </c>
      <c r="V444" s="32">
        <f t="shared" si="186"/>
        <v>3558</v>
      </c>
      <c r="W444" s="69">
        <f t="shared" si="183"/>
        <v>728</v>
      </c>
      <c r="X444" s="155">
        <f t="shared" si="171"/>
        <v>728</v>
      </c>
      <c r="Y444" s="38"/>
      <c r="Z444" s="5">
        <f t="shared" si="174"/>
        <v>0</v>
      </c>
      <c r="AA444" s="84"/>
      <c r="AB444" s="84"/>
      <c r="AC444" s="84"/>
      <c r="AD444" s="84"/>
      <c r="AE444" s="84"/>
      <c r="AF444" s="84"/>
      <c r="AG444" s="84"/>
      <c r="AH444" s="84"/>
      <c r="AI444" s="84"/>
      <c r="AJ444" s="84"/>
      <c r="AK444" s="84"/>
      <c r="AL444" s="84"/>
      <c r="AM444" s="84"/>
      <c r="AN444" s="84"/>
      <c r="AO444" s="84"/>
      <c r="AP444" s="84"/>
      <c r="AQ444" s="84"/>
      <c r="AR444" s="84"/>
      <c r="AS444" s="84"/>
      <c r="AT444" s="84"/>
      <c r="AU444" s="84"/>
      <c r="AV444" s="84"/>
      <c r="AW444" s="84"/>
      <c r="AX444" s="84"/>
      <c r="AY444" s="84"/>
      <c r="AZ444" s="84"/>
      <c r="BA444" s="84"/>
      <c r="BB444" s="84"/>
      <c r="BC444" s="84"/>
      <c r="BD444" s="84"/>
      <c r="BE444" s="84"/>
      <c r="BF444" s="84"/>
      <c r="BG444" s="84"/>
    </row>
    <row r="445" spans="1:60" s="85" customFormat="1" ht="13.5" customHeight="1">
      <c r="A445" s="133" t="s">
        <v>40</v>
      </c>
      <c r="B445" s="86" t="s">
        <v>42</v>
      </c>
      <c r="C445" s="134">
        <v>60</v>
      </c>
      <c r="D445" s="52">
        <f t="shared" si="201"/>
        <v>60</v>
      </c>
      <c r="E445" s="52">
        <v>60</v>
      </c>
      <c r="F445" s="52"/>
      <c r="G445" s="52"/>
      <c r="H445" s="52"/>
      <c r="I445" s="52"/>
      <c r="J445" s="52"/>
      <c r="K445" s="52"/>
      <c r="L445" s="52"/>
      <c r="M445" s="52"/>
      <c r="N445" s="52"/>
      <c r="O445" s="52"/>
      <c r="P445" s="52"/>
      <c r="Q445" s="52"/>
      <c r="R445" s="52"/>
      <c r="S445" s="52"/>
      <c r="T445" s="52"/>
      <c r="U445" s="55">
        <f t="shared" si="189"/>
        <v>60</v>
      </c>
      <c r="V445" s="32">
        <f t="shared" si="186"/>
        <v>60</v>
      </c>
      <c r="W445" s="69">
        <f t="shared" si="183"/>
        <v>0</v>
      </c>
      <c r="X445" s="155">
        <f t="shared" si="171"/>
        <v>0</v>
      </c>
      <c r="Y445" s="38"/>
      <c r="Z445" s="5">
        <f t="shared" si="174"/>
        <v>0</v>
      </c>
      <c r="AA445" s="84"/>
      <c r="AB445" s="84"/>
      <c r="AC445" s="84"/>
      <c r="AD445" s="84"/>
      <c r="AE445" s="84"/>
      <c r="AF445" s="84"/>
      <c r="AG445" s="84"/>
      <c r="AH445" s="84"/>
      <c r="AI445" s="84"/>
      <c r="AJ445" s="84"/>
      <c r="AK445" s="84"/>
      <c r="AL445" s="84"/>
      <c r="AM445" s="84"/>
      <c r="AN445" s="84"/>
      <c r="AO445" s="84"/>
      <c r="AP445" s="84"/>
      <c r="AQ445" s="84"/>
      <c r="AR445" s="84"/>
      <c r="AS445" s="84"/>
      <c r="AT445" s="84"/>
      <c r="AU445" s="84"/>
      <c r="AV445" s="84"/>
      <c r="AW445" s="84"/>
      <c r="AX445" s="84"/>
      <c r="AY445" s="84"/>
      <c r="AZ445" s="84"/>
      <c r="BA445" s="84"/>
      <c r="BB445" s="84"/>
      <c r="BC445" s="84"/>
      <c r="BD445" s="84"/>
      <c r="BE445" s="84"/>
      <c r="BF445" s="84"/>
      <c r="BG445" s="84"/>
    </row>
    <row r="446" spans="1:60" s="49" customFormat="1" ht="13.5" customHeight="1">
      <c r="A446" s="128" t="s">
        <v>43</v>
      </c>
      <c r="B446" s="129" t="s">
        <v>44</v>
      </c>
      <c r="C446" s="132">
        <v>590</v>
      </c>
      <c r="D446" s="45">
        <f>SUM(E446:P446)</f>
        <v>590</v>
      </c>
      <c r="E446" s="45">
        <f>SUM(E447:E448)</f>
        <v>590</v>
      </c>
      <c r="F446" s="45">
        <f t="shared" ref="F446:P446" si="202">SUM(F447:F448)</f>
        <v>0</v>
      </c>
      <c r="G446" s="45">
        <f t="shared" si="202"/>
        <v>0</v>
      </c>
      <c r="H446" s="45">
        <f t="shared" si="202"/>
        <v>0</v>
      </c>
      <c r="I446" s="45">
        <f t="shared" si="202"/>
        <v>0</v>
      </c>
      <c r="J446" s="45">
        <f t="shared" si="202"/>
        <v>0</v>
      </c>
      <c r="K446" s="45">
        <f t="shared" si="202"/>
        <v>0</v>
      </c>
      <c r="L446" s="45">
        <f t="shared" si="202"/>
        <v>0</v>
      </c>
      <c r="M446" s="45">
        <f t="shared" si="202"/>
        <v>0</v>
      </c>
      <c r="N446" s="45">
        <f t="shared" si="202"/>
        <v>0</v>
      </c>
      <c r="O446" s="45">
        <f t="shared" si="202"/>
        <v>0</v>
      </c>
      <c r="P446" s="45">
        <f t="shared" si="202"/>
        <v>0</v>
      </c>
      <c r="Q446" s="45">
        <f>Q447+Q448</f>
        <v>66</v>
      </c>
      <c r="R446" s="45"/>
      <c r="S446" s="45">
        <v>65</v>
      </c>
      <c r="T446" s="45"/>
      <c r="U446" s="46">
        <f t="shared" si="189"/>
        <v>656</v>
      </c>
      <c r="V446" s="32">
        <f t="shared" si="186"/>
        <v>591</v>
      </c>
      <c r="W446" s="69">
        <f t="shared" si="183"/>
        <v>0</v>
      </c>
      <c r="X446" s="105">
        <f t="shared" si="171"/>
        <v>0</v>
      </c>
      <c r="Y446" s="38"/>
      <c r="Z446" s="5">
        <f t="shared" si="174"/>
        <v>0</v>
      </c>
      <c r="AA446" s="48"/>
      <c r="AB446" s="48"/>
      <c r="AC446" s="48"/>
      <c r="AD446" s="48"/>
      <c r="AE446" s="48"/>
      <c r="AF446" s="48"/>
      <c r="AG446" s="48"/>
      <c r="AH446" s="48"/>
      <c r="AI446" s="48"/>
      <c r="AJ446" s="48"/>
      <c r="AK446" s="48"/>
      <c r="AL446" s="48"/>
      <c r="AM446" s="48"/>
      <c r="AN446" s="48"/>
      <c r="AO446" s="48"/>
      <c r="AP446" s="48"/>
      <c r="AQ446" s="48"/>
      <c r="AR446" s="48"/>
      <c r="AS446" s="48"/>
      <c r="AT446" s="48"/>
      <c r="AU446" s="48"/>
      <c r="AV446" s="48"/>
      <c r="AW446" s="48"/>
      <c r="AX446" s="48"/>
      <c r="AY446" s="48"/>
      <c r="AZ446" s="48"/>
      <c r="BA446" s="48"/>
      <c r="BB446" s="48"/>
      <c r="BC446" s="48"/>
      <c r="BD446" s="48"/>
      <c r="BE446" s="48"/>
      <c r="BF446" s="48"/>
      <c r="BG446" s="48"/>
    </row>
    <row r="447" spans="1:60" s="85" customFormat="1" ht="13.5" customHeight="1">
      <c r="A447" s="133" t="s">
        <v>40</v>
      </c>
      <c r="B447" s="86" t="s">
        <v>39</v>
      </c>
      <c r="C447" s="134">
        <v>581</v>
      </c>
      <c r="D447" s="52">
        <f t="shared" si="201"/>
        <v>581</v>
      </c>
      <c r="E447" s="52">
        <v>581</v>
      </c>
      <c r="F447" s="52"/>
      <c r="G447" s="52"/>
      <c r="H447" s="52"/>
      <c r="I447" s="52"/>
      <c r="J447" s="52"/>
      <c r="K447" s="52"/>
      <c r="L447" s="52"/>
      <c r="M447" s="52"/>
      <c r="N447" s="52"/>
      <c r="O447" s="52"/>
      <c r="P447" s="52"/>
      <c r="Q447" s="52">
        <v>65</v>
      </c>
      <c r="R447" s="52"/>
      <c r="S447" s="52"/>
      <c r="T447" s="52"/>
      <c r="U447" s="55">
        <f t="shared" si="189"/>
        <v>646</v>
      </c>
      <c r="V447" s="32">
        <f t="shared" si="186"/>
        <v>646</v>
      </c>
      <c r="W447" s="69">
        <f t="shared" si="183"/>
        <v>0</v>
      </c>
      <c r="X447" s="155">
        <f t="shared" si="171"/>
        <v>0</v>
      </c>
      <c r="Y447" s="38"/>
      <c r="Z447" s="5">
        <f t="shared" si="174"/>
        <v>0</v>
      </c>
      <c r="AA447" s="84"/>
      <c r="AB447" s="84"/>
      <c r="AC447" s="84"/>
      <c r="AD447" s="84"/>
      <c r="AE447" s="84"/>
      <c r="AF447" s="84"/>
      <c r="AG447" s="84"/>
      <c r="AH447" s="84"/>
      <c r="AI447" s="84"/>
      <c r="AJ447" s="84"/>
      <c r="AK447" s="84"/>
      <c r="AL447" s="84"/>
      <c r="AM447" s="84"/>
      <c r="AN447" s="84"/>
      <c r="AO447" s="84"/>
      <c r="AP447" s="84"/>
      <c r="AQ447" s="84"/>
      <c r="AR447" s="84"/>
      <c r="AS447" s="84"/>
      <c r="AT447" s="84"/>
      <c r="AU447" s="84"/>
      <c r="AV447" s="84"/>
      <c r="AW447" s="84"/>
      <c r="AX447" s="84"/>
      <c r="AY447" s="84"/>
      <c r="AZ447" s="84"/>
      <c r="BA447" s="84"/>
      <c r="BB447" s="84"/>
      <c r="BC447" s="84"/>
      <c r="BD447" s="84"/>
      <c r="BE447" s="84"/>
      <c r="BF447" s="84"/>
      <c r="BG447" s="84"/>
    </row>
    <row r="448" spans="1:60" s="85" customFormat="1" ht="13.5" customHeight="1">
      <c r="A448" s="133" t="s">
        <v>40</v>
      </c>
      <c r="B448" s="86" t="s">
        <v>42</v>
      </c>
      <c r="C448" s="134">
        <v>9</v>
      </c>
      <c r="D448" s="52">
        <f t="shared" si="201"/>
        <v>9</v>
      </c>
      <c r="E448" s="52">
        <v>9</v>
      </c>
      <c r="F448" s="52"/>
      <c r="G448" s="52"/>
      <c r="H448" s="52"/>
      <c r="I448" s="52"/>
      <c r="J448" s="52"/>
      <c r="K448" s="52"/>
      <c r="L448" s="52"/>
      <c r="M448" s="52"/>
      <c r="N448" s="52"/>
      <c r="O448" s="52"/>
      <c r="P448" s="52"/>
      <c r="Q448" s="52">
        <v>1</v>
      </c>
      <c r="R448" s="52"/>
      <c r="S448" s="52"/>
      <c r="T448" s="52"/>
      <c r="U448" s="55">
        <f t="shared" si="189"/>
        <v>10</v>
      </c>
      <c r="V448" s="32">
        <f t="shared" si="186"/>
        <v>10</v>
      </c>
      <c r="W448" s="69">
        <f t="shared" si="183"/>
        <v>0</v>
      </c>
      <c r="X448" s="155">
        <f t="shared" si="171"/>
        <v>0</v>
      </c>
      <c r="Y448" s="38"/>
      <c r="Z448" s="5">
        <f t="shared" si="174"/>
        <v>0</v>
      </c>
      <c r="AA448" s="84"/>
      <c r="AB448" s="84"/>
      <c r="AC448" s="84"/>
      <c r="AD448" s="84"/>
      <c r="AE448" s="84"/>
      <c r="AF448" s="84"/>
      <c r="AG448" s="84"/>
      <c r="AH448" s="84"/>
      <c r="AI448" s="84"/>
      <c r="AJ448" s="84"/>
      <c r="AK448" s="84"/>
      <c r="AL448" s="84"/>
      <c r="AM448" s="84"/>
      <c r="AN448" s="84"/>
      <c r="AO448" s="84"/>
      <c r="AP448" s="84"/>
      <c r="AQ448" s="84"/>
      <c r="AR448" s="84"/>
      <c r="AS448" s="84"/>
      <c r="AT448" s="84"/>
      <c r="AU448" s="84"/>
      <c r="AV448" s="84"/>
      <c r="AW448" s="84"/>
      <c r="AX448" s="84"/>
      <c r="AY448" s="84"/>
      <c r="AZ448" s="84"/>
      <c r="BA448" s="84"/>
      <c r="BB448" s="84"/>
      <c r="BC448" s="84"/>
      <c r="BD448" s="84"/>
      <c r="BE448" s="84"/>
      <c r="BF448" s="84"/>
      <c r="BG448" s="84"/>
    </row>
    <row r="449" spans="1:60" s="49" customFormat="1" ht="13.5" customHeight="1">
      <c r="A449" s="128" t="s">
        <v>45</v>
      </c>
      <c r="B449" s="129" t="s">
        <v>46</v>
      </c>
      <c r="C449" s="132">
        <v>437</v>
      </c>
      <c r="D449" s="45">
        <f>SUM(E449:P449)</f>
        <v>437</v>
      </c>
      <c r="E449" s="45">
        <f>SUM(E450:E451)</f>
        <v>437</v>
      </c>
      <c r="F449" s="45">
        <f t="shared" ref="F449:P449" si="203">SUM(F450:F451)</f>
        <v>0</v>
      </c>
      <c r="G449" s="45">
        <f t="shared" si="203"/>
        <v>0</v>
      </c>
      <c r="H449" s="45">
        <f t="shared" si="203"/>
        <v>0</v>
      </c>
      <c r="I449" s="45">
        <f t="shared" si="203"/>
        <v>0</v>
      </c>
      <c r="J449" s="45">
        <f t="shared" si="203"/>
        <v>0</v>
      </c>
      <c r="K449" s="45">
        <f t="shared" si="203"/>
        <v>0</v>
      </c>
      <c r="L449" s="45">
        <f t="shared" si="203"/>
        <v>0</v>
      </c>
      <c r="M449" s="45">
        <f t="shared" si="203"/>
        <v>0</v>
      </c>
      <c r="N449" s="45">
        <f t="shared" si="203"/>
        <v>0</v>
      </c>
      <c r="O449" s="45">
        <f t="shared" si="203"/>
        <v>0</v>
      </c>
      <c r="P449" s="45">
        <f t="shared" si="203"/>
        <v>0</v>
      </c>
      <c r="Q449" s="45"/>
      <c r="R449" s="45"/>
      <c r="S449" s="45"/>
      <c r="T449" s="45"/>
      <c r="U449" s="46">
        <f t="shared" si="189"/>
        <v>437</v>
      </c>
      <c r="V449" s="32">
        <f t="shared" si="186"/>
        <v>437</v>
      </c>
      <c r="W449" s="69">
        <f t="shared" si="183"/>
        <v>0</v>
      </c>
      <c r="X449" s="105">
        <f t="shared" si="171"/>
        <v>0</v>
      </c>
      <c r="Y449" s="38"/>
      <c r="Z449" s="5">
        <f t="shared" si="174"/>
        <v>0</v>
      </c>
      <c r="AA449" s="48"/>
      <c r="AB449" s="48"/>
      <c r="AC449" s="48"/>
      <c r="AD449" s="48"/>
      <c r="AE449" s="48"/>
      <c r="AF449" s="48"/>
      <c r="AG449" s="48"/>
      <c r="AH449" s="48"/>
      <c r="AI449" s="48"/>
      <c r="AJ449" s="48"/>
      <c r="AK449" s="48"/>
      <c r="AL449" s="48"/>
      <c r="AM449" s="48"/>
      <c r="AN449" s="48"/>
      <c r="AO449" s="48"/>
      <c r="AP449" s="48"/>
      <c r="AQ449" s="48"/>
      <c r="AR449" s="48"/>
      <c r="AS449" s="48"/>
      <c r="AT449" s="48"/>
      <c r="AU449" s="48"/>
      <c r="AV449" s="48"/>
      <c r="AW449" s="48"/>
      <c r="AX449" s="48"/>
      <c r="AY449" s="48"/>
      <c r="AZ449" s="48"/>
      <c r="BA449" s="48"/>
      <c r="BB449" s="48"/>
      <c r="BC449" s="48"/>
      <c r="BD449" s="48"/>
      <c r="BE449" s="48"/>
      <c r="BF449" s="48"/>
      <c r="BG449" s="48"/>
    </row>
    <row r="450" spans="1:60" s="59" customFormat="1" ht="12">
      <c r="A450" s="133" t="s">
        <v>38</v>
      </c>
      <c r="B450" s="86" t="s">
        <v>336</v>
      </c>
      <c r="C450" s="134">
        <v>137</v>
      </c>
      <c r="D450" s="52">
        <f t="shared" si="201"/>
        <v>137</v>
      </c>
      <c r="E450" s="52">
        <v>137</v>
      </c>
      <c r="F450" s="52"/>
      <c r="G450" s="52"/>
      <c r="H450" s="52"/>
      <c r="I450" s="52"/>
      <c r="J450" s="52"/>
      <c r="K450" s="52"/>
      <c r="L450" s="52"/>
      <c r="M450" s="52"/>
      <c r="N450" s="52"/>
      <c r="O450" s="52"/>
      <c r="P450" s="52"/>
      <c r="Q450" s="52"/>
      <c r="R450" s="52"/>
      <c r="S450" s="52"/>
      <c r="T450" s="52"/>
      <c r="U450" s="55">
        <f t="shared" si="189"/>
        <v>137</v>
      </c>
      <c r="V450" s="32">
        <f t="shared" si="186"/>
        <v>137</v>
      </c>
      <c r="W450" s="69">
        <f t="shared" si="183"/>
        <v>0</v>
      </c>
      <c r="X450" s="53">
        <f t="shared" si="171"/>
        <v>0</v>
      </c>
      <c r="Y450" s="57"/>
      <c r="Z450" s="5">
        <f t="shared" si="174"/>
        <v>0</v>
      </c>
      <c r="AA450" s="58"/>
      <c r="AB450" s="58"/>
      <c r="AC450" s="58"/>
      <c r="AD450" s="58"/>
      <c r="AE450" s="58"/>
      <c r="AF450" s="58"/>
      <c r="AG450" s="58"/>
      <c r="AH450" s="58"/>
      <c r="AI450" s="58"/>
      <c r="AJ450" s="58"/>
      <c r="AK450" s="58"/>
      <c r="AL450" s="58"/>
      <c r="AM450" s="58"/>
      <c r="AN450" s="58"/>
      <c r="AO450" s="58"/>
      <c r="AP450" s="58"/>
      <c r="AQ450" s="58"/>
      <c r="AR450" s="58"/>
      <c r="AS450" s="58"/>
      <c r="AT450" s="58"/>
      <c r="AU450" s="58"/>
      <c r="AV450" s="58"/>
      <c r="AW450" s="58"/>
      <c r="AX450" s="58"/>
      <c r="AY450" s="58"/>
      <c r="AZ450" s="58"/>
      <c r="BA450" s="58"/>
      <c r="BB450" s="58"/>
      <c r="BC450" s="58"/>
      <c r="BD450" s="58"/>
      <c r="BE450" s="58"/>
      <c r="BF450" s="58"/>
      <c r="BG450" s="58"/>
    </row>
    <row r="451" spans="1:60" s="59" customFormat="1" ht="12">
      <c r="A451" s="133" t="s">
        <v>40</v>
      </c>
      <c r="B451" s="86" t="s">
        <v>337</v>
      </c>
      <c r="C451" s="134">
        <v>300</v>
      </c>
      <c r="D451" s="52">
        <f t="shared" si="201"/>
        <v>300</v>
      </c>
      <c r="E451" s="52">
        <v>300</v>
      </c>
      <c r="F451" s="52"/>
      <c r="G451" s="52"/>
      <c r="H451" s="52"/>
      <c r="I451" s="52"/>
      <c r="J451" s="52"/>
      <c r="K451" s="52"/>
      <c r="L451" s="52"/>
      <c r="M451" s="52"/>
      <c r="N451" s="52"/>
      <c r="O451" s="52"/>
      <c r="P451" s="52"/>
      <c r="Q451" s="52"/>
      <c r="R451" s="52"/>
      <c r="S451" s="52"/>
      <c r="T451" s="52"/>
      <c r="U451" s="55">
        <f t="shared" si="189"/>
        <v>300</v>
      </c>
      <c r="V451" s="32">
        <f t="shared" si="186"/>
        <v>300</v>
      </c>
      <c r="W451" s="69">
        <f t="shared" si="183"/>
        <v>0</v>
      </c>
      <c r="X451" s="53">
        <f t="shared" si="171"/>
        <v>0</v>
      </c>
      <c r="Y451" s="57"/>
      <c r="Z451" s="5">
        <f t="shared" si="174"/>
        <v>0</v>
      </c>
      <c r="AA451" s="58"/>
      <c r="AB451" s="58"/>
      <c r="AC451" s="58"/>
      <c r="AD451" s="58"/>
      <c r="AE451" s="58"/>
      <c r="AF451" s="58"/>
      <c r="AG451" s="58"/>
      <c r="AH451" s="58"/>
      <c r="AI451" s="58"/>
      <c r="AJ451" s="58"/>
      <c r="AK451" s="58"/>
      <c r="AL451" s="58"/>
      <c r="AM451" s="58"/>
      <c r="AN451" s="58"/>
      <c r="AO451" s="58"/>
      <c r="AP451" s="58"/>
      <c r="AQ451" s="58"/>
      <c r="AR451" s="58"/>
      <c r="AS451" s="58"/>
      <c r="AT451" s="58"/>
      <c r="AU451" s="58"/>
      <c r="AV451" s="58"/>
      <c r="AW451" s="58"/>
      <c r="AX451" s="58"/>
      <c r="AY451" s="58"/>
      <c r="AZ451" s="58"/>
      <c r="BA451" s="58"/>
      <c r="BB451" s="58"/>
      <c r="BC451" s="58"/>
      <c r="BD451" s="58"/>
      <c r="BE451" s="58"/>
      <c r="BF451" s="58"/>
      <c r="BG451" s="58"/>
    </row>
    <row r="452" spans="1:60" s="49" customFormat="1" ht="13.5" customHeight="1">
      <c r="A452" s="128" t="s">
        <v>65</v>
      </c>
      <c r="B452" s="129" t="s">
        <v>66</v>
      </c>
      <c r="C452" s="132">
        <v>3504</v>
      </c>
      <c r="D452" s="45">
        <f>SUM(E452:P452)</f>
        <v>3994</v>
      </c>
      <c r="E452" s="45">
        <f>E453+E454+E455</f>
        <v>490</v>
      </c>
      <c r="F452" s="45">
        <f t="shared" ref="F452:P452" si="204">F453+F454+F455</f>
        <v>0</v>
      </c>
      <c r="G452" s="45">
        <f t="shared" si="204"/>
        <v>3504</v>
      </c>
      <c r="H452" s="45">
        <f t="shared" si="204"/>
        <v>0</v>
      </c>
      <c r="I452" s="45">
        <f t="shared" si="204"/>
        <v>0</v>
      </c>
      <c r="J452" s="45">
        <f t="shared" si="204"/>
        <v>0</v>
      </c>
      <c r="K452" s="45">
        <f t="shared" si="204"/>
        <v>0</v>
      </c>
      <c r="L452" s="45">
        <f t="shared" si="204"/>
        <v>0</v>
      </c>
      <c r="M452" s="45">
        <f t="shared" si="204"/>
        <v>0</v>
      </c>
      <c r="N452" s="45">
        <f t="shared" si="204"/>
        <v>0</v>
      </c>
      <c r="O452" s="45">
        <f t="shared" si="204"/>
        <v>0</v>
      </c>
      <c r="P452" s="45">
        <f t="shared" si="204"/>
        <v>0</v>
      </c>
      <c r="Q452" s="45"/>
      <c r="R452" s="45"/>
      <c r="S452" s="45"/>
      <c r="T452" s="45"/>
      <c r="U452" s="46">
        <f t="shared" si="189"/>
        <v>3994</v>
      </c>
      <c r="V452" s="32">
        <f t="shared" si="186"/>
        <v>3994</v>
      </c>
      <c r="W452" s="69">
        <f t="shared" si="183"/>
        <v>490</v>
      </c>
      <c r="X452" s="47">
        <f t="shared" si="171"/>
        <v>490</v>
      </c>
      <c r="Y452" s="38"/>
      <c r="Z452" s="5">
        <f t="shared" si="174"/>
        <v>0</v>
      </c>
      <c r="AA452" s="48"/>
      <c r="AB452" s="48"/>
      <c r="AC452" s="48"/>
      <c r="AD452" s="48"/>
      <c r="AE452" s="48"/>
      <c r="AF452" s="48"/>
      <c r="AG452" s="48"/>
      <c r="AH452" s="48"/>
      <c r="AI452" s="48"/>
      <c r="AJ452" s="48"/>
      <c r="AK452" s="48"/>
      <c r="AL452" s="48"/>
      <c r="AM452" s="48"/>
      <c r="AN452" s="48"/>
      <c r="AO452" s="48"/>
      <c r="AP452" s="48"/>
      <c r="AQ452" s="48"/>
      <c r="AR452" s="48"/>
      <c r="AS452" s="48"/>
      <c r="AT452" s="48"/>
      <c r="AU452" s="48"/>
      <c r="AV452" s="48"/>
      <c r="AW452" s="48"/>
      <c r="AX452" s="48"/>
      <c r="AY452" s="48"/>
      <c r="AZ452" s="48"/>
      <c r="BA452" s="48"/>
      <c r="BB452" s="48"/>
      <c r="BC452" s="48"/>
      <c r="BD452" s="48"/>
      <c r="BE452" s="48"/>
      <c r="BF452" s="48"/>
      <c r="BG452" s="48"/>
    </row>
    <row r="453" spans="1:60" s="147" customFormat="1" ht="12">
      <c r="A453" s="156" t="s">
        <v>40</v>
      </c>
      <c r="B453" s="86" t="s">
        <v>338</v>
      </c>
      <c r="C453" s="134">
        <v>3504</v>
      </c>
      <c r="D453" s="52">
        <f>SUM(E453:P453)</f>
        <v>3504</v>
      </c>
      <c r="E453" s="52"/>
      <c r="F453" s="52"/>
      <c r="G453" s="52">
        <v>3504</v>
      </c>
      <c r="H453" s="52"/>
      <c r="I453" s="52"/>
      <c r="J453" s="52"/>
      <c r="K453" s="52"/>
      <c r="L453" s="52"/>
      <c r="M453" s="52"/>
      <c r="N453" s="52"/>
      <c r="O453" s="52"/>
      <c r="P453" s="52"/>
      <c r="Q453" s="52"/>
      <c r="R453" s="52"/>
      <c r="S453" s="52"/>
      <c r="T453" s="52"/>
      <c r="U453" s="55">
        <f t="shared" si="189"/>
        <v>3504</v>
      </c>
      <c r="V453" s="32">
        <f t="shared" si="186"/>
        <v>3504</v>
      </c>
      <c r="W453" s="69">
        <f t="shared" si="183"/>
        <v>0</v>
      </c>
      <c r="X453" s="53">
        <f t="shared" si="171"/>
        <v>0</v>
      </c>
      <c r="Y453" s="64"/>
      <c r="Z453" s="5">
        <f t="shared" si="174"/>
        <v>0</v>
      </c>
      <c r="AA453" s="65"/>
      <c r="AB453" s="65"/>
      <c r="AC453" s="65"/>
      <c r="AD453" s="65"/>
      <c r="AE453" s="65"/>
      <c r="AF453" s="65"/>
      <c r="AG453" s="65"/>
      <c r="AH453" s="65"/>
      <c r="AI453" s="65"/>
      <c r="AJ453" s="65"/>
      <c r="AK453" s="65"/>
      <c r="AL453" s="65"/>
      <c r="AM453" s="65"/>
      <c r="AN453" s="65"/>
      <c r="AO453" s="65"/>
      <c r="AP453" s="65"/>
      <c r="AQ453" s="65"/>
      <c r="AR453" s="65"/>
      <c r="AS453" s="65"/>
      <c r="AT453" s="65"/>
      <c r="AU453" s="65"/>
      <c r="AV453" s="65"/>
      <c r="AW453" s="65"/>
      <c r="AX453" s="65"/>
      <c r="AY453" s="65"/>
      <c r="AZ453" s="65"/>
      <c r="BA453" s="65"/>
      <c r="BB453" s="65"/>
      <c r="BC453" s="65"/>
      <c r="BD453" s="65"/>
      <c r="BE453" s="65"/>
      <c r="BF453" s="65"/>
      <c r="BG453" s="65"/>
      <c r="BH453" s="146"/>
    </row>
    <row r="454" spans="1:60" s="66" customFormat="1" ht="24">
      <c r="A454" s="156" t="s">
        <v>40</v>
      </c>
      <c r="B454" s="51" t="s">
        <v>339</v>
      </c>
      <c r="C454" s="134"/>
      <c r="D454" s="52">
        <f t="shared" ref="D454:D455" si="205">SUM(E454:P454)</f>
        <v>490</v>
      </c>
      <c r="E454" s="52">
        <v>490</v>
      </c>
      <c r="F454" s="52"/>
      <c r="G454" s="52"/>
      <c r="H454" s="52"/>
      <c r="I454" s="52"/>
      <c r="J454" s="52"/>
      <c r="K454" s="52"/>
      <c r="L454" s="52"/>
      <c r="M454" s="52"/>
      <c r="N454" s="52"/>
      <c r="O454" s="52"/>
      <c r="P454" s="52"/>
      <c r="Q454" s="52"/>
      <c r="R454" s="52"/>
      <c r="S454" s="52"/>
      <c r="T454" s="52"/>
      <c r="U454" s="55"/>
      <c r="V454" s="32"/>
      <c r="W454" s="69"/>
      <c r="X454" s="53">
        <f t="shared" si="171"/>
        <v>490</v>
      </c>
      <c r="Y454" s="64"/>
      <c r="Z454" s="5">
        <f t="shared" si="174"/>
        <v>0</v>
      </c>
      <c r="AA454" s="65"/>
      <c r="AB454" s="65"/>
      <c r="AC454" s="65"/>
      <c r="AD454" s="65"/>
      <c r="AE454" s="65"/>
      <c r="AF454" s="65"/>
      <c r="AG454" s="65"/>
      <c r="AH454" s="65"/>
      <c r="AI454" s="65"/>
      <c r="AJ454" s="65"/>
      <c r="AK454" s="65"/>
      <c r="AL454" s="65"/>
      <c r="AM454" s="65"/>
      <c r="AN454" s="65"/>
      <c r="AO454" s="65"/>
      <c r="AP454" s="65"/>
      <c r="AQ454" s="65"/>
      <c r="AR454" s="65"/>
      <c r="AS454" s="65"/>
      <c r="AT454" s="65"/>
      <c r="AU454" s="65"/>
      <c r="AV454" s="65"/>
      <c r="AW454" s="65"/>
      <c r="AX454" s="65"/>
      <c r="AY454" s="65"/>
      <c r="AZ454" s="65"/>
      <c r="BA454" s="65"/>
      <c r="BB454" s="65"/>
      <c r="BC454" s="65"/>
      <c r="BD454" s="65"/>
      <c r="BE454" s="65"/>
      <c r="BF454" s="65"/>
      <c r="BG454" s="65"/>
    </row>
    <row r="455" spans="1:60" s="66" customFormat="1" ht="12" hidden="1">
      <c r="A455" s="156" t="s">
        <v>40</v>
      </c>
      <c r="B455" s="86" t="s">
        <v>340</v>
      </c>
      <c r="C455" s="134"/>
      <c r="D455" s="52">
        <f t="shared" si="205"/>
        <v>0</v>
      </c>
      <c r="E455" s="52"/>
      <c r="F455" s="52"/>
      <c r="G455" s="52"/>
      <c r="H455" s="52"/>
      <c r="I455" s="52"/>
      <c r="J455" s="52"/>
      <c r="K455" s="52"/>
      <c r="L455" s="52"/>
      <c r="M455" s="52"/>
      <c r="N455" s="52"/>
      <c r="O455" s="52"/>
      <c r="P455" s="52"/>
      <c r="Q455" s="52"/>
      <c r="R455" s="52"/>
      <c r="S455" s="52"/>
      <c r="T455" s="52"/>
      <c r="U455" s="55"/>
      <c r="V455" s="32"/>
      <c r="W455" s="69"/>
      <c r="X455" s="53">
        <f t="shared" si="171"/>
        <v>0</v>
      </c>
      <c r="Y455" s="64"/>
      <c r="Z455" s="5">
        <f t="shared" si="174"/>
        <v>0</v>
      </c>
      <c r="AA455" s="65"/>
      <c r="AB455" s="65"/>
      <c r="AC455" s="65"/>
      <c r="AD455" s="65"/>
      <c r="AE455" s="65"/>
      <c r="AF455" s="65"/>
      <c r="AG455" s="65"/>
      <c r="AH455" s="65"/>
      <c r="AI455" s="65"/>
      <c r="AJ455" s="65"/>
      <c r="AK455" s="65"/>
      <c r="AL455" s="65"/>
      <c r="AM455" s="65"/>
      <c r="AN455" s="65"/>
      <c r="AO455" s="65"/>
      <c r="AP455" s="65"/>
      <c r="AQ455" s="65"/>
      <c r="AR455" s="65"/>
      <c r="AS455" s="65"/>
      <c r="AT455" s="65"/>
      <c r="AU455" s="65"/>
      <c r="AV455" s="65"/>
      <c r="AW455" s="65"/>
      <c r="AX455" s="65"/>
      <c r="AY455" s="65"/>
      <c r="AZ455" s="65"/>
      <c r="BA455" s="65"/>
      <c r="BB455" s="65"/>
      <c r="BC455" s="65"/>
      <c r="BD455" s="65"/>
      <c r="BE455" s="65"/>
      <c r="BF455" s="65"/>
      <c r="BG455" s="65"/>
    </row>
    <row r="456" spans="1:60" s="41" customFormat="1" ht="13.5" customHeight="1">
      <c r="A456" s="27" t="s">
        <v>341</v>
      </c>
      <c r="B456" s="28" t="s">
        <v>342</v>
      </c>
      <c r="C456" s="102">
        <v>1458</v>
      </c>
      <c r="D456" s="99">
        <f>SUM(E456:P456)</f>
        <v>1484</v>
      </c>
      <c r="E456" s="99">
        <f>E457+E458+E459</f>
        <v>1484</v>
      </c>
      <c r="F456" s="99">
        <f t="shared" ref="F456:T456" si="206">F457+F458</f>
        <v>0</v>
      </c>
      <c r="G456" s="99">
        <f t="shared" si="206"/>
        <v>0</v>
      </c>
      <c r="H456" s="99">
        <f t="shared" si="206"/>
        <v>0</v>
      </c>
      <c r="I456" s="99">
        <f t="shared" si="206"/>
        <v>0</v>
      </c>
      <c r="J456" s="99">
        <f t="shared" si="206"/>
        <v>0</v>
      </c>
      <c r="K456" s="99">
        <f t="shared" si="206"/>
        <v>0</v>
      </c>
      <c r="L456" s="99">
        <f t="shared" si="206"/>
        <v>0</v>
      </c>
      <c r="M456" s="99">
        <f t="shared" si="206"/>
        <v>0</v>
      </c>
      <c r="N456" s="99">
        <f t="shared" si="206"/>
        <v>0</v>
      </c>
      <c r="O456" s="99">
        <f t="shared" si="206"/>
        <v>0</v>
      </c>
      <c r="P456" s="99">
        <f t="shared" si="206"/>
        <v>0</v>
      </c>
      <c r="Q456" s="99">
        <f t="shared" si="206"/>
        <v>23</v>
      </c>
      <c r="R456" s="99">
        <f t="shared" si="206"/>
        <v>0</v>
      </c>
      <c r="S456" s="99">
        <f t="shared" si="206"/>
        <v>23</v>
      </c>
      <c r="T456" s="99">
        <f t="shared" si="206"/>
        <v>0</v>
      </c>
      <c r="U456" s="31">
        <f t="shared" si="189"/>
        <v>1507</v>
      </c>
      <c r="V456" s="32">
        <f t="shared" si="186"/>
        <v>1484</v>
      </c>
      <c r="W456" s="33">
        <f t="shared" si="183"/>
        <v>26</v>
      </c>
      <c r="X456" s="34">
        <f t="shared" si="171"/>
        <v>26</v>
      </c>
      <c r="Y456" s="38" t="s">
        <v>37</v>
      </c>
      <c r="Z456" s="5">
        <f t="shared" si="174"/>
        <v>0</v>
      </c>
      <c r="AA456" s="39"/>
      <c r="AB456" s="39"/>
      <c r="AC456" s="40"/>
      <c r="AD456" s="40"/>
      <c r="AE456" s="40"/>
      <c r="AF456" s="40"/>
      <c r="AG456" s="40"/>
      <c r="AH456" s="40"/>
      <c r="AI456" s="40"/>
      <c r="AJ456" s="40"/>
      <c r="AK456" s="40"/>
      <c r="AL456" s="40"/>
      <c r="AM456" s="40"/>
      <c r="AN456" s="40"/>
      <c r="AO456" s="40"/>
      <c r="AP456" s="40"/>
      <c r="AQ456" s="40"/>
      <c r="AR456" s="40"/>
      <c r="AS456" s="40"/>
      <c r="AT456" s="40"/>
      <c r="AU456" s="40"/>
      <c r="AV456" s="40"/>
      <c r="AW456" s="40"/>
      <c r="AX456" s="40"/>
      <c r="AY456" s="40"/>
      <c r="AZ456" s="40"/>
      <c r="BA456" s="40"/>
      <c r="BB456" s="40"/>
      <c r="BC456" s="40"/>
      <c r="BD456" s="40"/>
      <c r="BE456" s="40"/>
      <c r="BF456" s="40"/>
      <c r="BG456" s="40"/>
    </row>
    <row r="457" spans="1:60" s="49" customFormat="1" ht="13.5" customHeight="1">
      <c r="A457" s="42" t="s">
        <v>35</v>
      </c>
      <c r="B457" s="43" t="s">
        <v>36</v>
      </c>
      <c r="C457" s="102">
        <v>1073</v>
      </c>
      <c r="D457" s="103">
        <f t="shared" ref="D457:D463" si="207">SUM(E457:P457)</f>
        <v>1279</v>
      </c>
      <c r="E457" s="103">
        <v>1279</v>
      </c>
      <c r="F457" s="103"/>
      <c r="G457" s="103"/>
      <c r="H457" s="103"/>
      <c r="I457" s="103"/>
      <c r="J457" s="103"/>
      <c r="K457" s="103"/>
      <c r="L457" s="103"/>
      <c r="M457" s="103"/>
      <c r="N457" s="103"/>
      <c r="O457" s="103"/>
      <c r="P457" s="103"/>
      <c r="Q457" s="103"/>
      <c r="R457" s="103"/>
      <c r="S457" s="103"/>
      <c r="T457" s="103"/>
      <c r="U457" s="46">
        <f t="shared" si="189"/>
        <v>1279</v>
      </c>
      <c r="V457" s="32">
        <f t="shared" si="186"/>
        <v>1279</v>
      </c>
      <c r="W457" s="33">
        <f t="shared" si="183"/>
        <v>206</v>
      </c>
      <c r="X457" s="47">
        <f t="shared" si="171"/>
        <v>206</v>
      </c>
      <c r="Y457" s="38"/>
      <c r="Z457" s="5">
        <f t="shared" si="174"/>
        <v>0</v>
      </c>
      <c r="AA457" s="48"/>
      <c r="AB457" s="48"/>
      <c r="AC457" s="48"/>
      <c r="AD457" s="48"/>
      <c r="AE457" s="48"/>
      <c r="AF457" s="48"/>
      <c r="AG457" s="48"/>
      <c r="AH457" s="48"/>
      <c r="AI457" s="48"/>
      <c r="AJ457" s="48"/>
      <c r="AK457" s="48"/>
      <c r="AL457" s="48"/>
      <c r="AM457" s="48"/>
      <c r="AN457" s="48"/>
      <c r="AO457" s="48"/>
      <c r="AP457" s="48"/>
      <c r="AQ457" s="48"/>
      <c r="AR457" s="48"/>
      <c r="AS457" s="48"/>
      <c r="AT457" s="48"/>
      <c r="AU457" s="48"/>
      <c r="AV457" s="48"/>
      <c r="AW457" s="48"/>
      <c r="AX457" s="48"/>
      <c r="AY457" s="48"/>
      <c r="AZ457" s="48"/>
      <c r="BA457" s="48"/>
      <c r="BB457" s="48"/>
      <c r="BC457" s="48"/>
      <c r="BD457" s="48"/>
      <c r="BE457" s="48"/>
      <c r="BF457" s="48"/>
      <c r="BG457" s="48"/>
    </row>
    <row r="458" spans="1:60" s="49" customFormat="1" ht="13.5" customHeight="1">
      <c r="A458" s="42" t="s">
        <v>43</v>
      </c>
      <c r="B458" s="43" t="s">
        <v>44</v>
      </c>
      <c r="C458" s="102">
        <v>205</v>
      </c>
      <c r="D458" s="103">
        <f t="shared" si="207"/>
        <v>205</v>
      </c>
      <c r="E458" s="103">
        <v>205</v>
      </c>
      <c r="F458" s="103"/>
      <c r="G458" s="103"/>
      <c r="H458" s="103"/>
      <c r="I458" s="103"/>
      <c r="J458" s="103"/>
      <c r="K458" s="103"/>
      <c r="L458" s="103"/>
      <c r="M458" s="103"/>
      <c r="N458" s="103"/>
      <c r="O458" s="103"/>
      <c r="P458" s="103"/>
      <c r="Q458" s="103">
        <v>23</v>
      </c>
      <c r="R458" s="103"/>
      <c r="S458" s="103">
        <v>23</v>
      </c>
      <c r="T458" s="103"/>
      <c r="U458" s="46">
        <f t="shared" si="189"/>
        <v>228</v>
      </c>
      <c r="V458" s="32">
        <f t="shared" si="186"/>
        <v>205</v>
      </c>
      <c r="W458" s="33">
        <f t="shared" si="183"/>
        <v>0</v>
      </c>
      <c r="X458" s="47">
        <f t="shared" si="171"/>
        <v>0</v>
      </c>
      <c r="Y458" s="38"/>
      <c r="Z458" s="5">
        <f t="shared" si="174"/>
        <v>0</v>
      </c>
      <c r="AA458" s="48"/>
      <c r="AB458" s="48"/>
      <c r="AC458" s="48"/>
      <c r="AD458" s="48"/>
      <c r="AE458" s="48"/>
      <c r="AF458" s="48"/>
      <c r="AG458" s="48"/>
      <c r="AH458" s="48"/>
      <c r="AI458" s="48"/>
      <c r="AJ458" s="48"/>
      <c r="AK458" s="48"/>
      <c r="AL458" s="48"/>
      <c r="AM458" s="48"/>
      <c r="AN458" s="48"/>
      <c r="AO458" s="48"/>
      <c r="AP458" s="48"/>
      <c r="AQ458" s="48"/>
      <c r="AR458" s="48"/>
      <c r="AS458" s="48"/>
      <c r="AT458" s="48"/>
      <c r="AU458" s="48"/>
      <c r="AV458" s="48"/>
      <c r="AW458" s="48"/>
      <c r="AX458" s="48"/>
      <c r="AY458" s="48"/>
      <c r="AZ458" s="48"/>
      <c r="BA458" s="48"/>
      <c r="BB458" s="48"/>
      <c r="BC458" s="48"/>
      <c r="BD458" s="48"/>
      <c r="BE458" s="48"/>
      <c r="BF458" s="48"/>
      <c r="BG458" s="48"/>
    </row>
    <row r="459" spans="1:60" s="49" customFormat="1" ht="13.5" hidden="1" customHeight="1">
      <c r="A459" s="128" t="s">
        <v>343</v>
      </c>
      <c r="B459" s="129" t="s">
        <v>344</v>
      </c>
      <c r="C459" s="102">
        <v>180</v>
      </c>
      <c r="D459" s="103">
        <f>D460</f>
        <v>0</v>
      </c>
      <c r="E459" s="103">
        <f t="shared" ref="E459:T459" si="208">E460</f>
        <v>0</v>
      </c>
      <c r="F459" s="103">
        <f t="shared" si="208"/>
        <v>0</v>
      </c>
      <c r="G459" s="103">
        <f t="shared" si="208"/>
        <v>0</v>
      </c>
      <c r="H459" s="103">
        <f t="shared" si="208"/>
        <v>0</v>
      </c>
      <c r="I459" s="103">
        <f t="shared" si="208"/>
        <v>0</v>
      </c>
      <c r="J459" s="103">
        <f t="shared" si="208"/>
        <v>0</v>
      </c>
      <c r="K459" s="103">
        <f t="shared" si="208"/>
        <v>0</v>
      </c>
      <c r="L459" s="103">
        <f t="shared" si="208"/>
        <v>0</v>
      </c>
      <c r="M459" s="103">
        <f t="shared" si="208"/>
        <v>0</v>
      </c>
      <c r="N459" s="103">
        <f t="shared" si="208"/>
        <v>0</v>
      </c>
      <c r="O459" s="103">
        <f t="shared" si="208"/>
        <v>0</v>
      </c>
      <c r="P459" s="103">
        <f t="shared" si="208"/>
        <v>0</v>
      </c>
      <c r="Q459" s="103">
        <f t="shared" si="208"/>
        <v>0</v>
      </c>
      <c r="R459" s="103"/>
      <c r="S459" s="103">
        <f t="shared" si="208"/>
        <v>0</v>
      </c>
      <c r="T459" s="103">
        <f t="shared" si="208"/>
        <v>0</v>
      </c>
      <c r="U459" s="104">
        <f t="shared" si="189"/>
        <v>0</v>
      </c>
      <c r="V459" s="32">
        <f t="shared" si="186"/>
        <v>0</v>
      </c>
      <c r="W459" s="33">
        <f t="shared" si="183"/>
        <v>-180</v>
      </c>
      <c r="X459" s="105">
        <f t="shared" si="171"/>
        <v>-180</v>
      </c>
      <c r="Y459" s="38"/>
      <c r="Z459" s="5">
        <f t="shared" si="174"/>
        <v>0</v>
      </c>
      <c r="AA459" s="48"/>
      <c r="AB459" s="48"/>
      <c r="AC459" s="48"/>
      <c r="AD459" s="48"/>
      <c r="AE459" s="48"/>
      <c r="AF459" s="48"/>
      <c r="AG459" s="48"/>
      <c r="AH459" s="48"/>
      <c r="AI459" s="48"/>
      <c r="AJ459" s="48"/>
      <c r="AK459" s="48"/>
      <c r="AL459" s="48"/>
      <c r="AM459" s="48"/>
      <c r="AN459" s="48"/>
      <c r="AO459" s="48"/>
      <c r="AP459" s="48"/>
      <c r="AQ459" s="48"/>
      <c r="AR459" s="48"/>
      <c r="AS459" s="48"/>
      <c r="AT459" s="48"/>
      <c r="AU459" s="48"/>
      <c r="AV459" s="48"/>
      <c r="AW459" s="48"/>
      <c r="AX459" s="48"/>
      <c r="AY459" s="48"/>
      <c r="AZ459" s="48"/>
      <c r="BA459" s="48"/>
      <c r="BB459" s="48"/>
      <c r="BC459" s="48"/>
      <c r="BD459" s="48"/>
      <c r="BE459" s="48"/>
      <c r="BF459" s="48"/>
      <c r="BG459" s="48"/>
    </row>
    <row r="460" spans="1:60" s="85" customFormat="1" ht="24" hidden="1">
      <c r="A460" s="63" t="s">
        <v>40</v>
      </c>
      <c r="B460" s="68" t="s">
        <v>345</v>
      </c>
      <c r="C460" s="106">
        <v>180</v>
      </c>
      <c r="D460" s="107">
        <f t="shared" si="207"/>
        <v>0</v>
      </c>
      <c r="E460" s="107"/>
      <c r="F460" s="107"/>
      <c r="G460" s="107"/>
      <c r="H460" s="107"/>
      <c r="I460" s="107"/>
      <c r="J460" s="107"/>
      <c r="K460" s="107"/>
      <c r="L460" s="107"/>
      <c r="M460" s="107"/>
      <c r="N460" s="107"/>
      <c r="O460" s="107"/>
      <c r="P460" s="107"/>
      <c r="Q460" s="107"/>
      <c r="R460" s="107"/>
      <c r="S460" s="107"/>
      <c r="T460" s="107"/>
      <c r="U460" s="55">
        <f t="shared" si="189"/>
        <v>0</v>
      </c>
      <c r="V460" s="32">
        <f t="shared" si="186"/>
        <v>0</v>
      </c>
      <c r="W460" s="69">
        <f t="shared" si="183"/>
        <v>-180</v>
      </c>
      <c r="X460" s="53">
        <f t="shared" si="171"/>
        <v>-180</v>
      </c>
      <c r="Y460" s="157"/>
      <c r="Z460" s="5">
        <f t="shared" si="174"/>
        <v>0</v>
      </c>
      <c r="AA460" s="84"/>
      <c r="AB460" s="84"/>
      <c r="AC460" s="84"/>
      <c r="AD460" s="84"/>
      <c r="AE460" s="84"/>
      <c r="AF460" s="84"/>
      <c r="AG460" s="84"/>
      <c r="AH460" s="84"/>
      <c r="AI460" s="84"/>
      <c r="AJ460" s="84"/>
      <c r="AK460" s="84"/>
      <c r="AL460" s="84"/>
      <c r="AM460" s="84"/>
      <c r="AN460" s="84"/>
      <c r="AO460" s="84"/>
      <c r="AP460" s="84"/>
      <c r="AQ460" s="84"/>
      <c r="AR460" s="84"/>
      <c r="AS460" s="84"/>
      <c r="AT460" s="84"/>
      <c r="AU460" s="84"/>
      <c r="AV460" s="84"/>
      <c r="AW460" s="84"/>
      <c r="AX460" s="84"/>
      <c r="AY460" s="84"/>
      <c r="AZ460" s="84"/>
      <c r="BA460" s="84"/>
      <c r="BB460" s="84"/>
      <c r="BC460" s="84"/>
      <c r="BD460" s="84"/>
      <c r="BE460" s="84"/>
      <c r="BF460" s="84"/>
      <c r="BG460" s="84"/>
    </row>
    <row r="461" spans="1:60" s="41" customFormat="1" ht="13.5" customHeight="1">
      <c r="A461" s="27" t="s">
        <v>346</v>
      </c>
      <c r="B461" s="28" t="s">
        <v>347</v>
      </c>
      <c r="C461" s="29">
        <v>1045</v>
      </c>
      <c r="D461" s="37">
        <f t="shared" si="207"/>
        <v>631</v>
      </c>
      <c r="E461" s="37">
        <f>E462+E463+E464</f>
        <v>631</v>
      </c>
      <c r="F461" s="37">
        <f t="shared" ref="F461:Q461" si="209">F462+F463</f>
        <v>0</v>
      </c>
      <c r="G461" s="37">
        <f t="shared" si="209"/>
        <v>0</v>
      </c>
      <c r="H461" s="37">
        <f t="shared" si="209"/>
        <v>0</v>
      </c>
      <c r="I461" s="37">
        <f t="shared" si="209"/>
        <v>0</v>
      </c>
      <c r="J461" s="37">
        <f t="shared" si="209"/>
        <v>0</v>
      </c>
      <c r="K461" s="37">
        <f t="shared" si="209"/>
        <v>0</v>
      </c>
      <c r="L461" s="37">
        <f t="shared" si="209"/>
        <v>0</v>
      </c>
      <c r="M461" s="37">
        <f t="shared" si="209"/>
        <v>0</v>
      </c>
      <c r="N461" s="37">
        <f t="shared" si="209"/>
        <v>0</v>
      </c>
      <c r="O461" s="37">
        <f t="shared" si="209"/>
        <v>0</v>
      </c>
      <c r="P461" s="37">
        <f t="shared" si="209"/>
        <v>0</v>
      </c>
      <c r="Q461" s="37">
        <f t="shared" si="209"/>
        <v>10</v>
      </c>
      <c r="R461" s="37"/>
      <c r="S461" s="37">
        <f t="shared" ref="S461:T461" si="210">S462+S463</f>
        <v>9</v>
      </c>
      <c r="T461" s="37">
        <f t="shared" si="210"/>
        <v>0</v>
      </c>
      <c r="U461" s="31">
        <f t="shared" si="189"/>
        <v>641</v>
      </c>
      <c r="V461" s="32">
        <f t="shared" si="186"/>
        <v>632</v>
      </c>
      <c r="W461" s="69">
        <f t="shared" si="183"/>
        <v>-414</v>
      </c>
      <c r="X461" s="34">
        <f t="shared" ref="X461:X524" si="211">D461-C461</f>
        <v>-414</v>
      </c>
      <c r="Y461" s="38" t="s">
        <v>37</v>
      </c>
      <c r="Z461" s="5">
        <f t="shared" si="174"/>
        <v>0</v>
      </c>
      <c r="AA461" s="39"/>
      <c r="AB461" s="39"/>
      <c r="AC461" s="40"/>
      <c r="AD461" s="40"/>
      <c r="AE461" s="40"/>
      <c r="AF461" s="40"/>
      <c r="AG461" s="40"/>
      <c r="AH461" s="40"/>
      <c r="AI461" s="40"/>
      <c r="AJ461" s="40"/>
      <c r="AK461" s="40"/>
      <c r="AL461" s="40"/>
      <c r="AM461" s="40"/>
      <c r="AN461" s="40"/>
      <c r="AO461" s="40"/>
      <c r="AP461" s="40"/>
      <c r="AQ461" s="40"/>
      <c r="AR461" s="40"/>
      <c r="AS461" s="40"/>
      <c r="AT461" s="40"/>
      <c r="AU461" s="40"/>
      <c r="AV461" s="40"/>
      <c r="AW461" s="40"/>
      <c r="AX461" s="40"/>
      <c r="AY461" s="40"/>
      <c r="AZ461" s="40"/>
      <c r="BA461" s="40"/>
      <c r="BB461" s="40"/>
      <c r="BC461" s="40"/>
      <c r="BD461" s="40"/>
      <c r="BE461" s="40"/>
      <c r="BF461" s="40"/>
      <c r="BG461" s="40"/>
    </row>
    <row r="462" spans="1:60" s="49" customFormat="1" ht="13.5" customHeight="1">
      <c r="A462" s="128" t="s">
        <v>35</v>
      </c>
      <c r="B462" s="129" t="s">
        <v>36</v>
      </c>
      <c r="C462" s="132">
        <v>469</v>
      </c>
      <c r="D462" s="45">
        <f t="shared" si="207"/>
        <v>545</v>
      </c>
      <c r="E462" s="45">
        <v>545</v>
      </c>
      <c r="F462" s="45"/>
      <c r="G462" s="45"/>
      <c r="H462" s="45"/>
      <c r="I462" s="45"/>
      <c r="J462" s="45"/>
      <c r="K462" s="45"/>
      <c r="L462" s="45"/>
      <c r="M462" s="45"/>
      <c r="N462" s="45"/>
      <c r="O462" s="45"/>
      <c r="P462" s="45"/>
      <c r="Q462" s="45"/>
      <c r="R462" s="45"/>
      <c r="S462" s="45"/>
      <c r="T462" s="45"/>
      <c r="U462" s="46">
        <f t="shared" si="189"/>
        <v>545</v>
      </c>
      <c r="V462" s="32">
        <f t="shared" si="186"/>
        <v>545</v>
      </c>
      <c r="W462" s="69">
        <f t="shared" si="183"/>
        <v>76</v>
      </c>
      <c r="X462" s="47">
        <f t="shared" si="211"/>
        <v>76</v>
      </c>
      <c r="Y462" s="38"/>
      <c r="Z462" s="5">
        <f t="shared" si="174"/>
        <v>0</v>
      </c>
      <c r="AA462" s="48"/>
      <c r="AB462" s="48"/>
      <c r="AC462" s="48"/>
      <c r="AD462" s="48"/>
      <c r="AE462" s="48"/>
      <c r="AF462" s="48"/>
      <c r="AG462" s="48"/>
      <c r="AH462" s="48"/>
      <c r="AI462" s="48"/>
      <c r="AJ462" s="48"/>
      <c r="AK462" s="48"/>
      <c r="AL462" s="48"/>
      <c r="AM462" s="48"/>
      <c r="AN462" s="48"/>
      <c r="AO462" s="48"/>
      <c r="AP462" s="48"/>
      <c r="AQ462" s="48"/>
      <c r="AR462" s="48"/>
      <c r="AS462" s="48"/>
      <c r="AT462" s="48"/>
      <c r="AU462" s="48"/>
      <c r="AV462" s="48"/>
      <c r="AW462" s="48"/>
      <c r="AX462" s="48"/>
      <c r="AY462" s="48"/>
      <c r="AZ462" s="48"/>
      <c r="BA462" s="48"/>
      <c r="BB462" s="48"/>
      <c r="BC462" s="48"/>
      <c r="BD462" s="48"/>
      <c r="BE462" s="48"/>
      <c r="BF462" s="48"/>
      <c r="BG462" s="48"/>
    </row>
    <row r="463" spans="1:60" s="49" customFormat="1" ht="13.5" customHeight="1">
      <c r="A463" s="128" t="s">
        <v>43</v>
      </c>
      <c r="B463" s="129" t="s">
        <v>44</v>
      </c>
      <c r="C463" s="132">
        <v>86</v>
      </c>
      <c r="D463" s="45">
        <f t="shared" si="207"/>
        <v>86</v>
      </c>
      <c r="E463" s="45">
        <v>86</v>
      </c>
      <c r="F463" s="45"/>
      <c r="G463" s="45"/>
      <c r="H463" s="45"/>
      <c r="I463" s="45"/>
      <c r="J463" s="45"/>
      <c r="K463" s="45"/>
      <c r="L463" s="45"/>
      <c r="M463" s="45"/>
      <c r="N463" s="45"/>
      <c r="O463" s="45"/>
      <c r="P463" s="45"/>
      <c r="Q463" s="45">
        <v>10</v>
      </c>
      <c r="R463" s="45"/>
      <c r="S463" s="45">
        <v>9</v>
      </c>
      <c r="T463" s="45"/>
      <c r="U463" s="46">
        <f t="shared" si="189"/>
        <v>96</v>
      </c>
      <c r="V463" s="32">
        <f t="shared" si="186"/>
        <v>87</v>
      </c>
      <c r="W463" s="69">
        <f t="shared" si="183"/>
        <v>0</v>
      </c>
      <c r="X463" s="47">
        <f t="shared" si="211"/>
        <v>0</v>
      </c>
      <c r="Y463" s="38"/>
      <c r="Z463" s="5">
        <f t="shared" si="174"/>
        <v>0</v>
      </c>
      <c r="AA463" s="48"/>
      <c r="AB463" s="48"/>
      <c r="AC463" s="48"/>
      <c r="AD463" s="48"/>
      <c r="AE463" s="48"/>
      <c r="AF463" s="48"/>
      <c r="AG463" s="48"/>
      <c r="AH463" s="48"/>
      <c r="AI463" s="48"/>
      <c r="AJ463" s="48"/>
      <c r="AK463" s="48"/>
      <c r="AL463" s="48"/>
      <c r="AM463" s="48"/>
      <c r="AN463" s="48"/>
      <c r="AO463" s="48"/>
      <c r="AP463" s="48"/>
      <c r="AQ463" s="48"/>
      <c r="AR463" s="48"/>
      <c r="AS463" s="48"/>
      <c r="AT463" s="48"/>
      <c r="AU463" s="48"/>
      <c r="AV463" s="48"/>
      <c r="AW463" s="48"/>
      <c r="AX463" s="48"/>
      <c r="AY463" s="48"/>
      <c r="AZ463" s="48"/>
      <c r="BA463" s="48"/>
      <c r="BB463" s="48"/>
      <c r="BC463" s="48"/>
      <c r="BD463" s="48"/>
      <c r="BE463" s="48"/>
      <c r="BF463" s="48"/>
      <c r="BG463" s="48"/>
    </row>
    <row r="464" spans="1:60" s="49" customFormat="1" ht="13.5" hidden="1" customHeight="1">
      <c r="A464" s="128" t="s">
        <v>343</v>
      </c>
      <c r="B464" s="129" t="s">
        <v>344</v>
      </c>
      <c r="C464" s="132">
        <v>490</v>
      </c>
      <c r="D464" s="45">
        <f>SUM(E464:P464)</f>
        <v>0</v>
      </c>
      <c r="E464" s="45">
        <f>E465</f>
        <v>0</v>
      </c>
      <c r="F464" s="45"/>
      <c r="G464" s="45"/>
      <c r="H464" s="45"/>
      <c r="I464" s="45"/>
      <c r="J464" s="45"/>
      <c r="K464" s="45"/>
      <c r="L464" s="45"/>
      <c r="M464" s="45"/>
      <c r="N464" s="45"/>
      <c r="O464" s="45"/>
      <c r="P464" s="45"/>
      <c r="Q464" s="45">
        <f t="shared" ref="Q464:T464" si="212">Q465</f>
        <v>0</v>
      </c>
      <c r="R464" s="45"/>
      <c r="S464" s="45">
        <f t="shared" si="212"/>
        <v>0</v>
      </c>
      <c r="T464" s="45">
        <f t="shared" si="212"/>
        <v>0</v>
      </c>
      <c r="U464" s="104">
        <f t="shared" si="189"/>
        <v>0</v>
      </c>
      <c r="V464" s="32">
        <f t="shared" si="186"/>
        <v>0</v>
      </c>
      <c r="W464" s="69">
        <f t="shared" si="183"/>
        <v>-490</v>
      </c>
      <c r="X464" s="47">
        <f t="shared" si="211"/>
        <v>-490</v>
      </c>
      <c r="Y464" s="38"/>
      <c r="Z464" s="5">
        <f t="shared" si="174"/>
        <v>0</v>
      </c>
      <c r="AA464" s="48"/>
      <c r="AB464" s="48"/>
      <c r="AC464" s="48"/>
      <c r="AD464" s="48"/>
      <c r="AE464" s="48"/>
      <c r="AF464" s="48"/>
      <c r="AG464" s="48"/>
      <c r="AH464" s="48"/>
      <c r="AI464" s="48"/>
      <c r="AJ464" s="48"/>
      <c r="AK464" s="48"/>
      <c r="AL464" s="48"/>
      <c r="AM464" s="48"/>
      <c r="AN464" s="48"/>
      <c r="AO464" s="48"/>
      <c r="AP464" s="48"/>
      <c r="AQ464" s="48"/>
      <c r="AR464" s="48"/>
      <c r="AS464" s="48"/>
      <c r="AT464" s="48"/>
      <c r="AU464" s="48"/>
      <c r="AV464" s="48"/>
      <c r="AW464" s="48"/>
      <c r="AX464" s="48"/>
      <c r="AY464" s="48"/>
      <c r="AZ464" s="48"/>
      <c r="BA464" s="48"/>
      <c r="BB464" s="48"/>
      <c r="BC464" s="48"/>
      <c r="BD464" s="48"/>
      <c r="BE464" s="48"/>
      <c r="BF464" s="48"/>
      <c r="BG464" s="48"/>
    </row>
    <row r="465" spans="1:59" s="85" customFormat="1" ht="24" hidden="1">
      <c r="A465" s="156" t="s">
        <v>40</v>
      </c>
      <c r="B465" s="158" t="s">
        <v>339</v>
      </c>
      <c r="C465" s="159">
        <v>490</v>
      </c>
      <c r="D465" s="52">
        <f>SUM(E465:P465)</f>
        <v>0</v>
      </c>
      <c r="E465" s="52"/>
      <c r="F465" s="52"/>
      <c r="G465" s="52"/>
      <c r="H465" s="52"/>
      <c r="I465" s="52"/>
      <c r="J465" s="52"/>
      <c r="K465" s="52"/>
      <c r="L465" s="52"/>
      <c r="M465" s="52"/>
      <c r="N465" s="52"/>
      <c r="O465" s="52"/>
      <c r="P465" s="52"/>
      <c r="Q465" s="52"/>
      <c r="R465" s="52"/>
      <c r="S465" s="52"/>
      <c r="T465" s="52"/>
      <c r="U465" s="55">
        <f t="shared" si="189"/>
        <v>0</v>
      </c>
      <c r="V465" s="32">
        <f t="shared" si="186"/>
        <v>0</v>
      </c>
      <c r="W465" s="69">
        <f t="shared" si="183"/>
        <v>-490</v>
      </c>
      <c r="X465" s="93">
        <f t="shared" si="211"/>
        <v>-490</v>
      </c>
      <c r="Y465" s="38"/>
      <c r="Z465" s="5">
        <f t="shared" si="174"/>
        <v>0</v>
      </c>
      <c r="AA465" s="84"/>
      <c r="AB465" s="84"/>
      <c r="AC465" s="84"/>
      <c r="AD465" s="84"/>
      <c r="AE465" s="84"/>
      <c r="AF465" s="84"/>
      <c r="AG465" s="84"/>
      <c r="AH465" s="84"/>
      <c r="AI465" s="84"/>
      <c r="AJ465" s="84"/>
      <c r="AK465" s="84"/>
      <c r="AL465" s="84"/>
      <c r="AM465" s="84"/>
      <c r="AN465" s="84"/>
      <c r="AO465" s="84"/>
      <c r="AP465" s="84"/>
      <c r="AQ465" s="84"/>
      <c r="AR465" s="84"/>
      <c r="AS465" s="84"/>
      <c r="AT465" s="84"/>
      <c r="AU465" s="84"/>
      <c r="AV465" s="84"/>
      <c r="AW465" s="84"/>
      <c r="AX465" s="84"/>
      <c r="AY465" s="84"/>
      <c r="AZ465" s="84"/>
      <c r="BA465" s="84"/>
      <c r="BB465" s="84"/>
      <c r="BC465" s="84"/>
      <c r="BD465" s="84"/>
      <c r="BE465" s="84"/>
      <c r="BF465" s="84"/>
      <c r="BG465" s="84"/>
    </row>
    <row r="466" spans="1:59" s="41" customFormat="1" ht="13.5" customHeight="1">
      <c r="A466" s="27" t="s">
        <v>348</v>
      </c>
      <c r="B466" s="28" t="s">
        <v>349</v>
      </c>
      <c r="C466" s="29">
        <v>591</v>
      </c>
      <c r="D466" s="37">
        <f>D467+D468+D469</f>
        <v>750</v>
      </c>
      <c r="E466" s="37">
        <f t="shared" ref="E466:P466" si="213">E467+E468+E469</f>
        <v>750</v>
      </c>
      <c r="F466" s="37">
        <f t="shared" si="213"/>
        <v>0</v>
      </c>
      <c r="G466" s="37">
        <f t="shared" si="213"/>
        <v>0</v>
      </c>
      <c r="H466" s="37">
        <f t="shared" si="213"/>
        <v>0</v>
      </c>
      <c r="I466" s="37">
        <f t="shared" si="213"/>
        <v>0</v>
      </c>
      <c r="J466" s="37">
        <f t="shared" si="213"/>
        <v>0</v>
      </c>
      <c r="K466" s="37">
        <f t="shared" si="213"/>
        <v>0</v>
      </c>
      <c r="L466" s="37">
        <f t="shared" si="213"/>
        <v>0</v>
      </c>
      <c r="M466" s="37">
        <f t="shared" si="213"/>
        <v>0</v>
      </c>
      <c r="N466" s="37">
        <f t="shared" si="213"/>
        <v>0</v>
      </c>
      <c r="O466" s="37">
        <f t="shared" si="213"/>
        <v>0</v>
      </c>
      <c r="P466" s="37">
        <f t="shared" si="213"/>
        <v>0</v>
      </c>
      <c r="Q466" s="37">
        <f t="shared" ref="Q466:T466" si="214">Q467+Q468</f>
        <v>11</v>
      </c>
      <c r="R466" s="37"/>
      <c r="S466" s="37">
        <f t="shared" si="214"/>
        <v>11</v>
      </c>
      <c r="T466" s="37">
        <f t="shared" si="214"/>
        <v>0</v>
      </c>
      <c r="U466" s="31">
        <f t="shared" si="189"/>
        <v>761</v>
      </c>
      <c r="V466" s="32">
        <f t="shared" si="186"/>
        <v>750</v>
      </c>
      <c r="W466" s="69">
        <f t="shared" si="183"/>
        <v>159</v>
      </c>
      <c r="X466" s="34">
        <f t="shared" si="211"/>
        <v>159</v>
      </c>
      <c r="Y466" s="38" t="s">
        <v>37</v>
      </c>
      <c r="Z466" s="5">
        <f t="shared" ref="Z466:Z529" si="215">D466-E466-F466-G466-H466-I466-J466-K466-L466-M466-N466-O466-P466</f>
        <v>0</v>
      </c>
      <c r="AA466" s="39"/>
      <c r="AB466" s="39"/>
      <c r="AC466" s="40"/>
      <c r="AD466" s="40"/>
      <c r="AE466" s="40"/>
      <c r="AF466" s="40"/>
      <c r="AG466" s="40"/>
      <c r="AH466" s="40"/>
      <c r="AI466" s="40"/>
      <c r="AJ466" s="40"/>
      <c r="AK466" s="40"/>
      <c r="AL466" s="40"/>
      <c r="AM466" s="40"/>
      <c r="AN466" s="40"/>
      <c r="AO466" s="40"/>
      <c r="AP466" s="40"/>
      <c r="AQ466" s="40"/>
      <c r="AR466" s="40"/>
      <c r="AS466" s="40"/>
      <c r="AT466" s="40"/>
      <c r="AU466" s="40"/>
      <c r="AV466" s="40"/>
      <c r="AW466" s="40"/>
      <c r="AX466" s="40"/>
      <c r="AY466" s="40"/>
      <c r="AZ466" s="40"/>
      <c r="BA466" s="40"/>
      <c r="BB466" s="40"/>
      <c r="BC466" s="40"/>
      <c r="BD466" s="40"/>
      <c r="BE466" s="40"/>
      <c r="BF466" s="40"/>
      <c r="BG466" s="40"/>
    </row>
    <row r="467" spans="1:59" s="49" customFormat="1" ht="13.5" customHeight="1">
      <c r="A467" s="128" t="s">
        <v>35</v>
      </c>
      <c r="B467" s="129" t="s">
        <v>36</v>
      </c>
      <c r="C467" s="132">
        <v>488</v>
      </c>
      <c r="D467" s="45">
        <f t="shared" ref="D467" si="216">SUM(E467:P467)</f>
        <v>599</v>
      </c>
      <c r="E467" s="45">
        <v>599</v>
      </c>
      <c r="F467" s="45"/>
      <c r="G467" s="45"/>
      <c r="H467" s="45"/>
      <c r="I467" s="45"/>
      <c r="J467" s="45"/>
      <c r="K467" s="45"/>
      <c r="L467" s="45"/>
      <c r="M467" s="45"/>
      <c r="N467" s="45"/>
      <c r="O467" s="45"/>
      <c r="P467" s="45"/>
      <c r="Q467" s="45"/>
      <c r="R467" s="45"/>
      <c r="S467" s="45"/>
      <c r="T467" s="45"/>
      <c r="U467" s="46">
        <f t="shared" si="189"/>
        <v>599</v>
      </c>
      <c r="V467" s="32">
        <f t="shared" si="186"/>
        <v>599</v>
      </c>
      <c r="W467" s="69">
        <f t="shared" si="183"/>
        <v>111</v>
      </c>
      <c r="X467" s="47">
        <f t="shared" si="211"/>
        <v>111</v>
      </c>
      <c r="Y467" s="38"/>
      <c r="Z467" s="5">
        <f t="shared" si="215"/>
        <v>0</v>
      </c>
      <c r="AA467" s="48"/>
      <c r="AB467" s="48"/>
      <c r="AC467" s="48"/>
      <c r="AD467" s="48"/>
      <c r="AE467" s="48"/>
      <c r="AF467" s="48"/>
      <c r="AG467" s="48"/>
      <c r="AH467" s="48"/>
      <c r="AI467" s="48"/>
      <c r="AJ467" s="48"/>
      <c r="AK467" s="48"/>
      <c r="AL467" s="48"/>
      <c r="AM467" s="48"/>
      <c r="AN467" s="48"/>
      <c r="AO467" s="48"/>
      <c r="AP467" s="48"/>
      <c r="AQ467" s="48"/>
      <c r="AR467" s="48"/>
      <c r="AS467" s="48"/>
      <c r="AT467" s="48"/>
      <c r="AU467" s="48"/>
      <c r="AV467" s="48"/>
      <c r="AW467" s="48"/>
      <c r="AX467" s="48"/>
      <c r="AY467" s="48"/>
      <c r="AZ467" s="48"/>
      <c r="BA467" s="48"/>
      <c r="BB467" s="48"/>
      <c r="BC467" s="48"/>
      <c r="BD467" s="48"/>
      <c r="BE467" s="48"/>
      <c r="BF467" s="48"/>
      <c r="BG467" s="48"/>
    </row>
    <row r="468" spans="1:59" s="49" customFormat="1" ht="13.5" customHeight="1">
      <c r="A468" s="160" t="s">
        <v>43</v>
      </c>
      <c r="B468" s="161" t="s">
        <v>44</v>
      </c>
      <c r="C468" s="132">
        <v>103</v>
      </c>
      <c r="D468" s="45">
        <f>SUM(E468:P468)</f>
        <v>103</v>
      </c>
      <c r="E468" s="45">
        <v>103</v>
      </c>
      <c r="F468" s="45"/>
      <c r="G468" s="45"/>
      <c r="H468" s="45"/>
      <c r="I468" s="45"/>
      <c r="J468" s="45"/>
      <c r="K468" s="45"/>
      <c r="L468" s="45"/>
      <c r="M468" s="45"/>
      <c r="N468" s="45"/>
      <c r="O468" s="45"/>
      <c r="P468" s="45"/>
      <c r="Q468" s="45">
        <v>11</v>
      </c>
      <c r="R468" s="45"/>
      <c r="S468" s="45">
        <v>11</v>
      </c>
      <c r="T468" s="45"/>
      <c r="U468" s="46">
        <f t="shared" si="189"/>
        <v>114</v>
      </c>
      <c r="V468" s="32">
        <f t="shared" si="186"/>
        <v>103</v>
      </c>
      <c r="W468" s="69">
        <f t="shared" si="183"/>
        <v>0</v>
      </c>
      <c r="X468" s="47">
        <f t="shared" si="211"/>
        <v>0</v>
      </c>
      <c r="Y468" s="38"/>
      <c r="Z468" s="5">
        <f t="shared" si="215"/>
        <v>0</v>
      </c>
      <c r="AA468" s="48"/>
      <c r="AB468" s="48"/>
      <c r="AC468" s="48"/>
      <c r="AD468" s="48"/>
      <c r="AE468" s="48"/>
      <c r="AF468" s="48"/>
      <c r="AG468" s="48"/>
      <c r="AH468" s="48"/>
      <c r="AI468" s="48"/>
      <c r="AJ468" s="48"/>
      <c r="AK468" s="48"/>
      <c r="AL468" s="48"/>
      <c r="AM468" s="48"/>
      <c r="AN468" s="48"/>
      <c r="AO468" s="48"/>
      <c r="AP468" s="48"/>
      <c r="AQ468" s="48"/>
      <c r="AR468" s="48"/>
      <c r="AS468" s="48"/>
      <c r="AT468" s="48"/>
      <c r="AU468" s="48"/>
      <c r="AV468" s="48"/>
      <c r="AW468" s="48"/>
      <c r="AX468" s="48"/>
      <c r="AY468" s="48"/>
      <c r="AZ468" s="48"/>
      <c r="BA468" s="48"/>
      <c r="BB468" s="48"/>
      <c r="BC468" s="48"/>
      <c r="BD468" s="48"/>
      <c r="BE468" s="48"/>
      <c r="BF468" s="48"/>
      <c r="BG468" s="48"/>
    </row>
    <row r="469" spans="1:59" s="49" customFormat="1" ht="13.5" customHeight="1">
      <c r="A469" s="128" t="s">
        <v>45</v>
      </c>
      <c r="B469" s="129" t="s">
        <v>94</v>
      </c>
      <c r="C469" s="132">
        <v>0</v>
      </c>
      <c r="D469" s="45">
        <f>SUM(E469:P469)</f>
        <v>48</v>
      </c>
      <c r="E469" s="45">
        <f>E470</f>
        <v>48</v>
      </c>
      <c r="F469" s="45">
        <f t="shared" ref="F469:P469" si="217">F470</f>
        <v>0</v>
      </c>
      <c r="G469" s="45">
        <f t="shared" si="217"/>
        <v>0</v>
      </c>
      <c r="H469" s="45">
        <f t="shared" si="217"/>
        <v>0</v>
      </c>
      <c r="I469" s="45">
        <f t="shared" si="217"/>
        <v>0</v>
      </c>
      <c r="J469" s="45">
        <f t="shared" si="217"/>
        <v>0</v>
      </c>
      <c r="K469" s="45">
        <f t="shared" si="217"/>
        <v>0</v>
      </c>
      <c r="L469" s="45">
        <f t="shared" si="217"/>
        <v>0</v>
      </c>
      <c r="M469" s="45">
        <f t="shared" si="217"/>
        <v>0</v>
      </c>
      <c r="N469" s="45">
        <f t="shared" si="217"/>
        <v>0</v>
      </c>
      <c r="O469" s="45">
        <f t="shared" si="217"/>
        <v>0</v>
      </c>
      <c r="P469" s="45">
        <f t="shared" si="217"/>
        <v>0</v>
      </c>
      <c r="Q469" s="45"/>
      <c r="R469" s="45"/>
      <c r="S469" s="45"/>
      <c r="T469" s="45"/>
      <c r="U469" s="46"/>
      <c r="V469" s="32"/>
      <c r="W469" s="69"/>
      <c r="X469" s="47">
        <f t="shared" si="211"/>
        <v>48</v>
      </c>
      <c r="Y469" s="38"/>
      <c r="Z469" s="5">
        <f t="shared" si="215"/>
        <v>0</v>
      </c>
      <c r="AA469" s="48"/>
      <c r="AB469" s="48"/>
      <c r="AC469" s="48"/>
      <c r="AD469" s="48"/>
      <c r="AE469" s="48"/>
      <c r="AF469" s="48"/>
      <c r="AG469" s="48"/>
      <c r="AH469" s="48"/>
      <c r="AI469" s="48"/>
      <c r="AJ469" s="48"/>
      <c r="AK469" s="48"/>
      <c r="AL469" s="48"/>
      <c r="AM469" s="48"/>
      <c r="AN469" s="48"/>
      <c r="AO469" s="48"/>
      <c r="AP469" s="48"/>
      <c r="AQ469" s="48"/>
      <c r="AR469" s="48"/>
      <c r="AS469" s="48"/>
      <c r="AT469" s="48"/>
      <c r="AU469" s="48"/>
      <c r="AV469" s="48"/>
      <c r="AW469" s="48"/>
      <c r="AX469" s="48"/>
      <c r="AY469" s="48"/>
      <c r="AZ469" s="48"/>
      <c r="BA469" s="48"/>
      <c r="BB469" s="48"/>
      <c r="BC469" s="48"/>
      <c r="BD469" s="48"/>
      <c r="BE469" s="48"/>
      <c r="BF469" s="48"/>
      <c r="BG469" s="48"/>
    </row>
    <row r="470" spans="1:59" s="49" customFormat="1" ht="13.5" customHeight="1">
      <c r="A470" s="156" t="s">
        <v>40</v>
      </c>
      <c r="B470" s="86" t="s">
        <v>350</v>
      </c>
      <c r="C470" s="134">
        <v>0</v>
      </c>
      <c r="D470" s="52">
        <f>SUM(E470:P470)</f>
        <v>48</v>
      </c>
      <c r="E470" s="52">
        <v>48</v>
      </c>
      <c r="F470" s="52"/>
      <c r="G470" s="52"/>
      <c r="H470" s="52"/>
      <c r="I470" s="52"/>
      <c r="J470" s="52"/>
      <c r="K470" s="52"/>
      <c r="L470" s="52"/>
      <c r="M470" s="52"/>
      <c r="N470" s="52"/>
      <c r="O470" s="52"/>
      <c r="P470" s="52"/>
      <c r="Q470" s="52"/>
      <c r="R470" s="52"/>
      <c r="S470" s="52"/>
      <c r="T470" s="52"/>
      <c r="U470" s="46"/>
      <c r="V470" s="32"/>
      <c r="W470" s="69"/>
      <c r="X470" s="53">
        <f t="shared" si="211"/>
        <v>48</v>
      </c>
      <c r="Y470" s="38"/>
      <c r="Z470" s="5">
        <f t="shared" si="215"/>
        <v>0</v>
      </c>
      <c r="AA470" s="48"/>
      <c r="AB470" s="48"/>
      <c r="AC470" s="48"/>
      <c r="AD470" s="48"/>
      <c r="AE470" s="48"/>
      <c r="AF470" s="48"/>
      <c r="AG470" s="48"/>
      <c r="AH470" s="48"/>
      <c r="AI470" s="48"/>
      <c r="AJ470" s="48"/>
      <c r="AK470" s="48"/>
      <c r="AL470" s="48"/>
      <c r="AM470" s="48"/>
      <c r="AN470" s="48"/>
      <c r="AO470" s="48"/>
      <c r="AP470" s="48"/>
      <c r="AQ470" s="48"/>
      <c r="AR470" s="48"/>
      <c r="AS470" s="48"/>
      <c r="AT470" s="48"/>
      <c r="AU470" s="48"/>
      <c r="AV470" s="48"/>
      <c r="AW470" s="48"/>
      <c r="AX470" s="48"/>
      <c r="AY470" s="48"/>
      <c r="AZ470" s="48"/>
      <c r="BA470" s="48"/>
      <c r="BB470" s="48"/>
      <c r="BC470" s="48"/>
      <c r="BD470" s="48"/>
      <c r="BE470" s="48"/>
      <c r="BF470" s="48"/>
      <c r="BG470" s="48"/>
    </row>
    <row r="471" spans="1:59" s="41" customFormat="1" ht="13.5" customHeight="1">
      <c r="A471" s="27">
        <v>13</v>
      </c>
      <c r="B471" s="28" t="s">
        <v>351</v>
      </c>
      <c r="C471" s="29">
        <v>59170</v>
      </c>
      <c r="D471" s="37">
        <f t="shared" ref="D471:T471" si="218">D472+D496+D503+D508+D511+D497</f>
        <v>63867</v>
      </c>
      <c r="E471" s="37">
        <f t="shared" si="218"/>
        <v>3951</v>
      </c>
      <c r="F471" s="37">
        <f t="shared" si="218"/>
        <v>0</v>
      </c>
      <c r="G471" s="37">
        <f t="shared" si="218"/>
        <v>44337</v>
      </c>
      <c r="H471" s="37">
        <f t="shared" si="218"/>
        <v>0</v>
      </c>
      <c r="I471" s="37">
        <f t="shared" si="218"/>
        <v>0</v>
      </c>
      <c r="J471" s="37">
        <f t="shared" si="218"/>
        <v>1147</v>
      </c>
      <c r="K471" s="37">
        <f t="shared" si="218"/>
        <v>0</v>
      </c>
      <c r="L471" s="37">
        <f t="shared" si="218"/>
        <v>0</v>
      </c>
      <c r="M471" s="37">
        <f t="shared" si="218"/>
        <v>0</v>
      </c>
      <c r="N471" s="37">
        <f t="shared" si="218"/>
        <v>14432</v>
      </c>
      <c r="O471" s="37">
        <f t="shared" si="218"/>
        <v>0</v>
      </c>
      <c r="P471" s="37">
        <f t="shared" si="218"/>
        <v>0</v>
      </c>
      <c r="Q471" s="37">
        <f t="shared" si="218"/>
        <v>226</v>
      </c>
      <c r="R471" s="37">
        <f t="shared" si="218"/>
        <v>40</v>
      </c>
      <c r="S471" s="37">
        <f t="shared" si="218"/>
        <v>422</v>
      </c>
      <c r="T471" s="37">
        <f t="shared" si="218"/>
        <v>0</v>
      </c>
      <c r="U471" s="31">
        <f t="shared" si="189"/>
        <v>64133</v>
      </c>
      <c r="V471" s="32">
        <f t="shared" si="186"/>
        <v>63711</v>
      </c>
      <c r="W471" s="69">
        <f t="shared" si="183"/>
        <v>4697</v>
      </c>
      <c r="X471" s="34">
        <f t="shared" si="211"/>
        <v>4697</v>
      </c>
      <c r="Y471" s="89"/>
      <c r="Z471" s="5">
        <f t="shared" si="215"/>
        <v>0</v>
      </c>
      <c r="AA471" s="39"/>
      <c r="AB471" s="39"/>
      <c r="AC471" s="40"/>
      <c r="AD471" s="40"/>
      <c r="AE471" s="40"/>
      <c r="AF471" s="40"/>
      <c r="AG471" s="40"/>
      <c r="AH471" s="40"/>
      <c r="AI471" s="40"/>
      <c r="AJ471" s="40"/>
      <c r="AK471" s="40"/>
      <c r="AL471" s="40"/>
      <c r="AM471" s="40"/>
      <c r="AN471" s="40"/>
      <c r="AO471" s="40"/>
      <c r="AP471" s="40"/>
      <c r="AQ471" s="40"/>
      <c r="AR471" s="40"/>
      <c r="AS471" s="40"/>
      <c r="AT471" s="40"/>
      <c r="AU471" s="40"/>
      <c r="AV471" s="40"/>
      <c r="AW471" s="40"/>
      <c r="AX471" s="40"/>
      <c r="AY471" s="40"/>
      <c r="AZ471" s="40"/>
      <c r="BA471" s="40"/>
      <c r="BB471" s="40"/>
      <c r="BC471" s="40"/>
      <c r="BD471" s="40"/>
      <c r="BE471" s="40"/>
      <c r="BF471" s="40"/>
      <c r="BG471" s="40"/>
    </row>
    <row r="472" spans="1:59" s="41" customFormat="1" ht="13.5" customHeight="1">
      <c r="A472" s="27" t="s">
        <v>352</v>
      </c>
      <c r="B472" s="28" t="s">
        <v>353</v>
      </c>
      <c r="C472" s="29">
        <v>16090</v>
      </c>
      <c r="D472" s="37">
        <f>D473+D476+D479</f>
        <v>16216</v>
      </c>
      <c r="E472" s="37">
        <f t="shared" ref="E472:R472" si="219">E473+E476+E479</f>
        <v>1340</v>
      </c>
      <c r="F472" s="37">
        <f t="shared" si="219"/>
        <v>0</v>
      </c>
      <c r="G472" s="37">
        <f t="shared" si="219"/>
        <v>0</v>
      </c>
      <c r="H472" s="37">
        <f t="shared" si="219"/>
        <v>0</v>
      </c>
      <c r="I472" s="37">
        <f t="shared" si="219"/>
        <v>0</v>
      </c>
      <c r="J472" s="37">
        <f t="shared" si="219"/>
        <v>1147</v>
      </c>
      <c r="K472" s="37">
        <f t="shared" si="219"/>
        <v>0</v>
      </c>
      <c r="L472" s="37">
        <f t="shared" si="219"/>
        <v>0</v>
      </c>
      <c r="M472" s="37">
        <f t="shared" si="219"/>
        <v>0</v>
      </c>
      <c r="N472" s="37">
        <f t="shared" si="219"/>
        <v>13729</v>
      </c>
      <c r="O472" s="37">
        <f t="shared" si="219"/>
        <v>0</v>
      </c>
      <c r="P472" s="37">
        <f t="shared" si="219"/>
        <v>0</v>
      </c>
      <c r="Q472" s="37">
        <f>Q473+Q476+Q479</f>
        <v>199</v>
      </c>
      <c r="R472" s="37">
        <f t="shared" si="219"/>
        <v>40</v>
      </c>
      <c r="S472" s="37">
        <f>S473+S476+S479</f>
        <v>199</v>
      </c>
      <c r="T472" s="37">
        <f>T473+T476+T479</f>
        <v>0</v>
      </c>
      <c r="U472" s="31">
        <f t="shared" si="189"/>
        <v>16455</v>
      </c>
      <c r="V472" s="32">
        <f t="shared" si="186"/>
        <v>16256</v>
      </c>
      <c r="W472" s="69">
        <f t="shared" si="183"/>
        <v>126</v>
      </c>
      <c r="X472" s="34">
        <f t="shared" si="211"/>
        <v>126</v>
      </c>
      <c r="Y472" s="89"/>
      <c r="Z472" s="5">
        <f t="shared" si="215"/>
        <v>0</v>
      </c>
      <c r="AA472" s="39"/>
      <c r="AB472" s="39"/>
      <c r="AC472" s="40"/>
      <c r="AD472" s="40"/>
      <c r="AE472" s="40"/>
      <c r="AF472" s="40"/>
      <c r="AG472" s="40"/>
      <c r="AH472" s="40"/>
      <c r="AI472" s="40"/>
      <c r="AJ472" s="40"/>
      <c r="AK472" s="40"/>
      <c r="AL472" s="40"/>
      <c r="AM472" s="40"/>
      <c r="AN472" s="40"/>
      <c r="AO472" s="40"/>
      <c r="AP472" s="40"/>
      <c r="AQ472" s="40"/>
      <c r="AR472" s="40"/>
      <c r="AS472" s="40"/>
      <c r="AT472" s="40"/>
      <c r="AU472" s="40"/>
      <c r="AV472" s="40"/>
      <c r="AW472" s="40"/>
      <c r="AX472" s="40"/>
      <c r="AY472" s="40"/>
      <c r="AZ472" s="40"/>
      <c r="BA472" s="40"/>
      <c r="BB472" s="40"/>
      <c r="BC472" s="40"/>
      <c r="BD472" s="40"/>
      <c r="BE472" s="40"/>
      <c r="BF472" s="40"/>
      <c r="BG472" s="40"/>
    </row>
    <row r="473" spans="1:59" s="49" customFormat="1" ht="13.5" customHeight="1">
      <c r="A473" s="42" t="s">
        <v>35</v>
      </c>
      <c r="B473" s="43" t="s">
        <v>36</v>
      </c>
      <c r="C473" s="44">
        <v>7334</v>
      </c>
      <c r="D473" s="45">
        <f>D474+D475</f>
        <v>8731</v>
      </c>
      <c r="E473" s="45">
        <f t="shared" ref="E473:M473" si="220">E474+E475</f>
        <v>0</v>
      </c>
      <c r="F473" s="45">
        <f t="shared" si="220"/>
        <v>0</v>
      </c>
      <c r="G473" s="45">
        <f t="shared" si="220"/>
        <v>0</v>
      </c>
      <c r="H473" s="45">
        <f t="shared" si="220"/>
        <v>0</v>
      </c>
      <c r="I473" s="45">
        <f t="shared" si="220"/>
        <v>0</v>
      </c>
      <c r="J473" s="45">
        <f t="shared" si="220"/>
        <v>0</v>
      </c>
      <c r="K473" s="45">
        <f t="shared" si="220"/>
        <v>0</v>
      </c>
      <c r="L473" s="45">
        <f t="shared" si="220"/>
        <v>0</v>
      </c>
      <c r="M473" s="45">
        <f t="shared" si="220"/>
        <v>0</v>
      </c>
      <c r="N473" s="45">
        <f>N474+N475</f>
        <v>8731</v>
      </c>
      <c r="O473" s="45"/>
      <c r="P473" s="45"/>
      <c r="Q473" s="45"/>
      <c r="R473" s="45"/>
      <c r="S473" s="45"/>
      <c r="T473" s="45"/>
      <c r="U473" s="46">
        <f t="shared" si="189"/>
        <v>8731</v>
      </c>
      <c r="V473" s="32">
        <f t="shared" si="186"/>
        <v>8731</v>
      </c>
      <c r="W473" s="69">
        <f t="shared" ref="W473:W514" si="221">D473-C473</f>
        <v>1397</v>
      </c>
      <c r="X473" s="47">
        <f t="shared" si="211"/>
        <v>1397</v>
      </c>
      <c r="Y473" s="38" t="s">
        <v>37</v>
      </c>
      <c r="Z473" s="5">
        <f t="shared" si="215"/>
        <v>0</v>
      </c>
      <c r="AA473" s="48"/>
      <c r="AB473" s="48"/>
      <c r="AC473" s="48"/>
      <c r="AD473" s="48"/>
      <c r="AE473" s="48"/>
      <c r="AF473" s="48"/>
      <c r="AG473" s="48"/>
      <c r="AH473" s="48"/>
      <c r="AI473" s="48"/>
      <c r="AJ473" s="48"/>
      <c r="AK473" s="48"/>
      <c r="AL473" s="48"/>
      <c r="AM473" s="48"/>
      <c r="AN473" s="48"/>
      <c r="AO473" s="48"/>
      <c r="AP473" s="48"/>
      <c r="AQ473" s="48"/>
      <c r="AR473" s="48"/>
      <c r="AS473" s="48"/>
      <c r="AT473" s="48"/>
      <c r="AU473" s="48"/>
      <c r="AV473" s="48"/>
      <c r="AW473" s="48"/>
      <c r="AX473" s="48"/>
      <c r="AY473" s="48"/>
      <c r="AZ473" s="48"/>
      <c r="BA473" s="48"/>
      <c r="BB473" s="48"/>
      <c r="BC473" s="48"/>
      <c r="BD473" s="48"/>
      <c r="BE473" s="48"/>
      <c r="BF473" s="48"/>
      <c r="BG473" s="48"/>
    </row>
    <row r="474" spans="1:59" s="85" customFormat="1" ht="13.5" customHeight="1">
      <c r="A474" s="50" t="s">
        <v>38</v>
      </c>
      <c r="B474" s="51" t="s">
        <v>39</v>
      </c>
      <c r="C474" s="56">
        <v>6873</v>
      </c>
      <c r="D474" s="52">
        <f>SUM(E474:P474)</f>
        <v>8399</v>
      </c>
      <c r="E474" s="52"/>
      <c r="F474" s="52"/>
      <c r="G474" s="52"/>
      <c r="H474" s="52"/>
      <c r="I474" s="52"/>
      <c r="J474" s="52"/>
      <c r="K474" s="52"/>
      <c r="L474" s="52"/>
      <c r="M474" s="52"/>
      <c r="N474" s="52">
        <v>8399</v>
      </c>
      <c r="O474" s="52"/>
      <c r="P474" s="52"/>
      <c r="Q474" s="52"/>
      <c r="R474" s="52"/>
      <c r="S474" s="52"/>
      <c r="T474" s="52"/>
      <c r="U474" s="55">
        <f t="shared" si="189"/>
        <v>8399</v>
      </c>
      <c r="V474" s="32">
        <f t="shared" si="186"/>
        <v>8399</v>
      </c>
      <c r="W474" s="69">
        <f t="shared" si="221"/>
        <v>1526</v>
      </c>
      <c r="X474" s="53">
        <f t="shared" si="211"/>
        <v>1526</v>
      </c>
      <c r="Y474" s="38"/>
      <c r="Z474" s="5">
        <f t="shared" si="215"/>
        <v>0</v>
      </c>
      <c r="AA474" s="84"/>
      <c r="AB474" s="84"/>
      <c r="AC474" s="84"/>
      <c r="AD474" s="84"/>
      <c r="AE474" s="84"/>
      <c r="AF474" s="84"/>
      <c r="AG474" s="84"/>
      <c r="AH474" s="84"/>
      <c r="AI474" s="84"/>
      <c r="AJ474" s="84"/>
      <c r="AK474" s="84"/>
      <c r="AL474" s="84"/>
      <c r="AM474" s="84"/>
      <c r="AN474" s="84"/>
      <c r="AO474" s="84"/>
      <c r="AP474" s="84"/>
      <c r="AQ474" s="84"/>
      <c r="AR474" s="84"/>
      <c r="AS474" s="84"/>
      <c r="AT474" s="84"/>
      <c r="AU474" s="84"/>
      <c r="AV474" s="84"/>
      <c r="AW474" s="84"/>
      <c r="AX474" s="84"/>
      <c r="AY474" s="84"/>
      <c r="AZ474" s="84"/>
      <c r="BA474" s="84"/>
      <c r="BB474" s="84"/>
      <c r="BC474" s="84"/>
      <c r="BD474" s="84"/>
      <c r="BE474" s="84"/>
      <c r="BF474" s="84"/>
      <c r="BG474" s="84"/>
    </row>
    <row r="475" spans="1:59" s="85" customFormat="1" ht="13.5" customHeight="1">
      <c r="A475" s="50" t="s">
        <v>38</v>
      </c>
      <c r="B475" s="51" t="s">
        <v>42</v>
      </c>
      <c r="C475" s="56">
        <v>461</v>
      </c>
      <c r="D475" s="52">
        <f>SUM(E475:P475)</f>
        <v>332</v>
      </c>
      <c r="E475" s="52"/>
      <c r="F475" s="52"/>
      <c r="G475" s="52"/>
      <c r="H475" s="52"/>
      <c r="I475" s="52"/>
      <c r="J475" s="52"/>
      <c r="K475" s="52"/>
      <c r="L475" s="52"/>
      <c r="M475" s="52"/>
      <c r="N475" s="52">
        <v>332</v>
      </c>
      <c r="O475" s="52"/>
      <c r="P475" s="52"/>
      <c r="Q475" s="52"/>
      <c r="R475" s="52"/>
      <c r="S475" s="52"/>
      <c r="T475" s="52"/>
      <c r="U475" s="55">
        <f t="shared" si="189"/>
        <v>332</v>
      </c>
      <c r="V475" s="32">
        <f t="shared" si="186"/>
        <v>332</v>
      </c>
      <c r="W475" s="69">
        <f t="shared" si="221"/>
        <v>-129</v>
      </c>
      <c r="X475" s="53">
        <f t="shared" si="211"/>
        <v>-129</v>
      </c>
      <c r="Y475" s="38"/>
      <c r="Z475" s="5">
        <f t="shared" si="215"/>
        <v>0</v>
      </c>
      <c r="AA475" s="84"/>
      <c r="AB475" s="84"/>
      <c r="AC475" s="84"/>
      <c r="AD475" s="84"/>
      <c r="AE475" s="84"/>
      <c r="AF475" s="84"/>
      <c r="AG475" s="84"/>
      <c r="AH475" s="84"/>
      <c r="AI475" s="84"/>
      <c r="AJ475" s="84"/>
      <c r="AK475" s="84"/>
      <c r="AL475" s="84"/>
      <c r="AM475" s="84"/>
      <c r="AN475" s="84"/>
      <c r="AO475" s="84"/>
      <c r="AP475" s="84"/>
      <c r="AQ475" s="84"/>
      <c r="AR475" s="84"/>
      <c r="AS475" s="84"/>
      <c r="AT475" s="84"/>
      <c r="AU475" s="84"/>
      <c r="AV475" s="84"/>
      <c r="AW475" s="84"/>
      <c r="AX475" s="84"/>
      <c r="AY475" s="84"/>
      <c r="AZ475" s="84"/>
      <c r="BA475" s="84"/>
      <c r="BB475" s="84"/>
      <c r="BC475" s="84"/>
      <c r="BD475" s="84"/>
      <c r="BE475" s="84"/>
      <c r="BF475" s="84"/>
      <c r="BG475" s="84"/>
    </row>
    <row r="476" spans="1:59" s="49" customFormat="1" ht="13.5" customHeight="1">
      <c r="A476" s="42" t="s">
        <v>43</v>
      </c>
      <c r="B476" s="43" t="s">
        <v>44</v>
      </c>
      <c r="C476" s="44">
        <v>1789</v>
      </c>
      <c r="D476" s="45">
        <f>SUM(D477:D478)</f>
        <v>1789</v>
      </c>
      <c r="E476" s="45"/>
      <c r="F476" s="45"/>
      <c r="G476" s="45"/>
      <c r="H476" s="45"/>
      <c r="I476" s="45"/>
      <c r="J476" s="45"/>
      <c r="K476" s="45"/>
      <c r="L476" s="45"/>
      <c r="M476" s="45"/>
      <c r="N476" s="45">
        <f>N477+N478</f>
        <v>1789</v>
      </c>
      <c r="O476" s="45"/>
      <c r="P476" s="45"/>
      <c r="Q476" s="45">
        <v>199</v>
      </c>
      <c r="R476" s="45"/>
      <c r="S476" s="45">
        <f>S477+S478</f>
        <v>199</v>
      </c>
      <c r="T476" s="45"/>
      <c r="U476" s="46">
        <f t="shared" si="189"/>
        <v>1988</v>
      </c>
      <c r="V476" s="32">
        <f t="shared" si="186"/>
        <v>1789</v>
      </c>
      <c r="W476" s="69">
        <f t="shared" si="221"/>
        <v>0</v>
      </c>
      <c r="X476" s="47">
        <f t="shared" si="211"/>
        <v>0</v>
      </c>
      <c r="Y476" s="38" t="s">
        <v>37</v>
      </c>
      <c r="Z476" s="5">
        <f t="shared" si="215"/>
        <v>0</v>
      </c>
      <c r="AA476" s="48"/>
      <c r="AB476" s="48"/>
      <c r="AC476" s="48"/>
      <c r="AD476" s="48"/>
      <c r="AE476" s="48"/>
      <c r="AF476" s="48"/>
      <c r="AG476" s="48"/>
      <c r="AH476" s="48"/>
      <c r="AI476" s="48"/>
      <c r="AJ476" s="48"/>
      <c r="AK476" s="48"/>
      <c r="AL476" s="48"/>
      <c r="AM476" s="48"/>
      <c r="AN476" s="48"/>
      <c r="AO476" s="48"/>
      <c r="AP476" s="48"/>
      <c r="AQ476" s="48"/>
      <c r="AR476" s="48"/>
      <c r="AS476" s="48"/>
      <c r="AT476" s="48"/>
      <c r="AU476" s="48"/>
      <c r="AV476" s="48"/>
      <c r="AW476" s="48"/>
      <c r="AX476" s="48"/>
      <c r="AY476" s="48"/>
      <c r="AZ476" s="48"/>
      <c r="BA476" s="48"/>
      <c r="BB476" s="48"/>
      <c r="BC476" s="48"/>
      <c r="BD476" s="48"/>
      <c r="BE476" s="48"/>
      <c r="BF476" s="48"/>
      <c r="BG476" s="48"/>
    </row>
    <row r="477" spans="1:59" s="85" customFormat="1" ht="13.5" customHeight="1">
      <c r="A477" s="50" t="s">
        <v>38</v>
      </c>
      <c r="B477" s="51" t="s">
        <v>39</v>
      </c>
      <c r="C477" s="56">
        <v>1745</v>
      </c>
      <c r="D477" s="52">
        <f>SUM(E477:P477)</f>
        <v>1745</v>
      </c>
      <c r="E477" s="52"/>
      <c r="F477" s="52"/>
      <c r="G477" s="52"/>
      <c r="H477" s="52"/>
      <c r="I477" s="52"/>
      <c r="J477" s="52"/>
      <c r="K477" s="52"/>
      <c r="L477" s="52"/>
      <c r="M477" s="52"/>
      <c r="N477" s="52">
        <v>1745</v>
      </c>
      <c r="O477" s="52"/>
      <c r="P477" s="52"/>
      <c r="Q477" s="52">
        <v>194</v>
      </c>
      <c r="R477" s="52"/>
      <c r="S477" s="52">
        <v>194</v>
      </c>
      <c r="T477" s="52"/>
      <c r="U477" s="55">
        <f t="shared" si="189"/>
        <v>1939</v>
      </c>
      <c r="V477" s="32">
        <f t="shared" si="186"/>
        <v>1745</v>
      </c>
      <c r="W477" s="69">
        <f t="shared" si="221"/>
        <v>0</v>
      </c>
      <c r="X477" s="162">
        <f t="shared" si="211"/>
        <v>0</v>
      </c>
      <c r="Y477" s="38"/>
      <c r="Z477" s="5">
        <f t="shared" si="215"/>
        <v>0</v>
      </c>
      <c r="AA477" s="84"/>
      <c r="AB477" s="84"/>
      <c r="AC477" s="84"/>
      <c r="AD477" s="84"/>
      <c r="AE477" s="84"/>
      <c r="AF477" s="84"/>
      <c r="AG477" s="84"/>
      <c r="AH477" s="84"/>
      <c r="AI477" s="84"/>
      <c r="AJ477" s="84"/>
      <c r="AK477" s="84"/>
      <c r="AL477" s="84"/>
      <c r="AM477" s="84"/>
      <c r="AN477" s="84"/>
      <c r="AO477" s="84"/>
      <c r="AP477" s="84"/>
      <c r="AQ477" s="84"/>
      <c r="AR477" s="84"/>
      <c r="AS477" s="84"/>
      <c r="AT477" s="84"/>
      <c r="AU477" s="84"/>
      <c r="AV477" s="84"/>
      <c r="AW477" s="84"/>
      <c r="AX477" s="84"/>
      <c r="AY477" s="84"/>
      <c r="AZ477" s="84"/>
      <c r="BA477" s="84"/>
      <c r="BB477" s="84"/>
      <c r="BC477" s="84"/>
      <c r="BD477" s="84"/>
      <c r="BE477" s="84"/>
      <c r="BF477" s="84"/>
      <c r="BG477" s="84"/>
    </row>
    <row r="478" spans="1:59" s="85" customFormat="1" ht="13.5" customHeight="1">
      <c r="A478" s="50" t="s">
        <v>38</v>
      </c>
      <c r="B478" s="51" t="s">
        <v>42</v>
      </c>
      <c r="C478" s="56">
        <v>44</v>
      </c>
      <c r="D478" s="52">
        <f>SUM(E478:P478)</f>
        <v>44</v>
      </c>
      <c r="E478" s="52"/>
      <c r="F478" s="52"/>
      <c r="G478" s="52"/>
      <c r="H478" s="52"/>
      <c r="I478" s="52"/>
      <c r="J478" s="52"/>
      <c r="K478" s="52"/>
      <c r="L478" s="52"/>
      <c r="M478" s="52"/>
      <c r="N478" s="52">
        <v>44</v>
      </c>
      <c r="O478" s="52"/>
      <c r="P478" s="52"/>
      <c r="Q478" s="52">
        <v>5</v>
      </c>
      <c r="R478" s="52"/>
      <c r="S478" s="52">
        <v>5</v>
      </c>
      <c r="T478" s="52"/>
      <c r="U478" s="55">
        <f t="shared" si="189"/>
        <v>49</v>
      </c>
      <c r="V478" s="32">
        <f t="shared" si="186"/>
        <v>44</v>
      </c>
      <c r="W478" s="69">
        <f t="shared" si="221"/>
        <v>0</v>
      </c>
      <c r="X478" s="162">
        <f t="shared" si="211"/>
        <v>0</v>
      </c>
      <c r="Y478" s="38"/>
      <c r="Z478" s="5">
        <f t="shared" si="215"/>
        <v>0</v>
      </c>
      <c r="AA478" s="84"/>
      <c r="AB478" s="84"/>
      <c r="AC478" s="84"/>
      <c r="AD478" s="84"/>
      <c r="AE478" s="84"/>
      <c r="AF478" s="84"/>
      <c r="AG478" s="84"/>
      <c r="AH478" s="84"/>
      <c r="AI478" s="84"/>
      <c r="AJ478" s="84"/>
      <c r="AK478" s="84"/>
      <c r="AL478" s="84"/>
      <c r="AM478" s="84"/>
      <c r="AN478" s="84"/>
      <c r="AO478" s="84"/>
      <c r="AP478" s="84"/>
      <c r="AQ478" s="84"/>
      <c r="AR478" s="84"/>
      <c r="AS478" s="84"/>
      <c r="AT478" s="84"/>
      <c r="AU478" s="84"/>
      <c r="AV478" s="84"/>
      <c r="AW478" s="84"/>
      <c r="AX478" s="84"/>
      <c r="AY478" s="84"/>
      <c r="AZ478" s="84"/>
      <c r="BA478" s="84"/>
      <c r="BB478" s="84"/>
      <c r="BC478" s="84"/>
      <c r="BD478" s="84"/>
      <c r="BE478" s="84"/>
      <c r="BF478" s="84"/>
      <c r="BG478" s="84"/>
    </row>
    <row r="479" spans="1:59" s="49" customFormat="1" ht="13.5" customHeight="1">
      <c r="A479" s="42" t="s">
        <v>45</v>
      </c>
      <c r="B479" s="43" t="s">
        <v>94</v>
      </c>
      <c r="C479" s="44">
        <v>6967</v>
      </c>
      <c r="D479" s="45">
        <f>SUM(D480:D495)</f>
        <v>5696</v>
      </c>
      <c r="E479" s="45">
        <f>SUM(E480:E495)</f>
        <v>1340</v>
      </c>
      <c r="F479" s="45">
        <f t="shared" ref="F479:P479" si="222">SUM(F480:F495)</f>
        <v>0</v>
      </c>
      <c r="G479" s="45">
        <f t="shared" si="222"/>
        <v>0</v>
      </c>
      <c r="H479" s="45">
        <f t="shared" si="222"/>
        <v>0</v>
      </c>
      <c r="I479" s="45">
        <f t="shared" si="222"/>
        <v>0</v>
      </c>
      <c r="J479" s="45">
        <f t="shared" si="222"/>
        <v>1147</v>
      </c>
      <c r="K479" s="45">
        <f t="shared" si="222"/>
        <v>0</v>
      </c>
      <c r="L479" s="45">
        <f t="shared" si="222"/>
        <v>0</v>
      </c>
      <c r="M479" s="45">
        <f t="shared" si="222"/>
        <v>0</v>
      </c>
      <c r="N479" s="45">
        <f t="shared" si="222"/>
        <v>3209</v>
      </c>
      <c r="O479" s="45">
        <f t="shared" si="222"/>
        <v>0</v>
      </c>
      <c r="P479" s="45">
        <f t="shared" si="222"/>
        <v>0</v>
      </c>
      <c r="Q479" s="45">
        <f>SUM(Q480:Q494)</f>
        <v>0</v>
      </c>
      <c r="R479" s="45">
        <v>40</v>
      </c>
      <c r="S479" s="45">
        <f>SUM(S480:S494)</f>
        <v>0</v>
      </c>
      <c r="T479" s="45">
        <f>SUM(T480:T494)</f>
        <v>0</v>
      </c>
      <c r="U479" s="46">
        <f t="shared" si="189"/>
        <v>5736</v>
      </c>
      <c r="V479" s="32">
        <f t="shared" si="186"/>
        <v>5736</v>
      </c>
      <c r="W479" s="69">
        <f t="shared" si="221"/>
        <v>-1271</v>
      </c>
      <c r="X479" s="47">
        <f t="shared" si="211"/>
        <v>-1271</v>
      </c>
      <c r="Y479" s="38"/>
      <c r="Z479" s="5">
        <f t="shared" si="215"/>
        <v>0</v>
      </c>
      <c r="AA479" s="48"/>
      <c r="AB479" s="48"/>
      <c r="AC479" s="48"/>
      <c r="AD479" s="48"/>
      <c r="AE479" s="48"/>
      <c r="AF479" s="48"/>
      <c r="AG479" s="48"/>
      <c r="AH479" s="48"/>
      <c r="AI479" s="48"/>
      <c r="AJ479" s="48"/>
      <c r="AK479" s="48"/>
      <c r="AL479" s="48"/>
      <c r="AM479" s="48"/>
      <c r="AN479" s="48"/>
      <c r="AO479" s="48"/>
      <c r="AP479" s="48"/>
      <c r="AQ479" s="48"/>
      <c r="AR479" s="48"/>
      <c r="AS479" s="48"/>
      <c r="AT479" s="48"/>
      <c r="AU479" s="48"/>
      <c r="AV479" s="48"/>
      <c r="AW479" s="48"/>
      <c r="AX479" s="48"/>
      <c r="AY479" s="48"/>
      <c r="AZ479" s="48"/>
      <c r="BA479" s="48"/>
      <c r="BB479" s="48"/>
      <c r="BC479" s="48"/>
      <c r="BD479" s="48"/>
      <c r="BE479" s="48"/>
      <c r="BF479" s="48"/>
      <c r="BG479" s="48"/>
    </row>
    <row r="480" spans="1:59" s="59" customFormat="1" ht="12">
      <c r="A480" s="50" t="s">
        <v>40</v>
      </c>
      <c r="B480" s="51" t="s">
        <v>141</v>
      </c>
      <c r="C480" s="56">
        <v>15</v>
      </c>
      <c r="D480" s="52">
        <f>SUM(E480:P480)</f>
        <v>30</v>
      </c>
      <c r="E480" s="52"/>
      <c r="F480" s="52"/>
      <c r="G480" s="52"/>
      <c r="H480" s="52"/>
      <c r="I480" s="52"/>
      <c r="J480" s="52"/>
      <c r="K480" s="52"/>
      <c r="L480" s="52"/>
      <c r="M480" s="52"/>
      <c r="N480" s="52">
        <v>30</v>
      </c>
      <c r="O480" s="52"/>
      <c r="P480" s="52"/>
      <c r="Q480" s="52"/>
      <c r="R480" s="52"/>
      <c r="S480" s="52"/>
      <c r="T480" s="52"/>
      <c r="U480" s="55">
        <f t="shared" si="189"/>
        <v>30</v>
      </c>
      <c r="V480" s="32">
        <f t="shared" si="186"/>
        <v>30</v>
      </c>
      <c r="W480" s="69">
        <f t="shared" si="221"/>
        <v>15</v>
      </c>
      <c r="X480" s="53">
        <f t="shared" si="211"/>
        <v>15</v>
      </c>
      <c r="Y480" s="38" t="s">
        <v>37</v>
      </c>
      <c r="Z480" s="5">
        <f t="shared" si="215"/>
        <v>0</v>
      </c>
      <c r="AA480" s="58"/>
      <c r="AB480" s="58"/>
      <c r="AC480" s="58"/>
      <c r="AD480" s="58"/>
      <c r="AE480" s="58"/>
      <c r="AF480" s="58"/>
      <c r="AG480" s="58"/>
      <c r="AH480" s="58"/>
      <c r="AI480" s="58"/>
      <c r="AJ480" s="58"/>
      <c r="AK480" s="58"/>
      <c r="AL480" s="58"/>
      <c r="AM480" s="58"/>
      <c r="AN480" s="58"/>
      <c r="AO480" s="58"/>
      <c r="AP480" s="58"/>
      <c r="AQ480" s="58"/>
      <c r="AR480" s="58"/>
      <c r="AS480" s="58"/>
      <c r="AT480" s="58"/>
      <c r="AU480" s="58"/>
      <c r="AV480" s="58"/>
      <c r="AW480" s="58"/>
      <c r="AX480" s="58"/>
      <c r="AY480" s="58"/>
      <c r="AZ480" s="58"/>
      <c r="BA480" s="58"/>
      <c r="BB480" s="58"/>
      <c r="BC480" s="58"/>
      <c r="BD480" s="58"/>
      <c r="BE480" s="58"/>
      <c r="BF480" s="58"/>
      <c r="BG480" s="58"/>
    </row>
    <row r="481" spans="1:59" s="59" customFormat="1" ht="48">
      <c r="A481" s="50" t="s">
        <v>40</v>
      </c>
      <c r="B481" s="51" t="s">
        <v>354</v>
      </c>
      <c r="C481" s="56">
        <v>600</v>
      </c>
      <c r="D481" s="52">
        <f t="shared" ref="D481:D495" si="223">SUM(E481:P481)</f>
        <v>600</v>
      </c>
      <c r="E481" s="52">
        <v>600</v>
      </c>
      <c r="F481" s="52"/>
      <c r="G481" s="52"/>
      <c r="H481" s="52"/>
      <c r="I481" s="52"/>
      <c r="J481" s="52"/>
      <c r="K481" s="52"/>
      <c r="L481" s="52"/>
      <c r="M481" s="52"/>
      <c r="N481" s="52"/>
      <c r="O481" s="52"/>
      <c r="P481" s="52"/>
      <c r="Q481" s="52"/>
      <c r="R481" s="52"/>
      <c r="S481" s="52"/>
      <c r="T481" s="52"/>
      <c r="U481" s="55">
        <f t="shared" si="189"/>
        <v>600</v>
      </c>
      <c r="V481" s="32">
        <f t="shared" si="186"/>
        <v>600</v>
      </c>
      <c r="W481" s="69">
        <f t="shared" si="221"/>
        <v>0</v>
      </c>
      <c r="X481" s="53">
        <f t="shared" si="211"/>
        <v>0</v>
      </c>
      <c r="Y481" s="38" t="s">
        <v>37</v>
      </c>
      <c r="Z481" s="5">
        <f t="shared" si="215"/>
        <v>0</v>
      </c>
      <c r="AA481" s="58"/>
      <c r="AB481" s="58"/>
      <c r="AC481" s="58"/>
      <c r="AD481" s="58"/>
      <c r="AE481" s="58"/>
      <c r="AF481" s="58"/>
      <c r="AG481" s="58"/>
      <c r="AH481" s="58"/>
      <c r="AI481" s="58"/>
      <c r="AJ481" s="58"/>
      <c r="AK481" s="58"/>
      <c r="AL481" s="58"/>
      <c r="AM481" s="58"/>
      <c r="AN481" s="58"/>
      <c r="AO481" s="58"/>
      <c r="AP481" s="58"/>
      <c r="AQ481" s="58"/>
      <c r="AR481" s="58"/>
      <c r="AS481" s="58"/>
      <c r="AT481" s="58"/>
      <c r="AU481" s="58"/>
      <c r="AV481" s="58"/>
      <c r="AW481" s="58"/>
      <c r="AX481" s="58"/>
      <c r="AY481" s="58"/>
      <c r="AZ481" s="58"/>
      <c r="BA481" s="58"/>
      <c r="BB481" s="58"/>
      <c r="BC481" s="58"/>
      <c r="BD481" s="58"/>
      <c r="BE481" s="58"/>
      <c r="BF481" s="58"/>
      <c r="BG481" s="58"/>
    </row>
    <row r="482" spans="1:59" s="59" customFormat="1" ht="24">
      <c r="A482" s="50" t="s">
        <v>40</v>
      </c>
      <c r="B482" s="51" t="s">
        <v>355</v>
      </c>
      <c r="C482" s="56">
        <v>800</v>
      </c>
      <c r="D482" s="52">
        <f t="shared" si="223"/>
        <v>800</v>
      </c>
      <c r="E482" s="52"/>
      <c r="F482" s="52"/>
      <c r="G482" s="52"/>
      <c r="H482" s="52"/>
      <c r="I482" s="52"/>
      <c r="J482" s="52"/>
      <c r="K482" s="52"/>
      <c r="L482" s="52"/>
      <c r="M482" s="52"/>
      <c r="N482" s="52">
        <v>800</v>
      </c>
      <c r="O482" s="52"/>
      <c r="P482" s="52"/>
      <c r="Q482" s="52"/>
      <c r="R482" s="52"/>
      <c r="S482" s="52"/>
      <c r="T482" s="52"/>
      <c r="U482" s="55">
        <f t="shared" ref="U482:U545" si="224">D482+Q482+R482</f>
        <v>800</v>
      </c>
      <c r="V482" s="32">
        <f t="shared" ref="V482:V545" si="225">U482-S482</f>
        <v>800</v>
      </c>
      <c r="W482" s="69">
        <f t="shared" si="221"/>
        <v>0</v>
      </c>
      <c r="X482" s="53">
        <f t="shared" si="211"/>
        <v>0</v>
      </c>
      <c r="Y482" s="38" t="s">
        <v>37</v>
      </c>
      <c r="Z482" s="5">
        <f t="shared" si="215"/>
        <v>0</v>
      </c>
      <c r="AA482" s="58"/>
      <c r="AB482" s="58"/>
      <c r="AC482" s="58"/>
      <c r="AD482" s="58"/>
      <c r="AE482" s="58"/>
      <c r="AF482" s="58"/>
      <c r="AG482" s="58"/>
      <c r="AH482" s="58"/>
      <c r="AI482" s="58"/>
      <c r="AJ482" s="58"/>
      <c r="AK482" s="58"/>
      <c r="AL482" s="58"/>
      <c r="AM482" s="58"/>
      <c r="AN482" s="58"/>
      <c r="AO482" s="58"/>
      <c r="AP482" s="58"/>
      <c r="AQ482" s="58"/>
      <c r="AR482" s="58"/>
      <c r="AS482" s="58"/>
      <c r="AT482" s="58"/>
      <c r="AU482" s="58"/>
      <c r="AV482" s="58"/>
      <c r="AW482" s="58"/>
      <c r="AX482" s="58"/>
      <c r="AY482" s="58"/>
      <c r="AZ482" s="58"/>
      <c r="BA482" s="58"/>
      <c r="BB482" s="58"/>
      <c r="BC482" s="58"/>
      <c r="BD482" s="58"/>
      <c r="BE482" s="58"/>
      <c r="BF482" s="58"/>
      <c r="BG482" s="58"/>
    </row>
    <row r="483" spans="1:59" s="62" customFormat="1" ht="24">
      <c r="A483" s="60" t="s">
        <v>40</v>
      </c>
      <c r="B483" s="51" t="s">
        <v>356</v>
      </c>
      <c r="C483" s="56">
        <v>640</v>
      </c>
      <c r="D483" s="52">
        <f t="shared" si="223"/>
        <v>640</v>
      </c>
      <c r="E483" s="52">
        <v>640</v>
      </c>
      <c r="F483" s="52"/>
      <c r="G483" s="52"/>
      <c r="H483" s="52"/>
      <c r="I483" s="52"/>
      <c r="J483" s="52"/>
      <c r="K483" s="52"/>
      <c r="L483" s="52"/>
      <c r="M483" s="52"/>
      <c r="N483" s="52"/>
      <c r="O483" s="52"/>
      <c r="P483" s="52"/>
      <c r="Q483" s="52"/>
      <c r="R483" s="52"/>
      <c r="S483" s="52"/>
      <c r="T483" s="52"/>
      <c r="U483" s="55">
        <f t="shared" si="224"/>
        <v>640</v>
      </c>
      <c r="V483" s="32">
        <f t="shared" si="225"/>
        <v>640</v>
      </c>
      <c r="W483" s="69">
        <f t="shared" si="221"/>
        <v>0</v>
      </c>
      <c r="X483" s="53">
        <f t="shared" si="211"/>
        <v>0</v>
      </c>
      <c r="Y483" s="38" t="s">
        <v>37</v>
      </c>
      <c r="Z483" s="5">
        <f t="shared" si="215"/>
        <v>0</v>
      </c>
      <c r="AA483" s="61"/>
      <c r="AB483" s="61"/>
      <c r="AC483" s="61"/>
      <c r="AD483" s="61"/>
      <c r="AE483" s="61"/>
      <c r="AF483" s="61"/>
      <c r="AG483" s="61"/>
      <c r="AH483" s="61"/>
      <c r="AI483" s="61"/>
      <c r="AJ483" s="61"/>
      <c r="AK483" s="61"/>
      <c r="AL483" s="61"/>
      <c r="AM483" s="61"/>
      <c r="AN483" s="61"/>
      <c r="AO483" s="61"/>
      <c r="AP483" s="61"/>
      <c r="AQ483" s="61"/>
      <c r="AR483" s="61"/>
      <c r="AS483" s="61"/>
      <c r="AT483" s="61"/>
      <c r="AU483" s="61"/>
      <c r="AV483" s="61"/>
      <c r="AW483" s="61"/>
      <c r="AX483" s="61"/>
      <c r="AY483" s="61"/>
      <c r="AZ483" s="61"/>
      <c r="BA483" s="61"/>
      <c r="BB483" s="61"/>
      <c r="BC483" s="61"/>
      <c r="BD483" s="61"/>
      <c r="BE483" s="61"/>
      <c r="BF483" s="61"/>
      <c r="BG483" s="61"/>
    </row>
    <row r="484" spans="1:59" s="62" customFormat="1" ht="24">
      <c r="A484" s="60" t="s">
        <v>38</v>
      </c>
      <c r="B484" s="51" t="s">
        <v>103</v>
      </c>
      <c r="C484" s="56">
        <v>122</v>
      </c>
      <c r="D484" s="52">
        <f t="shared" si="223"/>
        <v>122</v>
      </c>
      <c r="E484" s="52"/>
      <c r="F484" s="52"/>
      <c r="G484" s="52"/>
      <c r="H484" s="52"/>
      <c r="I484" s="52"/>
      <c r="J484" s="52">
        <f>61*2</f>
        <v>122</v>
      </c>
      <c r="K484" s="52"/>
      <c r="L484" s="52"/>
      <c r="M484" s="52"/>
      <c r="N484" s="52"/>
      <c r="O484" s="52"/>
      <c r="P484" s="52"/>
      <c r="Q484" s="52"/>
      <c r="R484" s="52"/>
      <c r="S484" s="52"/>
      <c r="T484" s="52"/>
      <c r="U484" s="55">
        <f t="shared" si="224"/>
        <v>122</v>
      </c>
      <c r="V484" s="32">
        <f t="shared" si="225"/>
        <v>122</v>
      </c>
      <c r="W484" s="69">
        <f t="shared" si="221"/>
        <v>0</v>
      </c>
      <c r="X484" s="87">
        <f t="shared" si="211"/>
        <v>0</v>
      </c>
      <c r="Y484" s="38" t="s">
        <v>37</v>
      </c>
      <c r="Z484" s="5">
        <f t="shared" si="215"/>
        <v>0</v>
      </c>
      <c r="AA484" s="61"/>
      <c r="AB484" s="61"/>
      <c r="AC484" s="61"/>
      <c r="AD484" s="61"/>
      <c r="AE484" s="61"/>
      <c r="AF484" s="61"/>
      <c r="AG484" s="61"/>
      <c r="AH484" s="61"/>
      <c r="AI484" s="61"/>
      <c r="AJ484" s="61"/>
      <c r="AK484" s="61"/>
      <c r="AL484" s="61"/>
      <c r="AM484" s="61"/>
      <c r="AN484" s="61"/>
      <c r="AO484" s="61"/>
      <c r="AP484" s="61"/>
      <c r="AQ484" s="61"/>
      <c r="AR484" s="61"/>
      <c r="AS484" s="61"/>
      <c r="AT484" s="61"/>
      <c r="AU484" s="61"/>
      <c r="AV484" s="61"/>
      <c r="AW484" s="61"/>
      <c r="AX484" s="61"/>
      <c r="AY484" s="61"/>
      <c r="AZ484" s="61"/>
      <c r="BA484" s="61"/>
      <c r="BB484" s="61"/>
      <c r="BC484" s="61"/>
      <c r="BD484" s="61"/>
      <c r="BE484" s="61"/>
      <c r="BF484" s="61"/>
      <c r="BG484" s="61"/>
    </row>
    <row r="485" spans="1:59" s="62" customFormat="1" ht="78" customHeight="1">
      <c r="A485" s="60" t="s">
        <v>40</v>
      </c>
      <c r="B485" s="51" t="s">
        <v>357</v>
      </c>
      <c r="C485" s="56">
        <v>480</v>
      </c>
      <c r="D485" s="52">
        <f t="shared" si="223"/>
        <v>480</v>
      </c>
      <c r="E485" s="52"/>
      <c r="F485" s="52"/>
      <c r="G485" s="52"/>
      <c r="H485" s="52"/>
      <c r="I485" s="52"/>
      <c r="J485" s="52"/>
      <c r="K485" s="52"/>
      <c r="L485" s="52"/>
      <c r="M485" s="52"/>
      <c r="N485" s="52">
        <f>360+120</f>
        <v>480</v>
      </c>
      <c r="O485" s="52"/>
      <c r="P485" s="52"/>
      <c r="Q485" s="52"/>
      <c r="R485" s="52"/>
      <c r="S485" s="52"/>
      <c r="T485" s="52"/>
      <c r="U485" s="55">
        <f t="shared" si="224"/>
        <v>480</v>
      </c>
      <c r="V485" s="32">
        <f t="shared" si="225"/>
        <v>480</v>
      </c>
      <c r="W485" s="69">
        <f t="shared" si="221"/>
        <v>0</v>
      </c>
      <c r="X485" s="53">
        <f t="shared" si="211"/>
        <v>0</v>
      </c>
      <c r="Y485" s="38" t="s">
        <v>37</v>
      </c>
      <c r="Z485" s="5">
        <f t="shared" si="215"/>
        <v>0</v>
      </c>
      <c r="AA485" s="61"/>
      <c r="AB485" s="61"/>
      <c r="AC485" s="61"/>
      <c r="AD485" s="61"/>
      <c r="AE485" s="61"/>
      <c r="AF485" s="61"/>
      <c r="AG485" s="61"/>
      <c r="AH485" s="61"/>
      <c r="AI485" s="61"/>
      <c r="AJ485" s="61"/>
      <c r="AK485" s="61"/>
      <c r="AL485" s="61"/>
      <c r="AM485" s="61"/>
      <c r="AN485" s="61"/>
      <c r="AO485" s="61"/>
      <c r="AP485" s="61"/>
      <c r="AQ485" s="61"/>
      <c r="AR485" s="61"/>
      <c r="AS485" s="61"/>
      <c r="AT485" s="61"/>
      <c r="AU485" s="61"/>
      <c r="AV485" s="61"/>
      <c r="AW485" s="61"/>
      <c r="AX485" s="61"/>
      <c r="AY485" s="61"/>
      <c r="AZ485" s="61"/>
      <c r="BA485" s="61"/>
      <c r="BB485" s="61"/>
      <c r="BC485" s="61"/>
      <c r="BD485" s="61"/>
      <c r="BE485" s="61"/>
      <c r="BF485" s="61"/>
      <c r="BG485" s="61"/>
    </row>
    <row r="486" spans="1:59" s="62" customFormat="1" ht="36">
      <c r="A486" s="60" t="s">
        <v>40</v>
      </c>
      <c r="B486" s="51" t="s">
        <v>358</v>
      </c>
      <c r="C486" s="56">
        <v>510</v>
      </c>
      <c r="D486" s="52">
        <f t="shared" si="223"/>
        <v>510</v>
      </c>
      <c r="E486" s="52"/>
      <c r="F486" s="52"/>
      <c r="G486" s="52"/>
      <c r="H486" s="52"/>
      <c r="I486" s="52"/>
      <c r="J486" s="52"/>
      <c r="K486" s="52"/>
      <c r="L486" s="52"/>
      <c r="M486" s="52"/>
      <c r="N486" s="52">
        <v>510</v>
      </c>
      <c r="O486" s="52"/>
      <c r="P486" s="52"/>
      <c r="Q486" s="52"/>
      <c r="R486" s="52"/>
      <c r="S486" s="52"/>
      <c r="T486" s="52"/>
      <c r="U486" s="55">
        <f t="shared" si="224"/>
        <v>510</v>
      </c>
      <c r="V486" s="32">
        <f t="shared" si="225"/>
        <v>510</v>
      </c>
      <c r="W486" s="69">
        <f t="shared" si="221"/>
        <v>0</v>
      </c>
      <c r="X486" s="53">
        <f t="shared" si="211"/>
        <v>0</v>
      </c>
      <c r="Y486" s="38" t="s">
        <v>37</v>
      </c>
      <c r="Z486" s="5">
        <f t="shared" si="215"/>
        <v>0</v>
      </c>
      <c r="AA486" s="61"/>
      <c r="AB486" s="61"/>
      <c r="AC486" s="61"/>
      <c r="AD486" s="61"/>
      <c r="AE486" s="61"/>
      <c r="AF486" s="61"/>
      <c r="AG486" s="61"/>
      <c r="AH486" s="61"/>
      <c r="AI486" s="61"/>
      <c r="AJ486" s="61"/>
      <c r="AK486" s="61"/>
      <c r="AL486" s="61"/>
      <c r="AM486" s="61"/>
      <c r="AN486" s="61"/>
      <c r="AO486" s="61"/>
      <c r="AP486" s="61"/>
      <c r="AQ486" s="61"/>
      <c r="AR486" s="61"/>
      <c r="AS486" s="61"/>
      <c r="AT486" s="61"/>
      <c r="AU486" s="61"/>
      <c r="AV486" s="61"/>
      <c r="AW486" s="61"/>
      <c r="AX486" s="61"/>
      <c r="AY486" s="61"/>
      <c r="AZ486" s="61"/>
      <c r="BA486" s="61"/>
      <c r="BB486" s="61"/>
      <c r="BC486" s="61"/>
      <c r="BD486" s="61"/>
      <c r="BE486" s="61"/>
      <c r="BF486" s="61"/>
      <c r="BG486" s="61"/>
    </row>
    <row r="487" spans="1:59" s="62" customFormat="1" ht="24">
      <c r="A487" s="60" t="s">
        <v>40</v>
      </c>
      <c r="B487" s="51" t="s">
        <v>359</v>
      </c>
      <c r="C487" s="56">
        <v>920</v>
      </c>
      <c r="D487" s="52">
        <f t="shared" si="223"/>
        <v>1025</v>
      </c>
      <c r="E487" s="52"/>
      <c r="F487" s="52"/>
      <c r="G487" s="52"/>
      <c r="H487" s="52"/>
      <c r="I487" s="52"/>
      <c r="J487" s="52">
        <v>1025</v>
      </c>
      <c r="K487" s="52"/>
      <c r="L487" s="52"/>
      <c r="M487" s="52"/>
      <c r="N487" s="52"/>
      <c r="O487" s="52"/>
      <c r="P487" s="52"/>
      <c r="Q487" s="52"/>
      <c r="R487" s="52"/>
      <c r="S487" s="52"/>
      <c r="T487" s="52"/>
      <c r="U487" s="55">
        <f t="shared" si="224"/>
        <v>1025</v>
      </c>
      <c r="V487" s="32">
        <f t="shared" si="225"/>
        <v>1025</v>
      </c>
      <c r="W487" s="69">
        <f t="shared" si="221"/>
        <v>105</v>
      </c>
      <c r="X487" s="53">
        <f t="shared" si="211"/>
        <v>105</v>
      </c>
      <c r="Y487" s="38" t="s">
        <v>37</v>
      </c>
      <c r="Z487" s="5">
        <f t="shared" si="215"/>
        <v>0</v>
      </c>
      <c r="AA487" s="61"/>
      <c r="AB487" s="61"/>
      <c r="AC487" s="61"/>
      <c r="AD487" s="61"/>
      <c r="AE487" s="61"/>
      <c r="AF487" s="61"/>
      <c r="AG487" s="61"/>
      <c r="AH487" s="61"/>
      <c r="AI487" s="61"/>
      <c r="AJ487" s="61"/>
      <c r="AK487" s="61"/>
      <c r="AL487" s="61"/>
      <c r="AM487" s="61"/>
      <c r="AN487" s="61"/>
      <c r="AO487" s="61"/>
      <c r="AP487" s="61"/>
      <c r="AQ487" s="61"/>
      <c r="AR487" s="61"/>
      <c r="AS487" s="61"/>
      <c r="AT487" s="61"/>
      <c r="AU487" s="61"/>
      <c r="AV487" s="61"/>
      <c r="AW487" s="61"/>
      <c r="AX487" s="61"/>
      <c r="AY487" s="61"/>
      <c r="AZ487" s="61"/>
      <c r="BA487" s="61"/>
      <c r="BB487" s="61"/>
      <c r="BC487" s="61"/>
      <c r="BD487" s="61"/>
      <c r="BE487" s="61"/>
      <c r="BF487" s="61"/>
      <c r="BG487" s="61"/>
    </row>
    <row r="488" spans="1:59" s="62" customFormat="1" ht="60">
      <c r="A488" s="60" t="s">
        <v>40</v>
      </c>
      <c r="B488" s="68" t="s">
        <v>360</v>
      </c>
      <c r="C488" s="56">
        <v>950</v>
      </c>
      <c r="D488" s="52">
        <f t="shared" si="223"/>
        <v>654</v>
      </c>
      <c r="E488" s="52"/>
      <c r="F488" s="52"/>
      <c r="G488" s="52"/>
      <c r="H488" s="52"/>
      <c r="I488" s="52"/>
      <c r="J488" s="52"/>
      <c r="K488" s="52"/>
      <c r="L488" s="52"/>
      <c r="M488" s="52"/>
      <c r="N488" s="52">
        <v>654</v>
      </c>
      <c r="O488" s="52"/>
      <c r="P488" s="52"/>
      <c r="Q488" s="52"/>
      <c r="R488" s="52"/>
      <c r="S488" s="52"/>
      <c r="T488" s="52"/>
      <c r="U488" s="55">
        <f t="shared" si="224"/>
        <v>654</v>
      </c>
      <c r="V488" s="32">
        <f t="shared" si="225"/>
        <v>654</v>
      </c>
      <c r="W488" s="69">
        <f t="shared" si="221"/>
        <v>-296</v>
      </c>
      <c r="X488" s="53">
        <f t="shared" si="211"/>
        <v>-296</v>
      </c>
      <c r="Y488" s="38" t="s">
        <v>37</v>
      </c>
      <c r="Z488" s="5">
        <f t="shared" si="215"/>
        <v>0</v>
      </c>
      <c r="AA488" s="61"/>
      <c r="AB488" s="61"/>
      <c r="AC488" s="61"/>
      <c r="AD488" s="61"/>
      <c r="AE488" s="61"/>
      <c r="AF488" s="61"/>
      <c r="AG488" s="61"/>
      <c r="AH488" s="61"/>
      <c r="AI488" s="61"/>
      <c r="AJ488" s="61"/>
      <c r="AK488" s="61"/>
      <c r="AL488" s="61"/>
      <c r="AM488" s="61"/>
      <c r="AN488" s="61"/>
      <c r="AO488" s="61"/>
      <c r="AP488" s="61"/>
      <c r="AQ488" s="61"/>
      <c r="AR488" s="61"/>
      <c r="AS488" s="61"/>
      <c r="AT488" s="61"/>
      <c r="AU488" s="61"/>
      <c r="AV488" s="61"/>
      <c r="AW488" s="61"/>
      <c r="AX488" s="61"/>
      <c r="AY488" s="61"/>
      <c r="AZ488" s="61"/>
      <c r="BA488" s="61"/>
      <c r="BB488" s="61"/>
      <c r="BC488" s="61"/>
      <c r="BD488" s="61"/>
      <c r="BE488" s="61"/>
      <c r="BF488" s="61"/>
      <c r="BG488" s="61"/>
    </row>
    <row r="489" spans="1:59" s="62" customFormat="1" ht="24" hidden="1">
      <c r="A489" s="60" t="s">
        <v>40</v>
      </c>
      <c r="B489" s="163" t="s">
        <v>339</v>
      </c>
      <c r="C489" s="56">
        <v>485</v>
      </c>
      <c r="D489" s="52">
        <f t="shared" si="223"/>
        <v>0</v>
      </c>
      <c r="E489" s="52"/>
      <c r="F489" s="52"/>
      <c r="G489" s="52"/>
      <c r="H489" s="52"/>
      <c r="I489" s="52"/>
      <c r="J489" s="52"/>
      <c r="K489" s="52"/>
      <c r="L489" s="52"/>
      <c r="M489" s="52"/>
      <c r="N489" s="52"/>
      <c r="O489" s="52"/>
      <c r="P489" s="52"/>
      <c r="Q489" s="52"/>
      <c r="R489" s="52"/>
      <c r="S489" s="52"/>
      <c r="T489" s="52"/>
      <c r="U489" s="55">
        <f t="shared" si="224"/>
        <v>0</v>
      </c>
      <c r="V489" s="32">
        <f t="shared" si="225"/>
        <v>0</v>
      </c>
      <c r="W489" s="69">
        <f t="shared" si="221"/>
        <v>-485</v>
      </c>
      <c r="X489" s="53">
        <f t="shared" si="211"/>
        <v>-485</v>
      </c>
      <c r="Y489" s="38" t="s">
        <v>37</v>
      </c>
      <c r="Z489" s="5">
        <f t="shared" si="215"/>
        <v>0</v>
      </c>
      <c r="AA489" s="61"/>
      <c r="AB489" s="61"/>
      <c r="AC489" s="61"/>
      <c r="AD489" s="61"/>
      <c r="AE489" s="61"/>
      <c r="AF489" s="61"/>
      <c r="AG489" s="61"/>
      <c r="AH489" s="61"/>
      <c r="AI489" s="61"/>
      <c r="AJ489" s="61"/>
      <c r="AK489" s="61"/>
      <c r="AL489" s="61"/>
      <c r="AM489" s="61"/>
      <c r="AN489" s="61"/>
      <c r="AO489" s="61"/>
      <c r="AP489" s="61"/>
      <c r="AQ489" s="61"/>
      <c r="AR489" s="61"/>
      <c r="AS489" s="61"/>
      <c r="AT489" s="61"/>
      <c r="AU489" s="61"/>
      <c r="AV489" s="61"/>
      <c r="AW489" s="61"/>
      <c r="AX489" s="61"/>
      <c r="AY489" s="61"/>
      <c r="AZ489" s="61"/>
      <c r="BA489" s="61"/>
      <c r="BB489" s="61"/>
      <c r="BC489" s="61"/>
      <c r="BD489" s="61"/>
      <c r="BE489" s="61"/>
      <c r="BF489" s="61"/>
      <c r="BG489" s="61"/>
    </row>
    <row r="490" spans="1:59" s="62" customFormat="1" ht="48">
      <c r="A490" s="60" t="s">
        <v>40</v>
      </c>
      <c r="B490" s="51" t="s">
        <v>361</v>
      </c>
      <c r="C490" s="56">
        <v>360</v>
      </c>
      <c r="D490" s="52">
        <f t="shared" si="223"/>
        <v>360</v>
      </c>
      <c r="E490" s="52"/>
      <c r="F490" s="52"/>
      <c r="G490" s="52"/>
      <c r="H490" s="52"/>
      <c r="I490" s="52"/>
      <c r="J490" s="52"/>
      <c r="K490" s="52"/>
      <c r="L490" s="52"/>
      <c r="M490" s="52"/>
      <c r="N490" s="52">
        <v>360</v>
      </c>
      <c r="O490" s="52"/>
      <c r="P490" s="52"/>
      <c r="Q490" s="52"/>
      <c r="R490" s="52">
        <v>40</v>
      </c>
      <c r="S490" s="52"/>
      <c r="T490" s="52"/>
      <c r="U490" s="55">
        <f t="shared" si="224"/>
        <v>400</v>
      </c>
      <c r="V490" s="32">
        <f t="shared" si="225"/>
        <v>400</v>
      </c>
      <c r="W490" s="69">
        <f t="shared" si="221"/>
        <v>0</v>
      </c>
      <c r="X490" s="53">
        <f t="shared" si="211"/>
        <v>0</v>
      </c>
      <c r="Y490" s="38" t="s">
        <v>37</v>
      </c>
      <c r="Z490" s="5">
        <f t="shared" si="215"/>
        <v>0</v>
      </c>
      <c r="AA490" s="61"/>
      <c r="AB490" s="61"/>
      <c r="AC490" s="61"/>
      <c r="AD490" s="61"/>
      <c r="AE490" s="61"/>
      <c r="AF490" s="61"/>
      <c r="AG490" s="61"/>
      <c r="AH490" s="61"/>
      <c r="AI490" s="61"/>
      <c r="AJ490" s="61"/>
      <c r="AK490" s="61"/>
      <c r="AL490" s="61"/>
      <c r="AM490" s="61"/>
      <c r="AN490" s="61"/>
      <c r="AO490" s="61"/>
      <c r="AP490" s="61"/>
      <c r="AQ490" s="61"/>
      <c r="AR490" s="61"/>
      <c r="AS490" s="61"/>
      <c r="AT490" s="61"/>
      <c r="AU490" s="61"/>
      <c r="AV490" s="61"/>
      <c r="AW490" s="61"/>
      <c r="AX490" s="61"/>
      <c r="AY490" s="61"/>
      <c r="AZ490" s="61"/>
      <c r="BA490" s="61"/>
      <c r="BB490" s="61"/>
      <c r="BC490" s="61"/>
      <c r="BD490" s="61"/>
      <c r="BE490" s="61"/>
      <c r="BF490" s="61"/>
      <c r="BG490" s="61"/>
    </row>
    <row r="491" spans="1:59" s="62" customFormat="1" ht="36.75" customHeight="1">
      <c r="A491" s="60" t="s">
        <v>40</v>
      </c>
      <c r="B491" s="51" t="s">
        <v>362</v>
      </c>
      <c r="C491" s="56">
        <v>290</v>
      </c>
      <c r="D491" s="52">
        <f t="shared" si="223"/>
        <v>290</v>
      </c>
      <c r="E491" s="52"/>
      <c r="F491" s="52"/>
      <c r="G491" s="52"/>
      <c r="H491" s="52"/>
      <c r="I491" s="52"/>
      <c r="J491" s="52"/>
      <c r="K491" s="52"/>
      <c r="L491" s="52"/>
      <c r="M491" s="52"/>
      <c r="N491" s="52">
        <v>290</v>
      </c>
      <c r="O491" s="52"/>
      <c r="P491" s="52"/>
      <c r="Q491" s="52"/>
      <c r="R491" s="52"/>
      <c r="S491" s="52"/>
      <c r="T491" s="52"/>
      <c r="U491" s="55">
        <f t="shared" si="224"/>
        <v>290</v>
      </c>
      <c r="V491" s="32">
        <f t="shared" si="225"/>
        <v>290</v>
      </c>
      <c r="W491" s="69">
        <f t="shared" si="221"/>
        <v>0</v>
      </c>
      <c r="X491" s="53">
        <f t="shared" si="211"/>
        <v>0</v>
      </c>
      <c r="Y491" s="38" t="s">
        <v>37</v>
      </c>
      <c r="Z491" s="5">
        <f t="shared" si="215"/>
        <v>0</v>
      </c>
      <c r="AA491" s="61"/>
      <c r="AB491" s="61"/>
      <c r="AC491" s="61"/>
      <c r="AD491" s="61"/>
      <c r="AE491" s="61"/>
      <c r="AF491" s="61"/>
      <c r="AG491" s="61"/>
      <c r="AH491" s="61"/>
      <c r="AI491" s="61"/>
      <c r="AJ491" s="61"/>
      <c r="AK491" s="61"/>
      <c r="AL491" s="61"/>
      <c r="AM491" s="61"/>
      <c r="AN491" s="61"/>
      <c r="AO491" s="61"/>
      <c r="AP491" s="61"/>
      <c r="AQ491" s="61"/>
      <c r="AR491" s="61"/>
      <c r="AS491" s="61"/>
      <c r="AT491" s="61"/>
      <c r="AU491" s="61"/>
      <c r="AV491" s="61"/>
      <c r="AW491" s="61"/>
      <c r="AX491" s="61"/>
      <c r="AY491" s="61"/>
      <c r="AZ491" s="61"/>
      <c r="BA491" s="61"/>
      <c r="BB491" s="61"/>
      <c r="BC491" s="61"/>
      <c r="BD491" s="61"/>
      <c r="BE491" s="61"/>
      <c r="BF491" s="61"/>
      <c r="BG491" s="61"/>
    </row>
    <row r="492" spans="1:59" s="62" customFormat="1" ht="36" hidden="1">
      <c r="A492" s="60" t="s">
        <v>40</v>
      </c>
      <c r="B492" s="51" t="s">
        <v>363</v>
      </c>
      <c r="C492" s="56">
        <v>349</v>
      </c>
      <c r="D492" s="52">
        <f t="shared" si="223"/>
        <v>0</v>
      </c>
      <c r="E492" s="52"/>
      <c r="F492" s="52"/>
      <c r="G492" s="52"/>
      <c r="H492" s="52"/>
      <c r="I492" s="52"/>
      <c r="J492" s="52"/>
      <c r="K492" s="52"/>
      <c r="L492" s="52"/>
      <c r="M492" s="52"/>
      <c r="N492" s="52"/>
      <c r="O492" s="52"/>
      <c r="P492" s="52"/>
      <c r="Q492" s="52"/>
      <c r="R492" s="52"/>
      <c r="S492" s="52"/>
      <c r="T492" s="52"/>
      <c r="U492" s="55">
        <f t="shared" si="224"/>
        <v>0</v>
      </c>
      <c r="V492" s="32">
        <f t="shared" si="225"/>
        <v>0</v>
      </c>
      <c r="W492" s="69">
        <f t="shared" si="221"/>
        <v>-349</v>
      </c>
      <c r="X492" s="53">
        <f t="shared" si="211"/>
        <v>-349</v>
      </c>
      <c r="Y492" s="38" t="s">
        <v>37</v>
      </c>
      <c r="Z492" s="5">
        <f t="shared" si="215"/>
        <v>0</v>
      </c>
      <c r="AA492" s="61"/>
      <c r="AB492" s="61"/>
      <c r="AC492" s="61"/>
      <c r="AD492" s="61"/>
      <c r="AE492" s="61"/>
      <c r="AF492" s="61"/>
      <c r="AG492" s="61"/>
      <c r="AH492" s="61"/>
      <c r="AI492" s="61"/>
      <c r="AJ492" s="61"/>
      <c r="AK492" s="61"/>
      <c r="AL492" s="61"/>
      <c r="AM492" s="61"/>
      <c r="AN492" s="61"/>
      <c r="AO492" s="61"/>
      <c r="AP492" s="61"/>
      <c r="AQ492" s="61"/>
      <c r="AR492" s="61"/>
      <c r="AS492" s="61"/>
      <c r="AT492" s="61"/>
      <c r="AU492" s="61"/>
      <c r="AV492" s="61"/>
      <c r="AW492" s="61"/>
      <c r="AX492" s="61"/>
      <c r="AY492" s="61"/>
      <c r="AZ492" s="61"/>
      <c r="BA492" s="61"/>
      <c r="BB492" s="61"/>
      <c r="BC492" s="61"/>
      <c r="BD492" s="61"/>
      <c r="BE492" s="61"/>
      <c r="BF492" s="61"/>
      <c r="BG492" s="61"/>
    </row>
    <row r="493" spans="1:59" s="62" customFormat="1" ht="24" hidden="1">
      <c r="A493" s="60" t="s">
        <v>40</v>
      </c>
      <c r="B493" s="51" t="s">
        <v>364</v>
      </c>
      <c r="C493" s="56">
        <v>316</v>
      </c>
      <c r="D493" s="52">
        <f t="shared" si="223"/>
        <v>0</v>
      </c>
      <c r="E493" s="52"/>
      <c r="F493" s="52"/>
      <c r="G493" s="52"/>
      <c r="H493" s="52"/>
      <c r="I493" s="52"/>
      <c r="J493" s="52"/>
      <c r="K493" s="52"/>
      <c r="L493" s="52"/>
      <c r="M493" s="52"/>
      <c r="N493" s="52"/>
      <c r="O493" s="52"/>
      <c r="P493" s="52"/>
      <c r="Q493" s="52"/>
      <c r="R493" s="52"/>
      <c r="S493" s="52"/>
      <c r="T493" s="52"/>
      <c r="U493" s="55">
        <f t="shared" si="224"/>
        <v>0</v>
      </c>
      <c r="V493" s="32">
        <f t="shared" si="225"/>
        <v>0</v>
      </c>
      <c r="W493" s="69">
        <f t="shared" si="221"/>
        <v>-316</v>
      </c>
      <c r="X493" s="53">
        <f t="shared" si="211"/>
        <v>-316</v>
      </c>
      <c r="Y493" s="38" t="s">
        <v>37</v>
      </c>
      <c r="Z493" s="5">
        <f t="shared" si="215"/>
        <v>0</v>
      </c>
      <c r="AA493" s="61"/>
      <c r="AB493" s="61"/>
      <c r="AC493" s="61"/>
      <c r="AD493" s="61"/>
      <c r="AE493" s="61"/>
      <c r="AF493" s="61"/>
      <c r="AG493" s="61"/>
      <c r="AH493" s="61"/>
      <c r="AI493" s="61"/>
      <c r="AJ493" s="61"/>
      <c r="AK493" s="61"/>
      <c r="AL493" s="61"/>
      <c r="AM493" s="61"/>
      <c r="AN493" s="61"/>
      <c r="AO493" s="61"/>
      <c r="AP493" s="61"/>
      <c r="AQ493" s="61"/>
      <c r="AR493" s="61"/>
      <c r="AS493" s="61"/>
      <c r="AT493" s="61"/>
      <c r="AU493" s="61"/>
      <c r="AV493" s="61"/>
      <c r="AW493" s="61"/>
      <c r="AX493" s="61"/>
      <c r="AY493" s="61"/>
      <c r="AZ493" s="61"/>
      <c r="BA493" s="61"/>
      <c r="BB493" s="61"/>
      <c r="BC493" s="61"/>
      <c r="BD493" s="61"/>
      <c r="BE493" s="61"/>
      <c r="BF493" s="61"/>
      <c r="BG493" s="61"/>
    </row>
    <row r="494" spans="1:59" s="62" customFormat="1" ht="36">
      <c r="A494" s="60" t="s">
        <v>40</v>
      </c>
      <c r="B494" s="51" t="s">
        <v>365</v>
      </c>
      <c r="C494" s="56">
        <v>130</v>
      </c>
      <c r="D494" s="52">
        <f t="shared" si="223"/>
        <v>85</v>
      </c>
      <c r="E494" s="52"/>
      <c r="F494" s="52"/>
      <c r="G494" s="52"/>
      <c r="H494" s="52"/>
      <c r="I494" s="52"/>
      <c r="J494" s="52"/>
      <c r="K494" s="52"/>
      <c r="L494" s="52"/>
      <c r="M494" s="52"/>
      <c r="N494" s="52">
        <v>85</v>
      </c>
      <c r="O494" s="52"/>
      <c r="P494" s="52"/>
      <c r="Q494" s="52"/>
      <c r="R494" s="52"/>
      <c r="S494" s="52"/>
      <c r="T494" s="52"/>
      <c r="U494" s="55">
        <f t="shared" si="224"/>
        <v>85</v>
      </c>
      <c r="V494" s="32">
        <f t="shared" si="225"/>
        <v>85</v>
      </c>
      <c r="W494" s="69">
        <f t="shared" si="221"/>
        <v>-45</v>
      </c>
      <c r="X494" s="53">
        <f t="shared" si="211"/>
        <v>-45</v>
      </c>
      <c r="Y494" s="38" t="s">
        <v>37</v>
      </c>
      <c r="Z494" s="5">
        <f t="shared" si="215"/>
        <v>0</v>
      </c>
      <c r="AA494" s="61"/>
      <c r="AB494" s="61"/>
      <c r="AC494" s="61"/>
      <c r="AD494" s="61"/>
      <c r="AE494" s="61"/>
      <c r="AF494" s="61"/>
      <c r="AG494" s="61"/>
      <c r="AH494" s="61"/>
      <c r="AI494" s="61"/>
      <c r="AJ494" s="61"/>
      <c r="AK494" s="61"/>
      <c r="AL494" s="61"/>
      <c r="AM494" s="61"/>
      <c r="AN494" s="61"/>
      <c r="AO494" s="61"/>
      <c r="AP494" s="61"/>
      <c r="AQ494" s="61"/>
      <c r="AR494" s="61"/>
      <c r="AS494" s="61"/>
      <c r="AT494" s="61"/>
      <c r="AU494" s="61"/>
      <c r="AV494" s="61"/>
      <c r="AW494" s="61"/>
      <c r="AX494" s="61"/>
      <c r="AY494" s="61"/>
      <c r="AZ494" s="61"/>
      <c r="BA494" s="61"/>
      <c r="BB494" s="61"/>
      <c r="BC494" s="61"/>
      <c r="BD494" s="61"/>
      <c r="BE494" s="61"/>
      <c r="BF494" s="61"/>
      <c r="BG494" s="61"/>
    </row>
    <row r="495" spans="1:59" s="62" customFormat="1" ht="36">
      <c r="A495" s="60" t="s">
        <v>40</v>
      </c>
      <c r="B495" s="51" t="s">
        <v>366</v>
      </c>
      <c r="C495" s="56">
        <v>0</v>
      </c>
      <c r="D495" s="52">
        <f t="shared" si="223"/>
        <v>100</v>
      </c>
      <c r="E495" s="52">
        <v>100</v>
      </c>
      <c r="F495" s="52"/>
      <c r="G495" s="52"/>
      <c r="H495" s="52"/>
      <c r="I495" s="52"/>
      <c r="J495" s="52"/>
      <c r="K495" s="52"/>
      <c r="L495" s="52"/>
      <c r="M495" s="52"/>
      <c r="N495" s="52"/>
      <c r="O495" s="52"/>
      <c r="P495" s="52"/>
      <c r="Q495" s="52"/>
      <c r="R495" s="52"/>
      <c r="S495" s="52"/>
      <c r="T495" s="52"/>
      <c r="U495" s="55">
        <f>D495+Q495+R495</f>
        <v>100</v>
      </c>
      <c r="V495" s="32">
        <f>U495-S495</f>
        <v>100</v>
      </c>
      <c r="W495" s="69">
        <f>D495-C495</f>
        <v>100</v>
      </c>
      <c r="X495" s="53">
        <f t="shared" si="211"/>
        <v>100</v>
      </c>
      <c r="Y495" s="38" t="s">
        <v>236</v>
      </c>
      <c r="Z495" s="5">
        <f t="shared" si="215"/>
        <v>0</v>
      </c>
      <c r="AA495" s="61"/>
      <c r="AB495" s="61"/>
      <c r="AC495" s="61"/>
      <c r="AD495" s="61"/>
      <c r="AE495" s="61"/>
      <c r="AF495" s="61"/>
      <c r="AG495" s="61"/>
      <c r="AH495" s="61"/>
      <c r="AI495" s="61"/>
      <c r="AJ495" s="61"/>
      <c r="AK495" s="61"/>
      <c r="AL495" s="61"/>
      <c r="AM495" s="61"/>
      <c r="AN495" s="61"/>
      <c r="AO495" s="61"/>
      <c r="AP495" s="61"/>
      <c r="AQ495" s="61"/>
      <c r="AR495" s="61"/>
      <c r="AS495" s="61"/>
      <c r="AT495" s="61"/>
      <c r="AU495" s="61"/>
      <c r="AV495" s="61"/>
      <c r="AW495" s="61"/>
      <c r="AX495" s="61"/>
      <c r="AY495" s="61"/>
      <c r="AZ495" s="61"/>
      <c r="BA495" s="61"/>
      <c r="BB495" s="61"/>
      <c r="BC495" s="61"/>
      <c r="BD495" s="61"/>
      <c r="BE495" s="61"/>
      <c r="BF495" s="61"/>
      <c r="BG495" s="61"/>
    </row>
    <row r="496" spans="1:59" s="41" customFormat="1" ht="13.5" customHeight="1">
      <c r="A496" s="27" t="s">
        <v>367</v>
      </c>
      <c r="B496" s="28" t="s">
        <v>368</v>
      </c>
      <c r="C496" s="29">
        <v>985</v>
      </c>
      <c r="D496" s="37">
        <f>SUM(E496:P496)</f>
        <v>703</v>
      </c>
      <c r="E496" s="37"/>
      <c r="F496" s="37"/>
      <c r="G496" s="37"/>
      <c r="H496" s="37"/>
      <c r="I496" s="37"/>
      <c r="J496" s="37"/>
      <c r="K496" s="37"/>
      <c r="L496" s="37"/>
      <c r="M496" s="37"/>
      <c r="N496" s="37">
        <v>703</v>
      </c>
      <c r="O496" s="37"/>
      <c r="P496" s="37"/>
      <c r="Q496" s="37"/>
      <c r="R496" s="37"/>
      <c r="S496" s="37"/>
      <c r="T496" s="37"/>
      <c r="U496" s="164">
        <f t="shared" si="224"/>
        <v>703</v>
      </c>
      <c r="V496" s="32">
        <f t="shared" si="225"/>
        <v>703</v>
      </c>
      <c r="W496" s="69">
        <f t="shared" si="221"/>
        <v>-282</v>
      </c>
      <c r="X496" s="34">
        <f t="shared" si="211"/>
        <v>-282</v>
      </c>
      <c r="Y496" s="38" t="s">
        <v>37</v>
      </c>
      <c r="Z496" s="5">
        <f t="shared" si="215"/>
        <v>0</v>
      </c>
      <c r="AA496" s="39"/>
      <c r="AB496" s="39"/>
      <c r="AC496" s="40"/>
      <c r="AD496" s="40"/>
      <c r="AE496" s="40"/>
      <c r="AF496" s="40"/>
      <c r="AG496" s="40"/>
      <c r="AH496" s="40"/>
      <c r="AI496" s="40"/>
      <c r="AJ496" s="40"/>
      <c r="AK496" s="40"/>
      <c r="AL496" s="40"/>
      <c r="AM496" s="40"/>
      <c r="AN496" s="40"/>
      <c r="AO496" s="40"/>
      <c r="AP496" s="40"/>
      <c r="AQ496" s="40"/>
      <c r="AR496" s="40"/>
      <c r="AS496" s="40"/>
      <c r="AT496" s="40"/>
      <c r="AU496" s="40"/>
      <c r="AV496" s="40"/>
      <c r="AW496" s="40"/>
      <c r="AX496" s="40"/>
      <c r="AY496" s="40"/>
      <c r="AZ496" s="40"/>
      <c r="BA496" s="40"/>
      <c r="BB496" s="40"/>
      <c r="BC496" s="40"/>
      <c r="BD496" s="40"/>
      <c r="BE496" s="40"/>
      <c r="BF496" s="40"/>
      <c r="BG496" s="40"/>
    </row>
    <row r="497" spans="1:59" s="41" customFormat="1" ht="13.5" customHeight="1">
      <c r="A497" s="27" t="s">
        <v>369</v>
      </c>
      <c r="B497" s="28" t="s">
        <v>370</v>
      </c>
      <c r="C497" s="29">
        <v>2287</v>
      </c>
      <c r="D497" s="37">
        <f>D498+D499+D500</f>
        <v>2611</v>
      </c>
      <c r="E497" s="37">
        <f t="shared" ref="E497:Q497" si="226">E498+E499+E500</f>
        <v>2611</v>
      </c>
      <c r="F497" s="37">
        <f t="shared" si="226"/>
        <v>0</v>
      </c>
      <c r="G497" s="37">
        <f t="shared" si="226"/>
        <v>0</v>
      </c>
      <c r="H497" s="37">
        <f t="shared" si="226"/>
        <v>0</v>
      </c>
      <c r="I497" s="37">
        <f t="shared" si="226"/>
        <v>0</v>
      </c>
      <c r="J497" s="37">
        <f t="shared" si="226"/>
        <v>0</v>
      </c>
      <c r="K497" s="37">
        <f t="shared" si="226"/>
        <v>0</v>
      </c>
      <c r="L497" s="37">
        <f t="shared" si="226"/>
        <v>0</v>
      </c>
      <c r="M497" s="37">
        <f t="shared" si="226"/>
        <v>0</v>
      </c>
      <c r="N497" s="37">
        <f t="shared" si="226"/>
        <v>0</v>
      </c>
      <c r="O497" s="37">
        <f t="shared" si="226"/>
        <v>0</v>
      </c>
      <c r="P497" s="37">
        <f t="shared" si="226"/>
        <v>0</v>
      </c>
      <c r="Q497" s="37">
        <f t="shared" si="226"/>
        <v>27</v>
      </c>
      <c r="R497" s="37"/>
      <c r="S497" s="37">
        <f t="shared" ref="S497:T497" si="227">S498+S499+S500</f>
        <v>27</v>
      </c>
      <c r="T497" s="37">
        <f t="shared" si="227"/>
        <v>0</v>
      </c>
      <c r="U497" s="164">
        <f t="shared" si="224"/>
        <v>2638</v>
      </c>
      <c r="V497" s="32">
        <f t="shared" si="225"/>
        <v>2611</v>
      </c>
      <c r="W497" s="69">
        <f t="shared" si="221"/>
        <v>324</v>
      </c>
      <c r="X497" s="34">
        <f t="shared" si="211"/>
        <v>324</v>
      </c>
      <c r="Y497" s="75" t="s">
        <v>236</v>
      </c>
      <c r="Z497" s="5">
        <f t="shared" si="215"/>
        <v>0</v>
      </c>
      <c r="AA497" s="39"/>
      <c r="AB497" s="39"/>
      <c r="AC497" s="40"/>
      <c r="AD497" s="40"/>
      <c r="AE497" s="40"/>
      <c r="AF497" s="40"/>
      <c r="AG497" s="40"/>
      <c r="AH497" s="40"/>
      <c r="AI497" s="40"/>
      <c r="AJ497" s="40"/>
      <c r="AK497" s="40"/>
      <c r="AL497" s="40"/>
      <c r="AM497" s="40"/>
      <c r="AN497" s="40"/>
      <c r="AO497" s="40"/>
      <c r="AP497" s="40"/>
      <c r="AQ497" s="40"/>
      <c r="AR497" s="40"/>
      <c r="AS497" s="40"/>
      <c r="AT497" s="40"/>
      <c r="AU497" s="40"/>
      <c r="AV497" s="40"/>
      <c r="AW497" s="40"/>
      <c r="AX497" s="40"/>
      <c r="AY497" s="40"/>
      <c r="AZ497" s="40"/>
      <c r="BA497" s="40"/>
      <c r="BB497" s="40"/>
      <c r="BC497" s="40"/>
      <c r="BD497" s="40"/>
      <c r="BE497" s="40"/>
      <c r="BF497" s="40"/>
      <c r="BG497" s="40"/>
    </row>
    <row r="498" spans="1:59" s="77" customFormat="1" ht="12">
      <c r="A498" s="113" t="s">
        <v>35</v>
      </c>
      <c r="B498" s="43" t="s">
        <v>371</v>
      </c>
      <c r="C498" s="44">
        <v>1172</v>
      </c>
      <c r="D498" s="45">
        <f>SUM(E498:P498)</f>
        <v>1496</v>
      </c>
      <c r="E498" s="45">
        <v>1496</v>
      </c>
      <c r="F498" s="45"/>
      <c r="G498" s="45"/>
      <c r="H498" s="45"/>
      <c r="I498" s="45"/>
      <c r="J498" s="45"/>
      <c r="K498" s="45"/>
      <c r="L498" s="45"/>
      <c r="M498" s="45"/>
      <c r="N498" s="45"/>
      <c r="O498" s="45"/>
      <c r="P498" s="45"/>
      <c r="Q498" s="45"/>
      <c r="R498" s="45"/>
      <c r="S498" s="45"/>
      <c r="T498" s="45"/>
      <c r="U498" s="46">
        <f t="shared" si="224"/>
        <v>1496</v>
      </c>
      <c r="V498" s="32">
        <f t="shared" si="225"/>
        <v>1496</v>
      </c>
      <c r="W498" s="69">
        <f t="shared" si="221"/>
        <v>324</v>
      </c>
      <c r="X498" s="47">
        <f t="shared" si="211"/>
        <v>324</v>
      </c>
      <c r="Y498" s="75" t="s">
        <v>236</v>
      </c>
      <c r="Z498" s="5">
        <f t="shared" si="215"/>
        <v>0</v>
      </c>
      <c r="AA498" s="76"/>
      <c r="AB498" s="76"/>
      <c r="AC498" s="76"/>
      <c r="AD498" s="76"/>
      <c r="AE498" s="76"/>
      <c r="AF498" s="76"/>
      <c r="AG498" s="76"/>
      <c r="AH498" s="76"/>
      <c r="AI498" s="76"/>
      <c r="AJ498" s="76"/>
      <c r="AK498" s="76"/>
      <c r="AL498" s="76"/>
      <c r="AM498" s="76"/>
      <c r="AN498" s="76"/>
      <c r="AO498" s="76"/>
      <c r="AP498" s="76"/>
      <c r="AQ498" s="76"/>
      <c r="AR498" s="76"/>
      <c r="AS498" s="76"/>
      <c r="AT498" s="76"/>
      <c r="AU498" s="76"/>
      <c r="AV498" s="76"/>
      <c r="AW498" s="76"/>
      <c r="AX498" s="76"/>
      <c r="AY498" s="76"/>
      <c r="AZ498" s="76"/>
      <c r="BA498" s="76"/>
      <c r="BB498" s="76"/>
      <c r="BC498" s="76"/>
      <c r="BD498" s="76"/>
      <c r="BE498" s="76"/>
      <c r="BF498" s="76"/>
      <c r="BG498" s="76"/>
    </row>
    <row r="499" spans="1:59" s="77" customFormat="1" ht="12">
      <c r="A499" s="113" t="s">
        <v>43</v>
      </c>
      <c r="B499" s="43" t="s">
        <v>372</v>
      </c>
      <c r="C499" s="44">
        <v>239</v>
      </c>
      <c r="D499" s="45">
        <f t="shared" ref="D499" si="228">SUM(E499:P499)</f>
        <v>239</v>
      </c>
      <c r="E499" s="45">
        <v>239</v>
      </c>
      <c r="F499" s="45"/>
      <c r="G499" s="45"/>
      <c r="H499" s="45"/>
      <c r="I499" s="45"/>
      <c r="J499" s="45"/>
      <c r="K499" s="45"/>
      <c r="L499" s="45"/>
      <c r="M499" s="45"/>
      <c r="N499" s="45"/>
      <c r="O499" s="45"/>
      <c r="P499" s="45"/>
      <c r="Q499" s="45">
        <v>27</v>
      </c>
      <c r="R499" s="45"/>
      <c r="S499" s="45">
        <v>27</v>
      </c>
      <c r="T499" s="45"/>
      <c r="U499" s="46">
        <f t="shared" si="224"/>
        <v>266</v>
      </c>
      <c r="V499" s="32">
        <f t="shared" si="225"/>
        <v>239</v>
      </c>
      <c r="W499" s="69">
        <f t="shared" si="221"/>
        <v>0</v>
      </c>
      <c r="X499" s="47">
        <f t="shared" si="211"/>
        <v>0</v>
      </c>
      <c r="Y499" s="75" t="s">
        <v>236</v>
      </c>
      <c r="Z499" s="5">
        <f t="shared" si="215"/>
        <v>0</v>
      </c>
      <c r="AA499" s="76"/>
      <c r="AB499" s="76"/>
      <c r="AC499" s="76"/>
      <c r="AD499" s="76"/>
      <c r="AE499" s="76"/>
      <c r="AF499" s="76"/>
      <c r="AG499" s="76"/>
      <c r="AH499" s="76"/>
      <c r="AI499" s="76"/>
      <c r="AJ499" s="76"/>
      <c r="AK499" s="76"/>
      <c r="AL499" s="76"/>
      <c r="AM499" s="76"/>
      <c r="AN499" s="76"/>
      <c r="AO499" s="76"/>
      <c r="AP499" s="76"/>
      <c r="AQ499" s="76"/>
      <c r="AR499" s="76"/>
      <c r="AS499" s="76"/>
      <c r="AT499" s="76"/>
      <c r="AU499" s="76"/>
      <c r="AV499" s="76"/>
      <c r="AW499" s="76"/>
      <c r="AX499" s="76"/>
      <c r="AY499" s="76"/>
      <c r="AZ499" s="76"/>
      <c r="BA499" s="76"/>
      <c r="BB499" s="76"/>
      <c r="BC499" s="76"/>
      <c r="BD499" s="76"/>
      <c r="BE499" s="76"/>
      <c r="BF499" s="76"/>
      <c r="BG499" s="76"/>
    </row>
    <row r="500" spans="1:59" s="77" customFormat="1" ht="12">
      <c r="A500" s="113" t="s">
        <v>45</v>
      </c>
      <c r="B500" s="43" t="s">
        <v>373</v>
      </c>
      <c r="C500" s="44">
        <v>876</v>
      </c>
      <c r="D500" s="45">
        <f>SUM(E500:P500)</f>
        <v>876</v>
      </c>
      <c r="E500" s="45">
        <f>+E501+E502</f>
        <v>876</v>
      </c>
      <c r="F500" s="45">
        <f t="shared" ref="F500:Q500" si="229">SUM(F501:F502)</f>
        <v>0</v>
      </c>
      <c r="G500" s="45">
        <f t="shared" si="229"/>
        <v>0</v>
      </c>
      <c r="H500" s="45">
        <f t="shared" si="229"/>
        <v>0</v>
      </c>
      <c r="I500" s="45">
        <f t="shared" si="229"/>
        <v>0</v>
      </c>
      <c r="J500" s="45">
        <f t="shared" si="229"/>
        <v>0</v>
      </c>
      <c r="K500" s="45">
        <f t="shared" si="229"/>
        <v>0</v>
      </c>
      <c r="L500" s="45">
        <f t="shared" si="229"/>
        <v>0</v>
      </c>
      <c r="M500" s="45">
        <f t="shared" si="229"/>
        <v>0</v>
      </c>
      <c r="N500" s="45">
        <f t="shared" si="229"/>
        <v>0</v>
      </c>
      <c r="O500" s="45">
        <f t="shared" si="229"/>
        <v>0</v>
      </c>
      <c r="P500" s="45">
        <f t="shared" si="229"/>
        <v>0</v>
      </c>
      <c r="Q500" s="45">
        <f t="shared" si="229"/>
        <v>0</v>
      </c>
      <c r="R500" s="45"/>
      <c r="S500" s="45">
        <f t="shared" ref="S500:T500" si="230">SUM(S501:S502)</f>
        <v>0</v>
      </c>
      <c r="T500" s="45">
        <f t="shared" si="230"/>
        <v>0</v>
      </c>
      <c r="U500" s="46">
        <f t="shared" si="224"/>
        <v>876</v>
      </c>
      <c r="V500" s="32">
        <f t="shared" si="225"/>
        <v>876</v>
      </c>
      <c r="W500" s="69">
        <f t="shared" si="221"/>
        <v>0</v>
      </c>
      <c r="X500" s="47">
        <f t="shared" si="211"/>
        <v>0</v>
      </c>
      <c r="Y500" s="75" t="s">
        <v>236</v>
      </c>
      <c r="Z500" s="5">
        <f t="shared" si="215"/>
        <v>0</v>
      </c>
      <c r="AA500" s="76"/>
      <c r="AB500" s="76"/>
      <c r="AC500" s="76"/>
      <c r="AD500" s="76"/>
      <c r="AE500" s="76"/>
      <c r="AF500" s="76"/>
      <c r="AG500" s="76"/>
      <c r="AH500" s="76"/>
      <c r="AI500" s="76"/>
      <c r="AJ500" s="76"/>
      <c r="AK500" s="76"/>
      <c r="AL500" s="76"/>
      <c r="AM500" s="76"/>
      <c r="AN500" s="76"/>
      <c r="AO500" s="76"/>
      <c r="AP500" s="76"/>
      <c r="AQ500" s="76"/>
      <c r="AR500" s="76"/>
      <c r="AS500" s="76"/>
      <c r="AT500" s="76"/>
      <c r="AU500" s="76"/>
      <c r="AV500" s="76"/>
      <c r="AW500" s="76"/>
      <c r="AX500" s="76"/>
      <c r="AY500" s="76"/>
      <c r="AZ500" s="76"/>
      <c r="BA500" s="76"/>
      <c r="BB500" s="76"/>
      <c r="BC500" s="76"/>
      <c r="BD500" s="76"/>
      <c r="BE500" s="76"/>
      <c r="BF500" s="76"/>
      <c r="BG500" s="76"/>
    </row>
    <row r="501" spans="1:59" s="62" customFormat="1" ht="24">
      <c r="A501" s="60" t="s">
        <v>40</v>
      </c>
      <c r="B501" s="51" t="s">
        <v>374</v>
      </c>
      <c r="C501" s="56">
        <v>655</v>
      </c>
      <c r="D501" s="52">
        <f>SUM(E501:P501)</f>
        <v>655</v>
      </c>
      <c r="E501" s="52">
        <v>655</v>
      </c>
      <c r="F501" s="52"/>
      <c r="G501" s="52"/>
      <c r="H501" s="52"/>
      <c r="I501" s="52"/>
      <c r="J501" s="52"/>
      <c r="K501" s="52"/>
      <c r="L501" s="52"/>
      <c r="M501" s="52"/>
      <c r="N501" s="52"/>
      <c r="O501" s="52"/>
      <c r="P501" s="52"/>
      <c r="Q501" s="52"/>
      <c r="R501" s="52"/>
      <c r="S501" s="52"/>
      <c r="T501" s="52"/>
      <c r="U501" s="55">
        <f t="shared" si="224"/>
        <v>655</v>
      </c>
      <c r="V501" s="32">
        <f t="shared" si="225"/>
        <v>655</v>
      </c>
      <c r="W501" s="69">
        <f t="shared" si="221"/>
        <v>0</v>
      </c>
      <c r="X501" s="53">
        <f t="shared" si="211"/>
        <v>0</v>
      </c>
      <c r="Y501" s="75" t="s">
        <v>236</v>
      </c>
      <c r="Z501" s="5">
        <f t="shared" si="215"/>
        <v>0</v>
      </c>
      <c r="AA501" s="61"/>
      <c r="AB501" s="61"/>
      <c r="AC501" s="61"/>
      <c r="AD501" s="61"/>
      <c r="AE501" s="61"/>
      <c r="AF501" s="61"/>
      <c r="AG501" s="61"/>
      <c r="AH501" s="61"/>
      <c r="AI501" s="61"/>
      <c r="AJ501" s="61"/>
      <c r="AK501" s="61"/>
      <c r="AL501" s="61"/>
      <c r="AM501" s="61"/>
      <c r="AN501" s="61"/>
      <c r="AO501" s="61"/>
      <c r="AP501" s="61"/>
      <c r="AQ501" s="61"/>
      <c r="AR501" s="61"/>
      <c r="AS501" s="61"/>
      <c r="AT501" s="61"/>
      <c r="AU501" s="61"/>
      <c r="AV501" s="61"/>
      <c r="AW501" s="61"/>
      <c r="AX501" s="61"/>
      <c r="AY501" s="61"/>
      <c r="AZ501" s="61"/>
      <c r="BA501" s="61"/>
      <c r="BB501" s="61"/>
      <c r="BC501" s="61"/>
      <c r="BD501" s="61"/>
      <c r="BE501" s="61"/>
      <c r="BF501" s="61"/>
      <c r="BG501" s="61"/>
    </row>
    <row r="502" spans="1:59" s="62" customFormat="1" ht="12">
      <c r="A502" s="60" t="s">
        <v>40</v>
      </c>
      <c r="B502" s="51" t="s">
        <v>375</v>
      </c>
      <c r="C502" s="56">
        <v>221</v>
      </c>
      <c r="D502" s="52">
        <f>SUM(E502:P502)</f>
        <v>221</v>
      </c>
      <c r="E502" s="52">
        <v>221</v>
      </c>
      <c r="F502" s="52"/>
      <c r="G502" s="52"/>
      <c r="H502" s="52"/>
      <c r="I502" s="52"/>
      <c r="J502" s="52"/>
      <c r="K502" s="52"/>
      <c r="L502" s="52"/>
      <c r="M502" s="52"/>
      <c r="N502" s="52"/>
      <c r="O502" s="52"/>
      <c r="P502" s="52"/>
      <c r="Q502" s="52"/>
      <c r="R502" s="52"/>
      <c r="S502" s="52"/>
      <c r="T502" s="52"/>
      <c r="U502" s="55">
        <f t="shared" si="224"/>
        <v>221</v>
      </c>
      <c r="V502" s="32">
        <f t="shared" si="225"/>
        <v>221</v>
      </c>
      <c r="W502" s="69">
        <f t="shared" si="221"/>
        <v>0</v>
      </c>
      <c r="X502" s="53">
        <f t="shared" si="211"/>
        <v>0</v>
      </c>
      <c r="Y502" s="75" t="s">
        <v>236</v>
      </c>
      <c r="Z502" s="5">
        <f t="shared" si="215"/>
        <v>0</v>
      </c>
      <c r="AA502" s="61"/>
      <c r="AB502" s="61"/>
      <c r="AC502" s="61"/>
      <c r="AD502" s="61"/>
      <c r="AE502" s="61"/>
      <c r="AF502" s="61"/>
      <c r="AG502" s="61"/>
      <c r="AH502" s="61"/>
      <c r="AI502" s="61"/>
      <c r="AJ502" s="61"/>
      <c r="AK502" s="61"/>
      <c r="AL502" s="61"/>
      <c r="AM502" s="61"/>
      <c r="AN502" s="61"/>
      <c r="AO502" s="61"/>
      <c r="AP502" s="61"/>
      <c r="AQ502" s="61"/>
      <c r="AR502" s="61"/>
      <c r="AS502" s="61"/>
      <c r="AT502" s="61"/>
      <c r="AU502" s="61"/>
      <c r="AV502" s="61"/>
      <c r="AW502" s="61"/>
      <c r="AX502" s="61"/>
      <c r="AY502" s="61"/>
      <c r="AZ502" s="61"/>
      <c r="BA502" s="61"/>
      <c r="BB502" s="61"/>
      <c r="BC502" s="61"/>
      <c r="BD502" s="61"/>
      <c r="BE502" s="61"/>
      <c r="BF502" s="61"/>
      <c r="BG502" s="61"/>
    </row>
    <row r="503" spans="1:59" s="41" customFormat="1" ht="14.45" customHeight="1">
      <c r="A503" s="27" t="s">
        <v>376</v>
      </c>
      <c r="B503" s="28" t="s">
        <v>377</v>
      </c>
      <c r="C503" s="98">
        <v>21146</v>
      </c>
      <c r="D503" s="99">
        <f>SUM(E503:P503)</f>
        <v>25984</v>
      </c>
      <c r="E503" s="99">
        <f t="shared" ref="E503:Q503" si="231">SUM(E504:E507)</f>
        <v>0</v>
      </c>
      <c r="F503" s="99">
        <f t="shared" si="231"/>
        <v>0</v>
      </c>
      <c r="G503" s="99">
        <f t="shared" si="231"/>
        <v>25984</v>
      </c>
      <c r="H503" s="99">
        <f t="shared" si="231"/>
        <v>0</v>
      </c>
      <c r="I503" s="99">
        <f t="shared" si="231"/>
        <v>0</v>
      </c>
      <c r="J503" s="99">
        <f t="shared" si="231"/>
        <v>0</v>
      </c>
      <c r="K503" s="99">
        <f t="shared" si="231"/>
        <v>0</v>
      </c>
      <c r="L503" s="99">
        <f t="shared" si="231"/>
        <v>0</v>
      </c>
      <c r="M503" s="99">
        <f t="shared" si="231"/>
        <v>0</v>
      </c>
      <c r="N503" s="99">
        <f t="shared" si="231"/>
        <v>0</v>
      </c>
      <c r="O503" s="99">
        <f t="shared" si="231"/>
        <v>0</v>
      </c>
      <c r="P503" s="99">
        <f t="shared" si="231"/>
        <v>0</v>
      </c>
      <c r="Q503" s="99">
        <f t="shared" si="231"/>
        <v>0</v>
      </c>
      <c r="R503" s="99"/>
      <c r="S503" s="99">
        <f t="shared" ref="S503:T503" si="232">SUM(S504:S507)</f>
        <v>196</v>
      </c>
      <c r="T503" s="99">
        <f t="shared" si="232"/>
        <v>0</v>
      </c>
      <c r="U503" s="31">
        <f t="shared" si="224"/>
        <v>25984</v>
      </c>
      <c r="V503" s="32">
        <f t="shared" si="225"/>
        <v>25788</v>
      </c>
      <c r="W503" s="69">
        <f t="shared" si="221"/>
        <v>4838</v>
      </c>
      <c r="X503" s="34">
        <f t="shared" si="211"/>
        <v>4838</v>
      </c>
      <c r="Y503" s="38" t="s">
        <v>37</v>
      </c>
      <c r="Z503" s="5">
        <f t="shared" si="215"/>
        <v>0</v>
      </c>
      <c r="AA503" s="39"/>
      <c r="AB503" s="39"/>
      <c r="AC503" s="40"/>
      <c r="AD503" s="40"/>
      <c r="AE503" s="40"/>
      <c r="AF503" s="40"/>
      <c r="AG503" s="40"/>
      <c r="AH503" s="40"/>
      <c r="AI503" s="40"/>
      <c r="AJ503" s="40"/>
      <c r="AK503" s="40"/>
      <c r="AL503" s="40"/>
      <c r="AM503" s="40"/>
      <c r="AN503" s="40"/>
      <c r="AO503" s="40"/>
      <c r="AP503" s="40"/>
      <c r="AQ503" s="40"/>
      <c r="AR503" s="40"/>
      <c r="AS503" s="40"/>
      <c r="AT503" s="40"/>
      <c r="AU503" s="40"/>
      <c r="AV503" s="40"/>
      <c r="AW503" s="40"/>
      <c r="AX503" s="40"/>
      <c r="AY503" s="40"/>
      <c r="AZ503" s="40"/>
      <c r="BA503" s="40"/>
      <c r="BB503" s="40"/>
      <c r="BC503" s="40"/>
      <c r="BD503" s="40"/>
      <c r="BE503" s="40"/>
      <c r="BF503" s="40"/>
      <c r="BG503" s="40"/>
    </row>
    <row r="504" spans="1:59" s="59" customFormat="1" ht="12">
      <c r="A504" s="50" t="s">
        <v>40</v>
      </c>
      <c r="B504" s="51" t="s">
        <v>378</v>
      </c>
      <c r="C504" s="106">
        <v>16358</v>
      </c>
      <c r="D504" s="107">
        <f t="shared" ref="D504:D507" si="233">SUM(E504:P504)</f>
        <v>19126</v>
      </c>
      <c r="E504" s="107"/>
      <c r="F504" s="107"/>
      <c r="G504" s="107">
        <v>19126</v>
      </c>
      <c r="H504" s="107"/>
      <c r="I504" s="107"/>
      <c r="J504" s="107"/>
      <c r="K504" s="107"/>
      <c r="L504" s="107"/>
      <c r="M504" s="107"/>
      <c r="N504" s="107"/>
      <c r="O504" s="107"/>
      <c r="P504" s="107"/>
      <c r="Q504" s="107"/>
      <c r="R504" s="107"/>
      <c r="S504" s="107">
        <v>196</v>
      </c>
      <c r="T504" s="107"/>
      <c r="U504" s="55">
        <f t="shared" si="224"/>
        <v>19126</v>
      </c>
      <c r="V504" s="32">
        <f t="shared" si="225"/>
        <v>18930</v>
      </c>
      <c r="W504" s="69">
        <f t="shared" si="221"/>
        <v>2768</v>
      </c>
      <c r="X504" s="53">
        <f t="shared" si="211"/>
        <v>2768</v>
      </c>
      <c r="Y504" s="57"/>
      <c r="Z504" s="5">
        <f t="shared" si="215"/>
        <v>0</v>
      </c>
      <c r="AA504" s="58"/>
      <c r="AB504" s="58"/>
      <c r="AC504" s="58"/>
      <c r="AD504" s="58"/>
      <c r="AE504" s="58"/>
      <c r="AF504" s="58"/>
      <c r="AG504" s="58"/>
      <c r="AH504" s="58"/>
      <c r="AI504" s="58"/>
      <c r="AJ504" s="58"/>
      <c r="AK504" s="58"/>
      <c r="AL504" s="58"/>
      <c r="AM504" s="58"/>
      <c r="AN504" s="58"/>
      <c r="AO504" s="58"/>
      <c r="AP504" s="58"/>
      <c r="AQ504" s="58"/>
      <c r="AR504" s="58"/>
      <c r="AS504" s="58"/>
      <c r="AT504" s="58"/>
      <c r="AU504" s="58"/>
      <c r="AV504" s="58"/>
      <c r="AW504" s="58"/>
      <c r="AX504" s="58"/>
      <c r="AY504" s="58"/>
      <c r="AZ504" s="58"/>
      <c r="BA504" s="58"/>
      <c r="BB504" s="58"/>
      <c r="BC504" s="58"/>
      <c r="BD504" s="58"/>
      <c r="BE504" s="58"/>
      <c r="BF504" s="58"/>
      <c r="BG504" s="58"/>
    </row>
    <row r="505" spans="1:59" s="166" customFormat="1" ht="12">
      <c r="A505" s="60" t="s">
        <v>40</v>
      </c>
      <c r="B505" s="51" t="s">
        <v>379</v>
      </c>
      <c r="C505" s="106">
        <v>100</v>
      </c>
      <c r="D505" s="107">
        <f t="shared" si="233"/>
        <v>921</v>
      </c>
      <c r="E505" s="107"/>
      <c r="F505" s="107"/>
      <c r="G505" s="107">
        <v>921</v>
      </c>
      <c r="H505" s="107"/>
      <c r="I505" s="107"/>
      <c r="J505" s="107"/>
      <c r="K505" s="107"/>
      <c r="L505" s="107"/>
      <c r="M505" s="107"/>
      <c r="N505" s="107"/>
      <c r="O505" s="107"/>
      <c r="P505" s="107"/>
      <c r="Q505" s="107"/>
      <c r="R505" s="107"/>
      <c r="S505" s="107"/>
      <c r="T505" s="107"/>
      <c r="U505" s="55">
        <f t="shared" si="224"/>
        <v>921</v>
      </c>
      <c r="V505" s="32">
        <f t="shared" si="225"/>
        <v>921</v>
      </c>
      <c r="W505" s="69">
        <f t="shared" si="221"/>
        <v>821</v>
      </c>
      <c r="X505" s="53">
        <f t="shared" si="211"/>
        <v>821</v>
      </c>
      <c r="Y505" s="64"/>
      <c r="Z505" s="5">
        <f t="shared" si="215"/>
        <v>0</v>
      </c>
      <c r="AA505" s="165"/>
      <c r="AB505" s="165"/>
      <c r="AC505" s="165"/>
      <c r="AD505" s="165"/>
      <c r="AE505" s="165"/>
      <c r="AF505" s="165"/>
      <c r="AG505" s="165"/>
      <c r="AH505" s="165"/>
      <c r="AI505" s="165"/>
      <c r="AJ505" s="165"/>
      <c r="AK505" s="165"/>
      <c r="AL505" s="165"/>
      <c r="AM505" s="165"/>
      <c r="AN505" s="165"/>
      <c r="AO505" s="165"/>
      <c r="AP505" s="165"/>
      <c r="AQ505" s="165"/>
      <c r="AR505" s="165"/>
      <c r="AS505" s="165"/>
      <c r="AT505" s="165"/>
      <c r="AU505" s="165"/>
      <c r="AV505" s="165"/>
      <c r="AW505" s="165"/>
      <c r="AX505" s="165"/>
      <c r="AY505" s="165"/>
      <c r="AZ505" s="165"/>
      <c r="BA505" s="165"/>
      <c r="BB505" s="165"/>
      <c r="BC505" s="165"/>
      <c r="BD505" s="165"/>
      <c r="BE505" s="165"/>
      <c r="BF505" s="165"/>
      <c r="BG505" s="165"/>
    </row>
    <row r="506" spans="1:59" s="59" customFormat="1" ht="24">
      <c r="A506" s="50" t="s">
        <v>40</v>
      </c>
      <c r="B506" s="51" t="s">
        <v>85</v>
      </c>
      <c r="C506" s="106">
        <v>4355</v>
      </c>
      <c r="D506" s="107">
        <f t="shared" si="233"/>
        <v>4971</v>
      </c>
      <c r="E506" s="107"/>
      <c r="F506" s="107"/>
      <c r="G506" s="107">
        <v>4971</v>
      </c>
      <c r="H506" s="107"/>
      <c r="I506" s="107"/>
      <c r="J506" s="107"/>
      <c r="K506" s="107"/>
      <c r="L506" s="107"/>
      <c r="M506" s="107"/>
      <c r="N506" s="107"/>
      <c r="O506" s="107"/>
      <c r="P506" s="107"/>
      <c r="Q506" s="107"/>
      <c r="R506" s="107"/>
      <c r="S506" s="107"/>
      <c r="T506" s="107"/>
      <c r="U506" s="55">
        <f t="shared" si="224"/>
        <v>4971</v>
      </c>
      <c r="V506" s="32">
        <f t="shared" si="225"/>
        <v>4971</v>
      </c>
      <c r="W506" s="69">
        <f t="shared" si="221"/>
        <v>616</v>
      </c>
      <c r="X506" s="53">
        <f t="shared" si="211"/>
        <v>616</v>
      </c>
      <c r="Y506" s="57"/>
      <c r="Z506" s="5">
        <f t="shared" si="215"/>
        <v>0</v>
      </c>
      <c r="AA506" s="58"/>
      <c r="AB506" s="58"/>
      <c r="AC506" s="58"/>
      <c r="AD506" s="58"/>
      <c r="AE506" s="58"/>
      <c r="AF506" s="58"/>
      <c r="AG506" s="58"/>
      <c r="AH506" s="58"/>
      <c r="AI506" s="58"/>
      <c r="AJ506" s="58"/>
      <c r="AK506" s="58"/>
      <c r="AL506" s="58"/>
      <c r="AM506" s="58"/>
      <c r="AN506" s="58"/>
      <c r="AO506" s="58"/>
      <c r="AP506" s="58"/>
      <c r="AQ506" s="58"/>
      <c r="AR506" s="58"/>
      <c r="AS506" s="58"/>
      <c r="AT506" s="58"/>
      <c r="AU506" s="58"/>
      <c r="AV506" s="58"/>
      <c r="AW506" s="58"/>
      <c r="AX506" s="58"/>
      <c r="AY506" s="58"/>
      <c r="AZ506" s="58"/>
      <c r="BA506" s="58"/>
      <c r="BB506" s="58"/>
      <c r="BC506" s="58"/>
      <c r="BD506" s="58"/>
      <c r="BE506" s="58"/>
      <c r="BF506" s="58"/>
      <c r="BG506" s="58"/>
    </row>
    <row r="507" spans="1:59" s="59" customFormat="1" ht="12">
      <c r="A507" s="50" t="s">
        <v>40</v>
      </c>
      <c r="B507" s="68" t="s">
        <v>380</v>
      </c>
      <c r="C507" s="106">
        <v>333</v>
      </c>
      <c r="D507" s="107">
        <f t="shared" si="233"/>
        <v>966</v>
      </c>
      <c r="E507" s="107"/>
      <c r="F507" s="107"/>
      <c r="G507" s="107">
        <v>966</v>
      </c>
      <c r="H507" s="107"/>
      <c r="I507" s="107"/>
      <c r="J507" s="107"/>
      <c r="K507" s="107"/>
      <c r="L507" s="107"/>
      <c r="M507" s="107"/>
      <c r="N507" s="107"/>
      <c r="O507" s="107"/>
      <c r="P507" s="107"/>
      <c r="Q507" s="107"/>
      <c r="R507" s="107"/>
      <c r="S507" s="107"/>
      <c r="T507" s="107"/>
      <c r="U507" s="55">
        <f t="shared" si="224"/>
        <v>966</v>
      </c>
      <c r="V507" s="32">
        <f t="shared" si="225"/>
        <v>966</v>
      </c>
      <c r="W507" s="69">
        <f t="shared" si="221"/>
        <v>633</v>
      </c>
      <c r="X507" s="53">
        <f t="shared" si="211"/>
        <v>633</v>
      </c>
      <c r="Y507" s="57"/>
      <c r="Z507" s="5">
        <f t="shared" si="215"/>
        <v>0</v>
      </c>
      <c r="AA507" s="58"/>
      <c r="AB507" s="58"/>
      <c r="AC507" s="58"/>
      <c r="AD507" s="58"/>
      <c r="AE507" s="58"/>
      <c r="AF507" s="58"/>
      <c r="AG507" s="58"/>
      <c r="AH507" s="58"/>
      <c r="AI507" s="58"/>
      <c r="AJ507" s="58"/>
      <c r="AK507" s="58"/>
      <c r="AL507" s="58"/>
      <c r="AM507" s="58"/>
      <c r="AN507" s="58"/>
      <c r="AO507" s="58"/>
      <c r="AP507" s="58"/>
      <c r="AQ507" s="58"/>
      <c r="AR507" s="58"/>
      <c r="AS507" s="58"/>
      <c r="AT507" s="58"/>
      <c r="AU507" s="58"/>
      <c r="AV507" s="58"/>
      <c r="AW507" s="58"/>
      <c r="AX507" s="58"/>
      <c r="AY507" s="58"/>
      <c r="AZ507" s="58"/>
      <c r="BA507" s="58"/>
      <c r="BB507" s="58"/>
      <c r="BC507" s="58"/>
      <c r="BD507" s="58"/>
      <c r="BE507" s="58"/>
      <c r="BF507" s="58"/>
      <c r="BG507" s="58"/>
    </row>
    <row r="508" spans="1:59" s="41" customFormat="1" ht="13.5" customHeight="1">
      <c r="A508" s="27" t="s">
        <v>381</v>
      </c>
      <c r="B508" s="28" t="s">
        <v>382</v>
      </c>
      <c r="C508" s="98">
        <v>9224</v>
      </c>
      <c r="D508" s="99">
        <f t="shared" ref="D508:Q508" si="234">SUM(D509:D510)</f>
        <v>8309</v>
      </c>
      <c r="E508" s="99">
        <f t="shared" si="234"/>
        <v>0</v>
      </c>
      <c r="F508" s="99">
        <f t="shared" si="234"/>
        <v>0</v>
      </c>
      <c r="G508" s="99">
        <f t="shared" si="234"/>
        <v>8309</v>
      </c>
      <c r="H508" s="99">
        <f t="shared" si="234"/>
        <v>0</v>
      </c>
      <c r="I508" s="99">
        <f t="shared" si="234"/>
        <v>0</v>
      </c>
      <c r="J508" s="99">
        <f t="shared" si="234"/>
        <v>0</v>
      </c>
      <c r="K508" s="99">
        <f t="shared" si="234"/>
        <v>0</v>
      </c>
      <c r="L508" s="99">
        <f t="shared" si="234"/>
        <v>0</v>
      </c>
      <c r="M508" s="99">
        <f t="shared" si="234"/>
        <v>0</v>
      </c>
      <c r="N508" s="99">
        <f t="shared" si="234"/>
        <v>0</v>
      </c>
      <c r="O508" s="99">
        <f t="shared" si="234"/>
        <v>0</v>
      </c>
      <c r="P508" s="99">
        <f t="shared" si="234"/>
        <v>0</v>
      </c>
      <c r="Q508" s="99">
        <f t="shared" si="234"/>
        <v>0</v>
      </c>
      <c r="R508" s="99"/>
      <c r="S508" s="99">
        <f t="shared" ref="S508:T508" si="235">SUM(S509:S510)</f>
        <v>0</v>
      </c>
      <c r="T508" s="99">
        <f t="shared" si="235"/>
        <v>0</v>
      </c>
      <c r="U508" s="100">
        <f t="shared" si="224"/>
        <v>8309</v>
      </c>
      <c r="V508" s="32">
        <f t="shared" si="225"/>
        <v>8309</v>
      </c>
      <c r="W508" s="69">
        <f t="shared" si="221"/>
        <v>-915</v>
      </c>
      <c r="X508" s="101">
        <f t="shared" si="211"/>
        <v>-915</v>
      </c>
      <c r="Y508" s="38" t="s">
        <v>37</v>
      </c>
      <c r="Z508" s="5">
        <f t="shared" si="215"/>
        <v>0</v>
      </c>
      <c r="AA508" s="39"/>
      <c r="AB508" s="39"/>
      <c r="AC508" s="40"/>
      <c r="AD508" s="40"/>
      <c r="AE508" s="40"/>
      <c r="AF508" s="40"/>
      <c r="AG508" s="40"/>
      <c r="AH508" s="40"/>
      <c r="AI508" s="40"/>
      <c r="AJ508" s="40"/>
      <c r="AK508" s="40"/>
      <c r="AL508" s="40"/>
      <c r="AM508" s="40"/>
      <c r="AN508" s="40"/>
      <c r="AO508" s="40"/>
      <c r="AP508" s="40"/>
      <c r="AQ508" s="40"/>
      <c r="AR508" s="40"/>
      <c r="AS508" s="40"/>
      <c r="AT508" s="40"/>
      <c r="AU508" s="40"/>
      <c r="AV508" s="40"/>
      <c r="AW508" s="40"/>
      <c r="AX508" s="40"/>
      <c r="AY508" s="40"/>
      <c r="AZ508" s="40"/>
      <c r="BA508" s="40"/>
      <c r="BB508" s="40"/>
      <c r="BC508" s="40"/>
      <c r="BD508" s="40"/>
      <c r="BE508" s="40"/>
      <c r="BF508" s="40"/>
      <c r="BG508" s="40"/>
    </row>
    <row r="509" spans="1:59" s="59" customFormat="1" ht="12">
      <c r="A509" s="50" t="s">
        <v>40</v>
      </c>
      <c r="B509" s="51" t="s">
        <v>383</v>
      </c>
      <c r="C509" s="106">
        <v>6136</v>
      </c>
      <c r="D509" s="107">
        <f t="shared" ref="D509:D510" si="236">SUM(E509:P509)</f>
        <v>5880</v>
      </c>
      <c r="E509" s="107"/>
      <c r="F509" s="107"/>
      <c r="G509" s="107">
        <v>5880</v>
      </c>
      <c r="H509" s="107"/>
      <c r="I509" s="107"/>
      <c r="J509" s="107"/>
      <c r="K509" s="107"/>
      <c r="L509" s="107"/>
      <c r="M509" s="107"/>
      <c r="N509" s="107"/>
      <c r="O509" s="107"/>
      <c r="P509" s="107"/>
      <c r="Q509" s="107"/>
      <c r="R509" s="107"/>
      <c r="S509" s="107"/>
      <c r="T509" s="107"/>
      <c r="U509" s="55">
        <f t="shared" si="224"/>
        <v>5880</v>
      </c>
      <c r="V509" s="32">
        <f t="shared" si="225"/>
        <v>5880</v>
      </c>
      <c r="W509" s="69">
        <f t="shared" si="221"/>
        <v>-256</v>
      </c>
      <c r="X509" s="53">
        <f t="shared" si="211"/>
        <v>-256</v>
      </c>
      <c r="Y509" s="57"/>
      <c r="Z509" s="5">
        <f t="shared" si="215"/>
        <v>0</v>
      </c>
      <c r="AA509" s="58"/>
      <c r="AB509" s="58"/>
      <c r="AC509" s="58"/>
      <c r="AD509" s="58"/>
      <c r="AE509" s="58"/>
      <c r="AF509" s="58"/>
      <c r="AG509" s="58"/>
      <c r="AH509" s="58"/>
      <c r="AI509" s="58"/>
      <c r="AJ509" s="58"/>
      <c r="AK509" s="58"/>
      <c r="AL509" s="58"/>
      <c r="AM509" s="58"/>
      <c r="AN509" s="58"/>
      <c r="AO509" s="58"/>
      <c r="AP509" s="58"/>
      <c r="AQ509" s="58"/>
      <c r="AR509" s="58"/>
      <c r="AS509" s="58"/>
      <c r="AT509" s="58"/>
      <c r="AU509" s="58"/>
      <c r="AV509" s="58"/>
      <c r="AW509" s="58"/>
      <c r="AX509" s="58"/>
      <c r="AY509" s="58"/>
      <c r="AZ509" s="58"/>
      <c r="BA509" s="58"/>
      <c r="BB509" s="58"/>
      <c r="BC509" s="58"/>
      <c r="BD509" s="58"/>
      <c r="BE509" s="58"/>
      <c r="BF509" s="58"/>
      <c r="BG509" s="58"/>
    </row>
    <row r="510" spans="1:59" s="59" customFormat="1" ht="24">
      <c r="A510" s="50" t="s">
        <v>40</v>
      </c>
      <c r="B510" s="51" t="s">
        <v>85</v>
      </c>
      <c r="C510" s="106">
        <v>3088</v>
      </c>
      <c r="D510" s="107">
        <f t="shared" si="236"/>
        <v>2429</v>
      </c>
      <c r="E510" s="107"/>
      <c r="F510" s="107"/>
      <c r="G510" s="107">
        <v>2429</v>
      </c>
      <c r="H510" s="107"/>
      <c r="I510" s="107"/>
      <c r="J510" s="107"/>
      <c r="K510" s="107"/>
      <c r="L510" s="107"/>
      <c r="M510" s="107"/>
      <c r="N510" s="107"/>
      <c r="O510" s="107"/>
      <c r="P510" s="107"/>
      <c r="Q510" s="107"/>
      <c r="R510" s="107"/>
      <c r="S510" s="107"/>
      <c r="T510" s="107"/>
      <c r="U510" s="55">
        <f t="shared" si="224"/>
        <v>2429</v>
      </c>
      <c r="V510" s="32">
        <f t="shared" si="225"/>
        <v>2429</v>
      </c>
      <c r="W510" s="69">
        <f t="shared" si="221"/>
        <v>-659</v>
      </c>
      <c r="X510" s="53">
        <f t="shared" si="211"/>
        <v>-659</v>
      </c>
      <c r="Y510" s="57"/>
      <c r="Z510" s="5">
        <f t="shared" si="215"/>
        <v>0</v>
      </c>
      <c r="AA510" s="58"/>
      <c r="AB510" s="58"/>
      <c r="AC510" s="58"/>
      <c r="AD510" s="58"/>
      <c r="AE510" s="58"/>
      <c r="AF510" s="58"/>
      <c r="AG510" s="58"/>
      <c r="AH510" s="58"/>
      <c r="AI510" s="58"/>
      <c r="AJ510" s="58"/>
      <c r="AK510" s="58"/>
      <c r="AL510" s="58"/>
      <c r="AM510" s="58"/>
      <c r="AN510" s="58"/>
      <c r="AO510" s="58"/>
      <c r="AP510" s="58"/>
      <c r="AQ510" s="58"/>
      <c r="AR510" s="58"/>
      <c r="AS510" s="58"/>
      <c r="AT510" s="58"/>
      <c r="AU510" s="58"/>
      <c r="AV510" s="58"/>
      <c r="AW510" s="58"/>
      <c r="AX510" s="58"/>
      <c r="AY510" s="58"/>
      <c r="AZ510" s="58"/>
      <c r="BA510" s="58"/>
      <c r="BB510" s="58"/>
      <c r="BC510" s="58"/>
      <c r="BD510" s="58"/>
      <c r="BE510" s="58"/>
      <c r="BF510" s="58"/>
      <c r="BG510" s="58"/>
    </row>
    <row r="511" spans="1:59" s="41" customFormat="1" ht="13.5" customHeight="1">
      <c r="A511" s="27" t="s">
        <v>384</v>
      </c>
      <c r="B511" s="28" t="s">
        <v>385</v>
      </c>
      <c r="C511" s="98">
        <v>9438</v>
      </c>
      <c r="D511" s="99">
        <f t="shared" ref="D511:Q511" si="237">SUM(D512:D514)</f>
        <v>10044</v>
      </c>
      <c r="E511" s="99">
        <f t="shared" si="237"/>
        <v>0</v>
      </c>
      <c r="F511" s="99">
        <f t="shared" si="237"/>
        <v>0</v>
      </c>
      <c r="G511" s="99">
        <f t="shared" si="237"/>
        <v>10044</v>
      </c>
      <c r="H511" s="99">
        <f t="shared" si="237"/>
        <v>0</v>
      </c>
      <c r="I511" s="99">
        <f t="shared" si="237"/>
        <v>0</v>
      </c>
      <c r="J511" s="99">
        <f t="shared" si="237"/>
        <v>0</v>
      </c>
      <c r="K511" s="99">
        <f t="shared" si="237"/>
        <v>0</v>
      </c>
      <c r="L511" s="99">
        <f t="shared" si="237"/>
        <v>0</v>
      </c>
      <c r="M511" s="99">
        <f t="shared" si="237"/>
        <v>0</v>
      </c>
      <c r="N511" s="99">
        <f t="shared" si="237"/>
        <v>0</v>
      </c>
      <c r="O511" s="99">
        <f t="shared" si="237"/>
        <v>0</v>
      </c>
      <c r="P511" s="99">
        <f t="shared" si="237"/>
        <v>0</v>
      </c>
      <c r="Q511" s="99">
        <f t="shared" si="237"/>
        <v>0</v>
      </c>
      <c r="R511" s="99"/>
      <c r="S511" s="99">
        <f t="shared" ref="S511:T511" si="238">SUM(S512:S514)</f>
        <v>0</v>
      </c>
      <c r="T511" s="99">
        <f t="shared" si="238"/>
        <v>0</v>
      </c>
      <c r="U511" s="100">
        <f t="shared" si="224"/>
        <v>10044</v>
      </c>
      <c r="V511" s="32">
        <f t="shared" si="225"/>
        <v>10044</v>
      </c>
      <c r="W511" s="69">
        <f t="shared" si="221"/>
        <v>606</v>
      </c>
      <c r="X511" s="101">
        <f t="shared" si="211"/>
        <v>606</v>
      </c>
      <c r="Y511" s="38" t="s">
        <v>37</v>
      </c>
      <c r="Z511" s="5">
        <f t="shared" si="215"/>
        <v>0</v>
      </c>
      <c r="AA511" s="39"/>
      <c r="AB511" s="39"/>
      <c r="AC511" s="40"/>
      <c r="AD511" s="40"/>
      <c r="AE511" s="40"/>
      <c r="AF511" s="40"/>
      <c r="AG511" s="40"/>
      <c r="AH511" s="40"/>
      <c r="AI511" s="40"/>
      <c r="AJ511" s="40"/>
      <c r="AK511" s="40"/>
      <c r="AL511" s="40"/>
      <c r="AM511" s="40"/>
      <c r="AN511" s="40"/>
      <c r="AO511" s="40"/>
      <c r="AP511" s="40"/>
      <c r="AQ511" s="40"/>
      <c r="AR511" s="40"/>
      <c r="AS511" s="40"/>
      <c r="AT511" s="40"/>
      <c r="AU511" s="40"/>
      <c r="AV511" s="40"/>
      <c r="AW511" s="40"/>
      <c r="AX511" s="40"/>
      <c r="AY511" s="40"/>
      <c r="AZ511" s="40"/>
      <c r="BA511" s="40"/>
      <c r="BB511" s="40"/>
      <c r="BC511" s="40"/>
      <c r="BD511" s="40"/>
      <c r="BE511" s="40"/>
      <c r="BF511" s="40"/>
      <c r="BG511" s="40"/>
    </row>
    <row r="512" spans="1:59" s="59" customFormat="1" ht="12">
      <c r="A512" s="50" t="s">
        <v>40</v>
      </c>
      <c r="B512" s="51" t="s">
        <v>386</v>
      </c>
      <c r="C512" s="106">
        <v>6248</v>
      </c>
      <c r="D512" s="107">
        <f>SUM(E512:P512)</f>
        <v>6792</v>
      </c>
      <c r="E512" s="107"/>
      <c r="F512" s="107"/>
      <c r="G512" s="107">
        <v>6792</v>
      </c>
      <c r="H512" s="107"/>
      <c r="I512" s="107"/>
      <c r="J512" s="107"/>
      <c r="K512" s="107"/>
      <c r="L512" s="107"/>
      <c r="M512" s="107"/>
      <c r="N512" s="107"/>
      <c r="O512" s="107"/>
      <c r="P512" s="107"/>
      <c r="Q512" s="107"/>
      <c r="R512" s="107"/>
      <c r="S512" s="107"/>
      <c r="T512" s="107"/>
      <c r="U512" s="55">
        <f t="shared" si="224"/>
        <v>6792</v>
      </c>
      <c r="V512" s="32">
        <f t="shared" si="225"/>
        <v>6792</v>
      </c>
      <c r="W512" s="69">
        <f t="shared" si="221"/>
        <v>544</v>
      </c>
      <c r="X512" s="53">
        <f t="shared" si="211"/>
        <v>544</v>
      </c>
      <c r="Y512" s="57"/>
      <c r="Z512" s="5">
        <f t="shared" si="215"/>
        <v>0</v>
      </c>
      <c r="AA512" s="58"/>
      <c r="AB512" s="58"/>
      <c r="AC512" s="58"/>
      <c r="AD512" s="58"/>
      <c r="AE512" s="58"/>
      <c r="AF512" s="58"/>
      <c r="AG512" s="58"/>
      <c r="AH512" s="58"/>
      <c r="AI512" s="58"/>
      <c r="AJ512" s="58"/>
      <c r="AK512" s="58"/>
      <c r="AL512" s="58"/>
      <c r="AM512" s="58"/>
      <c r="AN512" s="58"/>
      <c r="AO512" s="58"/>
      <c r="AP512" s="58"/>
      <c r="AQ512" s="58"/>
      <c r="AR512" s="58"/>
      <c r="AS512" s="58"/>
      <c r="AT512" s="58"/>
      <c r="AU512" s="58"/>
      <c r="AV512" s="58"/>
      <c r="AW512" s="58"/>
      <c r="AX512" s="58"/>
      <c r="AY512" s="58"/>
      <c r="AZ512" s="58"/>
      <c r="BA512" s="58"/>
      <c r="BB512" s="58"/>
      <c r="BC512" s="58"/>
      <c r="BD512" s="58"/>
      <c r="BE512" s="58"/>
      <c r="BF512" s="58"/>
      <c r="BG512" s="58"/>
    </row>
    <row r="513" spans="1:59" s="59" customFormat="1" ht="24">
      <c r="A513" s="50" t="s">
        <v>40</v>
      </c>
      <c r="B513" s="51" t="s">
        <v>85</v>
      </c>
      <c r="C513" s="106">
        <v>3087</v>
      </c>
      <c r="D513" s="107">
        <f t="shared" ref="D513:D514" si="239">SUM(E513:P513)</f>
        <v>3186</v>
      </c>
      <c r="E513" s="107"/>
      <c r="F513" s="107"/>
      <c r="G513" s="107">
        <v>3186</v>
      </c>
      <c r="H513" s="107"/>
      <c r="I513" s="107"/>
      <c r="J513" s="107"/>
      <c r="K513" s="107"/>
      <c r="L513" s="107"/>
      <c r="M513" s="107"/>
      <c r="N513" s="107"/>
      <c r="O513" s="107"/>
      <c r="P513" s="107"/>
      <c r="Q513" s="107"/>
      <c r="R513" s="107"/>
      <c r="S513" s="107"/>
      <c r="T513" s="107"/>
      <c r="U513" s="55">
        <f t="shared" si="224"/>
        <v>3186</v>
      </c>
      <c r="V513" s="32">
        <f t="shared" si="225"/>
        <v>3186</v>
      </c>
      <c r="W513" s="69">
        <f t="shared" si="221"/>
        <v>99</v>
      </c>
      <c r="X513" s="53">
        <f t="shared" si="211"/>
        <v>99</v>
      </c>
      <c r="Y513" s="57"/>
      <c r="Z513" s="5">
        <f t="shared" si="215"/>
        <v>0</v>
      </c>
      <c r="AA513" s="58"/>
      <c r="AB513" s="58"/>
      <c r="AC513" s="58"/>
      <c r="AD513" s="58"/>
      <c r="AE513" s="58"/>
      <c r="AF513" s="58"/>
      <c r="AG513" s="58"/>
      <c r="AH513" s="58"/>
      <c r="AI513" s="58"/>
      <c r="AJ513" s="58"/>
      <c r="AK513" s="58"/>
      <c r="AL513" s="58"/>
      <c r="AM513" s="58"/>
      <c r="AN513" s="58"/>
      <c r="AO513" s="58"/>
      <c r="AP513" s="58"/>
      <c r="AQ513" s="58"/>
      <c r="AR513" s="58"/>
      <c r="AS513" s="58"/>
      <c r="AT513" s="58"/>
      <c r="AU513" s="58"/>
      <c r="AV513" s="58"/>
      <c r="AW513" s="58"/>
      <c r="AX513" s="58"/>
      <c r="AY513" s="58"/>
      <c r="AZ513" s="58"/>
      <c r="BA513" s="58"/>
      <c r="BB513" s="58"/>
      <c r="BC513" s="58"/>
      <c r="BD513" s="58"/>
      <c r="BE513" s="58"/>
      <c r="BF513" s="58"/>
      <c r="BG513" s="58"/>
    </row>
    <row r="514" spans="1:59" s="59" customFormat="1" ht="12">
      <c r="A514" s="50" t="s">
        <v>40</v>
      </c>
      <c r="B514" s="51" t="s">
        <v>379</v>
      </c>
      <c r="C514" s="106">
        <v>103</v>
      </c>
      <c r="D514" s="107">
        <f t="shared" si="239"/>
        <v>66</v>
      </c>
      <c r="E514" s="107"/>
      <c r="F514" s="107"/>
      <c r="G514" s="107">
        <v>66</v>
      </c>
      <c r="H514" s="107"/>
      <c r="I514" s="107"/>
      <c r="J514" s="107"/>
      <c r="K514" s="107"/>
      <c r="L514" s="107"/>
      <c r="M514" s="107"/>
      <c r="N514" s="107"/>
      <c r="O514" s="107"/>
      <c r="P514" s="107"/>
      <c r="Q514" s="107"/>
      <c r="R514" s="107"/>
      <c r="S514" s="107"/>
      <c r="T514" s="107"/>
      <c r="U514" s="55">
        <f t="shared" si="224"/>
        <v>66</v>
      </c>
      <c r="V514" s="32">
        <f t="shared" si="225"/>
        <v>66</v>
      </c>
      <c r="W514" s="69">
        <f t="shared" si="221"/>
        <v>-37</v>
      </c>
      <c r="X514" s="53">
        <f t="shared" si="211"/>
        <v>-37</v>
      </c>
      <c r="Y514" s="57"/>
      <c r="Z514" s="5">
        <f t="shared" si="215"/>
        <v>0</v>
      </c>
      <c r="AA514" s="58"/>
      <c r="AB514" s="58"/>
      <c r="AC514" s="58"/>
      <c r="AD514" s="58"/>
      <c r="AE514" s="58"/>
      <c r="AF514" s="58"/>
      <c r="AG514" s="58"/>
      <c r="AH514" s="58"/>
      <c r="AI514" s="58"/>
      <c r="AJ514" s="58"/>
      <c r="AK514" s="58"/>
      <c r="AL514" s="58"/>
      <c r="AM514" s="58"/>
      <c r="AN514" s="58"/>
      <c r="AO514" s="58"/>
      <c r="AP514" s="58"/>
      <c r="AQ514" s="58"/>
      <c r="AR514" s="58"/>
      <c r="AS514" s="58"/>
      <c r="AT514" s="58"/>
      <c r="AU514" s="58"/>
      <c r="AV514" s="58"/>
      <c r="AW514" s="58"/>
      <c r="AX514" s="58"/>
      <c r="AY514" s="58"/>
      <c r="AZ514" s="58"/>
      <c r="BA514" s="58"/>
      <c r="BB514" s="58"/>
      <c r="BC514" s="58"/>
      <c r="BD514" s="58"/>
      <c r="BE514" s="58"/>
      <c r="BF514" s="58"/>
      <c r="BG514" s="58"/>
    </row>
    <row r="515" spans="1:59" s="41" customFormat="1" ht="13.5" customHeight="1">
      <c r="A515" s="27">
        <v>14</v>
      </c>
      <c r="B515" s="28" t="s">
        <v>387</v>
      </c>
      <c r="C515" s="29">
        <v>85191</v>
      </c>
      <c r="D515" s="37">
        <f t="shared" ref="D515:W515" si="240">D516+D548+D559+D575+D583+D591+D578</f>
        <v>77723</v>
      </c>
      <c r="E515" s="37">
        <f t="shared" si="240"/>
        <v>15341</v>
      </c>
      <c r="F515" s="37">
        <f t="shared" si="240"/>
        <v>45106</v>
      </c>
      <c r="G515" s="37">
        <f t="shared" si="240"/>
        <v>0</v>
      </c>
      <c r="H515" s="37">
        <f t="shared" si="240"/>
        <v>0</v>
      </c>
      <c r="I515" s="37">
        <f t="shared" si="240"/>
        <v>0</v>
      </c>
      <c r="J515" s="37">
        <f t="shared" si="240"/>
        <v>432</v>
      </c>
      <c r="K515" s="37">
        <f t="shared" si="240"/>
        <v>0</v>
      </c>
      <c r="L515" s="37">
        <f t="shared" si="240"/>
        <v>0</v>
      </c>
      <c r="M515" s="37">
        <f t="shared" si="240"/>
        <v>0</v>
      </c>
      <c r="N515" s="37">
        <f t="shared" si="240"/>
        <v>16844</v>
      </c>
      <c r="O515" s="37">
        <f t="shared" si="240"/>
        <v>0</v>
      </c>
      <c r="P515" s="37">
        <f t="shared" si="240"/>
        <v>0</v>
      </c>
      <c r="Q515" s="37">
        <f t="shared" si="240"/>
        <v>296</v>
      </c>
      <c r="R515" s="37">
        <f t="shared" si="240"/>
        <v>0</v>
      </c>
      <c r="S515" s="37">
        <f t="shared" si="240"/>
        <v>293</v>
      </c>
      <c r="T515" s="37">
        <f t="shared" si="240"/>
        <v>0</v>
      </c>
      <c r="U515" s="112">
        <f t="shared" si="240"/>
        <v>78019</v>
      </c>
      <c r="V515" s="34">
        <f t="shared" si="240"/>
        <v>77726</v>
      </c>
      <c r="W515" s="34">
        <f t="shared" si="240"/>
        <v>77723</v>
      </c>
      <c r="X515" s="34">
        <f t="shared" si="211"/>
        <v>-7468</v>
      </c>
      <c r="Y515" s="89"/>
      <c r="Z515" s="5">
        <f t="shared" si="215"/>
        <v>0</v>
      </c>
      <c r="AA515" s="39"/>
      <c r="AB515" s="39"/>
      <c r="AC515" s="40"/>
      <c r="AD515" s="40"/>
      <c r="AE515" s="40"/>
      <c r="AF515" s="40"/>
      <c r="AG515" s="40"/>
      <c r="AH515" s="40"/>
      <c r="AI515" s="40"/>
      <c r="AJ515" s="40"/>
      <c r="AK515" s="40"/>
      <c r="AL515" s="40"/>
      <c r="AM515" s="40"/>
      <c r="AN515" s="40"/>
      <c r="AO515" s="40"/>
      <c r="AP515" s="40"/>
      <c r="AQ515" s="40"/>
      <c r="AR515" s="40"/>
      <c r="AS515" s="40"/>
      <c r="AT515" s="40"/>
      <c r="AU515" s="40"/>
      <c r="AV515" s="40"/>
      <c r="AW515" s="40"/>
      <c r="AX515" s="40"/>
      <c r="AY515" s="40"/>
      <c r="AZ515" s="40"/>
      <c r="BA515" s="40"/>
      <c r="BB515" s="40"/>
      <c r="BC515" s="40"/>
      <c r="BD515" s="40"/>
      <c r="BE515" s="40"/>
      <c r="BF515" s="40"/>
      <c r="BG515" s="40"/>
    </row>
    <row r="516" spans="1:59" s="41" customFormat="1" ht="13.5" customHeight="1">
      <c r="A516" s="27" t="s">
        <v>388</v>
      </c>
      <c r="B516" s="28" t="s">
        <v>389</v>
      </c>
      <c r="C516" s="98">
        <v>49143</v>
      </c>
      <c r="D516" s="99">
        <f>SUM(E516:P516)</f>
        <v>34481</v>
      </c>
      <c r="E516" s="99">
        <f>E517+E520+E523+E532+E534</f>
        <v>5320</v>
      </c>
      <c r="F516" s="99">
        <f>F517+F520+F523+F532+F534</f>
        <v>16720</v>
      </c>
      <c r="G516" s="99">
        <f t="shared" ref="G516:Q516" si="241">G517+G520+G523+G532+G534</f>
        <v>0</v>
      </c>
      <c r="H516" s="99">
        <f t="shared" si="241"/>
        <v>0</v>
      </c>
      <c r="I516" s="99">
        <f t="shared" si="241"/>
        <v>0</v>
      </c>
      <c r="J516" s="99">
        <f t="shared" si="241"/>
        <v>132</v>
      </c>
      <c r="K516" s="99">
        <f t="shared" si="241"/>
        <v>0</v>
      </c>
      <c r="L516" s="99">
        <f t="shared" si="241"/>
        <v>0</v>
      </c>
      <c r="M516" s="99">
        <f t="shared" si="241"/>
        <v>0</v>
      </c>
      <c r="N516" s="99">
        <f t="shared" si="241"/>
        <v>12309</v>
      </c>
      <c r="O516" s="99">
        <f t="shared" si="241"/>
        <v>0</v>
      </c>
      <c r="P516" s="99">
        <f t="shared" si="241"/>
        <v>0</v>
      </c>
      <c r="Q516" s="99">
        <f t="shared" si="241"/>
        <v>210</v>
      </c>
      <c r="R516" s="99"/>
      <c r="S516" s="99">
        <f t="shared" ref="S516:T516" si="242">S517+S520+S523+S532+S534</f>
        <v>210</v>
      </c>
      <c r="T516" s="99">
        <f t="shared" si="242"/>
        <v>0</v>
      </c>
      <c r="U516" s="31">
        <f t="shared" si="224"/>
        <v>34691</v>
      </c>
      <c r="V516" s="32">
        <f t="shared" si="225"/>
        <v>34481</v>
      </c>
      <c r="W516" s="97">
        <f>E516+F516+G516+H516+I516+J516+K516+L516+M516+N516+O516+P516</f>
        <v>34481</v>
      </c>
      <c r="X516" s="34">
        <f t="shared" si="211"/>
        <v>-14662</v>
      </c>
      <c r="Y516" s="38"/>
      <c r="Z516" s="5">
        <f t="shared" si="215"/>
        <v>0</v>
      </c>
      <c r="AA516" s="39"/>
      <c r="AB516" s="39"/>
      <c r="AC516" s="40"/>
      <c r="AD516" s="40"/>
      <c r="AE516" s="40"/>
      <c r="AF516" s="40"/>
      <c r="AG516" s="40"/>
      <c r="AH516" s="40"/>
      <c r="AI516" s="40"/>
      <c r="AJ516" s="40"/>
      <c r="AK516" s="40"/>
      <c r="AL516" s="40"/>
      <c r="AM516" s="40"/>
      <c r="AN516" s="40"/>
      <c r="AO516" s="40"/>
      <c r="AP516" s="40"/>
      <c r="AQ516" s="40"/>
      <c r="AR516" s="40"/>
      <c r="AS516" s="40"/>
      <c r="AT516" s="40"/>
      <c r="AU516" s="40"/>
      <c r="AV516" s="40"/>
      <c r="AW516" s="40"/>
      <c r="AX516" s="40"/>
      <c r="AY516" s="40"/>
      <c r="AZ516" s="40"/>
      <c r="BA516" s="40"/>
      <c r="BB516" s="40"/>
      <c r="BC516" s="40"/>
      <c r="BD516" s="40"/>
      <c r="BE516" s="40"/>
      <c r="BF516" s="40"/>
      <c r="BG516" s="40"/>
    </row>
    <row r="517" spans="1:59" s="49" customFormat="1" ht="13.5" customHeight="1">
      <c r="A517" s="42" t="s">
        <v>35</v>
      </c>
      <c r="B517" s="43" t="s">
        <v>139</v>
      </c>
      <c r="C517" s="102">
        <v>8075</v>
      </c>
      <c r="D517" s="103">
        <f>SUM(D518:D519)</f>
        <v>9794</v>
      </c>
      <c r="E517" s="103">
        <f t="shared" ref="E517:T517" si="243">SUM(E518:E519)</f>
        <v>0</v>
      </c>
      <c r="F517" s="103">
        <f t="shared" si="243"/>
        <v>0</v>
      </c>
      <c r="G517" s="103">
        <f t="shared" si="243"/>
        <v>0</v>
      </c>
      <c r="H517" s="103">
        <f t="shared" si="243"/>
        <v>0</v>
      </c>
      <c r="I517" s="103">
        <f t="shared" si="243"/>
        <v>0</v>
      </c>
      <c r="J517" s="103">
        <f t="shared" si="243"/>
        <v>0</v>
      </c>
      <c r="K517" s="103">
        <f t="shared" si="243"/>
        <v>0</v>
      </c>
      <c r="L517" s="103">
        <f t="shared" si="243"/>
        <v>0</v>
      </c>
      <c r="M517" s="103">
        <f t="shared" si="243"/>
        <v>0</v>
      </c>
      <c r="N517" s="103">
        <f t="shared" si="243"/>
        <v>9794</v>
      </c>
      <c r="O517" s="103">
        <f t="shared" si="243"/>
        <v>0</v>
      </c>
      <c r="P517" s="103">
        <f t="shared" si="243"/>
        <v>0</v>
      </c>
      <c r="Q517" s="103">
        <f t="shared" si="243"/>
        <v>0</v>
      </c>
      <c r="R517" s="103"/>
      <c r="S517" s="103">
        <f t="shared" si="243"/>
        <v>0</v>
      </c>
      <c r="T517" s="103">
        <f t="shared" si="243"/>
        <v>0</v>
      </c>
      <c r="U517" s="104">
        <f t="shared" si="224"/>
        <v>9794</v>
      </c>
      <c r="V517" s="32">
        <f t="shared" si="225"/>
        <v>9794</v>
      </c>
      <c r="W517" s="97">
        <f t="shared" ref="W517:W583" si="244">E517+F517+G517+H517+I517+J517+K517+L517+M517+N517+O517+P517</f>
        <v>9794</v>
      </c>
      <c r="X517" s="105">
        <f t="shared" si="211"/>
        <v>1719</v>
      </c>
      <c r="Y517" s="38" t="s">
        <v>37</v>
      </c>
      <c r="Z517" s="5">
        <f t="shared" si="215"/>
        <v>0</v>
      </c>
      <c r="AA517" s="48"/>
      <c r="AB517" s="48"/>
      <c r="AC517" s="48"/>
      <c r="AD517" s="48"/>
      <c r="AE517" s="48"/>
      <c r="AF517" s="48"/>
      <c r="AG517" s="48"/>
      <c r="AH517" s="48"/>
      <c r="AI517" s="48"/>
      <c r="AJ517" s="48"/>
      <c r="AK517" s="48"/>
      <c r="AL517" s="48"/>
      <c r="AM517" s="48"/>
      <c r="AN517" s="48"/>
      <c r="AO517" s="48"/>
      <c r="AP517" s="48"/>
      <c r="AQ517" s="48"/>
      <c r="AR517" s="48"/>
      <c r="AS517" s="48"/>
      <c r="AT517" s="48"/>
      <c r="AU517" s="48"/>
      <c r="AV517" s="48"/>
      <c r="AW517" s="48"/>
      <c r="AX517" s="48"/>
      <c r="AY517" s="48"/>
      <c r="AZ517" s="48"/>
      <c r="BA517" s="48"/>
      <c r="BB517" s="48"/>
      <c r="BC517" s="48"/>
      <c r="BD517" s="48"/>
      <c r="BE517" s="48"/>
      <c r="BF517" s="48"/>
      <c r="BG517" s="48"/>
    </row>
    <row r="518" spans="1:59" s="85" customFormat="1" ht="13.5" customHeight="1">
      <c r="A518" s="50" t="s">
        <v>40</v>
      </c>
      <c r="B518" s="51" t="s">
        <v>39</v>
      </c>
      <c r="C518" s="106">
        <v>7855</v>
      </c>
      <c r="D518" s="107">
        <f>SUM(E518:P518)</f>
        <v>9474</v>
      </c>
      <c r="E518" s="107"/>
      <c r="F518" s="107"/>
      <c r="G518" s="107"/>
      <c r="H518" s="107"/>
      <c r="I518" s="107"/>
      <c r="J518" s="107"/>
      <c r="K518" s="107"/>
      <c r="L518" s="107"/>
      <c r="M518" s="107"/>
      <c r="N518" s="107">
        <v>9474</v>
      </c>
      <c r="O518" s="107"/>
      <c r="P518" s="107"/>
      <c r="Q518" s="107"/>
      <c r="R518" s="107"/>
      <c r="S518" s="107"/>
      <c r="T518" s="107"/>
      <c r="U518" s="55">
        <f t="shared" si="224"/>
        <v>9474</v>
      </c>
      <c r="V518" s="32">
        <f t="shared" si="225"/>
        <v>9474</v>
      </c>
      <c r="W518" s="97">
        <f t="shared" si="244"/>
        <v>9474</v>
      </c>
      <c r="X518" s="53">
        <f t="shared" si="211"/>
        <v>1619</v>
      </c>
      <c r="Y518" s="38"/>
      <c r="Z518" s="5">
        <f t="shared" si="215"/>
        <v>0</v>
      </c>
      <c r="AA518" s="84"/>
      <c r="AB518" s="84"/>
      <c r="AC518" s="84"/>
      <c r="AD518" s="84"/>
      <c r="AE518" s="84"/>
      <c r="AF518" s="84"/>
      <c r="AG518" s="84"/>
      <c r="AH518" s="84"/>
      <c r="AI518" s="84"/>
      <c r="AJ518" s="84"/>
      <c r="AK518" s="84"/>
      <c r="AL518" s="84"/>
      <c r="AM518" s="84"/>
      <c r="AN518" s="84"/>
      <c r="AO518" s="84"/>
      <c r="AP518" s="84"/>
      <c r="AQ518" s="84"/>
      <c r="AR518" s="84"/>
      <c r="AS518" s="84"/>
      <c r="AT518" s="84"/>
      <c r="AU518" s="84"/>
      <c r="AV518" s="84"/>
      <c r="AW518" s="84"/>
      <c r="AX518" s="84"/>
      <c r="AY518" s="84"/>
      <c r="AZ518" s="84"/>
      <c r="BA518" s="84"/>
      <c r="BB518" s="84"/>
      <c r="BC518" s="84"/>
      <c r="BD518" s="84"/>
      <c r="BE518" s="84"/>
      <c r="BF518" s="84"/>
      <c r="BG518" s="84"/>
    </row>
    <row r="519" spans="1:59" s="85" customFormat="1" ht="13.5" customHeight="1">
      <c r="A519" s="50" t="s">
        <v>40</v>
      </c>
      <c r="B519" s="51" t="s">
        <v>42</v>
      </c>
      <c r="C519" s="106">
        <v>220</v>
      </c>
      <c r="D519" s="107">
        <f>SUM(E519:P519)</f>
        <v>320</v>
      </c>
      <c r="E519" s="107"/>
      <c r="F519" s="107"/>
      <c r="G519" s="107"/>
      <c r="H519" s="107"/>
      <c r="I519" s="107"/>
      <c r="J519" s="107"/>
      <c r="K519" s="107"/>
      <c r="L519" s="107"/>
      <c r="M519" s="107"/>
      <c r="N519" s="107">
        <v>320</v>
      </c>
      <c r="O519" s="107"/>
      <c r="P519" s="107"/>
      <c r="Q519" s="107"/>
      <c r="R519" s="107"/>
      <c r="S519" s="107"/>
      <c r="T519" s="107"/>
      <c r="U519" s="55">
        <f t="shared" si="224"/>
        <v>320</v>
      </c>
      <c r="V519" s="32">
        <f t="shared" si="225"/>
        <v>320</v>
      </c>
      <c r="W519" s="97">
        <f t="shared" si="244"/>
        <v>320</v>
      </c>
      <c r="X519" s="53">
        <f t="shared" si="211"/>
        <v>100</v>
      </c>
      <c r="Y519" s="38"/>
      <c r="Z519" s="5">
        <f t="shared" si="215"/>
        <v>0</v>
      </c>
      <c r="AA519" s="84"/>
      <c r="AB519" s="84"/>
      <c r="AC519" s="84"/>
      <c r="AD519" s="84"/>
      <c r="AE519" s="84"/>
      <c r="AF519" s="84"/>
      <c r="AG519" s="84"/>
      <c r="AH519" s="84"/>
      <c r="AI519" s="84"/>
      <c r="AJ519" s="84"/>
      <c r="AK519" s="84"/>
      <c r="AL519" s="84"/>
      <c r="AM519" s="84"/>
      <c r="AN519" s="84"/>
      <c r="AO519" s="84"/>
      <c r="AP519" s="84"/>
      <c r="AQ519" s="84"/>
      <c r="AR519" s="84"/>
      <c r="AS519" s="84"/>
      <c r="AT519" s="84"/>
      <c r="AU519" s="84"/>
      <c r="AV519" s="84"/>
      <c r="AW519" s="84"/>
      <c r="AX519" s="84"/>
      <c r="AY519" s="84"/>
      <c r="AZ519" s="84"/>
      <c r="BA519" s="84"/>
      <c r="BB519" s="84"/>
      <c r="BC519" s="84"/>
      <c r="BD519" s="84"/>
      <c r="BE519" s="84"/>
      <c r="BF519" s="84"/>
      <c r="BG519" s="84"/>
    </row>
    <row r="520" spans="1:59" s="49" customFormat="1" ht="13.5" customHeight="1">
      <c r="A520" s="42" t="s">
        <v>43</v>
      </c>
      <c r="B520" s="43" t="s">
        <v>44</v>
      </c>
      <c r="C520" s="102">
        <v>1892</v>
      </c>
      <c r="D520" s="103">
        <f>SUM(D521:D522)</f>
        <v>1891</v>
      </c>
      <c r="E520" s="103">
        <f t="shared" ref="E520:P520" si="245">SUM(E521:E522)</f>
        <v>0</v>
      </c>
      <c r="F520" s="103">
        <f t="shared" si="245"/>
        <v>0</v>
      </c>
      <c r="G520" s="103">
        <f t="shared" si="245"/>
        <v>0</v>
      </c>
      <c r="H520" s="103">
        <f t="shared" si="245"/>
        <v>0</v>
      </c>
      <c r="I520" s="103">
        <f t="shared" si="245"/>
        <v>0</v>
      </c>
      <c r="J520" s="103">
        <f t="shared" si="245"/>
        <v>0</v>
      </c>
      <c r="K520" s="103">
        <f t="shared" si="245"/>
        <v>0</v>
      </c>
      <c r="L520" s="103">
        <f t="shared" si="245"/>
        <v>0</v>
      </c>
      <c r="M520" s="103">
        <f t="shared" si="245"/>
        <v>0</v>
      </c>
      <c r="N520" s="103">
        <f t="shared" si="245"/>
        <v>1891</v>
      </c>
      <c r="O520" s="103">
        <f t="shared" si="245"/>
        <v>0</v>
      </c>
      <c r="P520" s="103">
        <f t="shared" si="245"/>
        <v>0</v>
      </c>
      <c r="Q520" s="103">
        <v>210</v>
      </c>
      <c r="R520" s="103"/>
      <c r="S520" s="103">
        <v>210</v>
      </c>
      <c r="T520" s="103"/>
      <c r="U520" s="104">
        <f t="shared" si="224"/>
        <v>2101</v>
      </c>
      <c r="V520" s="32">
        <f t="shared" si="225"/>
        <v>1891</v>
      </c>
      <c r="W520" s="97">
        <f t="shared" si="244"/>
        <v>1891</v>
      </c>
      <c r="X520" s="105">
        <f t="shared" si="211"/>
        <v>-1</v>
      </c>
      <c r="Y520" s="38" t="s">
        <v>37</v>
      </c>
      <c r="Z520" s="5">
        <f t="shared" si="215"/>
        <v>0</v>
      </c>
      <c r="AA520" s="48"/>
      <c r="AB520" s="48"/>
      <c r="AC520" s="48"/>
      <c r="AD520" s="48"/>
      <c r="AE520" s="48"/>
      <c r="AF520" s="48"/>
      <c r="AG520" s="48"/>
      <c r="AH520" s="48"/>
      <c r="AI520" s="48"/>
      <c r="AJ520" s="48"/>
      <c r="AK520" s="48"/>
      <c r="AL520" s="48"/>
      <c r="AM520" s="48"/>
      <c r="AN520" s="48"/>
      <c r="AO520" s="48"/>
      <c r="AP520" s="48"/>
      <c r="AQ520" s="48"/>
      <c r="AR520" s="48"/>
      <c r="AS520" s="48"/>
      <c r="AT520" s="48"/>
      <c r="AU520" s="48"/>
      <c r="AV520" s="48"/>
      <c r="AW520" s="48"/>
      <c r="AX520" s="48"/>
      <c r="AY520" s="48"/>
      <c r="AZ520" s="48"/>
      <c r="BA520" s="48"/>
      <c r="BB520" s="48"/>
      <c r="BC520" s="48"/>
      <c r="BD520" s="48"/>
      <c r="BE520" s="48"/>
      <c r="BF520" s="48"/>
      <c r="BG520" s="48"/>
    </row>
    <row r="521" spans="1:59" s="85" customFormat="1" ht="13.5" customHeight="1">
      <c r="A521" s="50" t="s">
        <v>40</v>
      </c>
      <c r="B521" s="51" t="s">
        <v>39</v>
      </c>
      <c r="C521" s="106">
        <v>1848</v>
      </c>
      <c r="D521" s="107">
        <f>SUM(E521:P521)</f>
        <v>1847</v>
      </c>
      <c r="E521" s="107"/>
      <c r="F521" s="107"/>
      <c r="G521" s="107"/>
      <c r="H521" s="107"/>
      <c r="I521" s="107"/>
      <c r="J521" s="107"/>
      <c r="K521" s="107"/>
      <c r="L521" s="107"/>
      <c r="M521" s="107"/>
      <c r="N521" s="107">
        <v>1847</v>
      </c>
      <c r="O521" s="107"/>
      <c r="P521" s="107"/>
      <c r="Q521" s="107"/>
      <c r="R521" s="107"/>
      <c r="S521" s="107"/>
      <c r="T521" s="107"/>
      <c r="U521" s="55">
        <f t="shared" si="224"/>
        <v>1847</v>
      </c>
      <c r="V521" s="32">
        <f t="shared" si="225"/>
        <v>1847</v>
      </c>
      <c r="W521" s="97">
        <f t="shared" si="244"/>
        <v>1847</v>
      </c>
      <c r="X521" s="53">
        <f t="shared" si="211"/>
        <v>-1</v>
      </c>
      <c r="Y521" s="38"/>
      <c r="Z521" s="5">
        <f t="shared" si="215"/>
        <v>0</v>
      </c>
      <c r="AA521" s="84"/>
      <c r="AB521" s="84"/>
      <c r="AC521" s="84"/>
      <c r="AD521" s="84"/>
      <c r="AE521" s="84"/>
      <c r="AF521" s="84"/>
      <c r="AG521" s="84"/>
      <c r="AH521" s="84"/>
      <c r="AI521" s="84"/>
      <c r="AJ521" s="84"/>
      <c r="AK521" s="84"/>
      <c r="AL521" s="84"/>
      <c r="AM521" s="84"/>
      <c r="AN521" s="84"/>
      <c r="AO521" s="84"/>
      <c r="AP521" s="84"/>
      <c r="AQ521" s="84"/>
      <c r="AR521" s="84"/>
      <c r="AS521" s="84"/>
      <c r="AT521" s="84"/>
      <c r="AU521" s="84"/>
      <c r="AV521" s="84"/>
      <c r="AW521" s="84"/>
      <c r="AX521" s="84"/>
      <c r="AY521" s="84"/>
      <c r="AZ521" s="84"/>
      <c r="BA521" s="84"/>
      <c r="BB521" s="84"/>
      <c r="BC521" s="84"/>
      <c r="BD521" s="84"/>
      <c r="BE521" s="84"/>
      <c r="BF521" s="84"/>
      <c r="BG521" s="84"/>
    </row>
    <row r="522" spans="1:59" s="85" customFormat="1" ht="13.5" customHeight="1">
      <c r="A522" s="50" t="s">
        <v>40</v>
      </c>
      <c r="B522" s="51" t="s">
        <v>42</v>
      </c>
      <c r="C522" s="106">
        <v>44</v>
      </c>
      <c r="D522" s="107">
        <f>SUM(E522:P522)</f>
        <v>44</v>
      </c>
      <c r="E522" s="107"/>
      <c r="F522" s="107"/>
      <c r="G522" s="107"/>
      <c r="H522" s="107"/>
      <c r="I522" s="107"/>
      <c r="J522" s="107"/>
      <c r="K522" s="107"/>
      <c r="L522" s="107"/>
      <c r="M522" s="107"/>
      <c r="N522" s="107">
        <v>44</v>
      </c>
      <c r="O522" s="107"/>
      <c r="P522" s="107"/>
      <c r="Q522" s="107"/>
      <c r="R522" s="107"/>
      <c r="S522" s="107"/>
      <c r="T522" s="107"/>
      <c r="U522" s="55">
        <f t="shared" si="224"/>
        <v>44</v>
      </c>
      <c r="V522" s="32">
        <f t="shared" si="225"/>
        <v>44</v>
      </c>
      <c r="W522" s="97">
        <f t="shared" si="244"/>
        <v>44</v>
      </c>
      <c r="X522" s="53">
        <f t="shared" si="211"/>
        <v>0</v>
      </c>
      <c r="Y522" s="38"/>
      <c r="Z522" s="5">
        <f t="shared" si="215"/>
        <v>0</v>
      </c>
      <c r="AA522" s="84"/>
      <c r="AB522" s="84"/>
      <c r="AC522" s="84"/>
      <c r="AD522" s="84"/>
      <c r="AE522" s="84"/>
      <c r="AF522" s="84"/>
      <c r="AG522" s="84"/>
      <c r="AH522" s="84"/>
      <c r="AI522" s="84"/>
      <c r="AJ522" s="84"/>
      <c r="AK522" s="84"/>
      <c r="AL522" s="84"/>
      <c r="AM522" s="84"/>
      <c r="AN522" s="84"/>
      <c r="AO522" s="84"/>
      <c r="AP522" s="84"/>
      <c r="AQ522" s="84"/>
      <c r="AR522" s="84"/>
      <c r="AS522" s="84"/>
      <c r="AT522" s="84"/>
      <c r="AU522" s="84"/>
      <c r="AV522" s="84"/>
      <c r="AW522" s="84"/>
      <c r="AX522" s="84"/>
      <c r="AY522" s="84"/>
      <c r="AZ522" s="84"/>
      <c r="BA522" s="84"/>
      <c r="BB522" s="84"/>
      <c r="BC522" s="84"/>
      <c r="BD522" s="84"/>
      <c r="BE522" s="84"/>
      <c r="BF522" s="84"/>
      <c r="BG522" s="84"/>
    </row>
    <row r="523" spans="1:59" s="49" customFormat="1" ht="13.5" customHeight="1">
      <c r="A523" s="42" t="s">
        <v>45</v>
      </c>
      <c r="B523" s="43" t="s">
        <v>94</v>
      </c>
      <c r="C523" s="102">
        <v>1923</v>
      </c>
      <c r="D523" s="103">
        <f>SUM(D524:D531)</f>
        <v>1956</v>
      </c>
      <c r="E523" s="103">
        <f t="shared" ref="E523:T523" si="246">SUM(E524:E531)</f>
        <v>0</v>
      </c>
      <c r="F523" s="103">
        <f t="shared" si="246"/>
        <v>1200</v>
      </c>
      <c r="G523" s="103">
        <f t="shared" si="246"/>
        <v>0</v>
      </c>
      <c r="H523" s="103">
        <f t="shared" si="246"/>
        <v>0</v>
      </c>
      <c r="I523" s="103">
        <f t="shared" si="246"/>
        <v>0</v>
      </c>
      <c r="J523" s="103">
        <f t="shared" si="246"/>
        <v>132</v>
      </c>
      <c r="K523" s="103">
        <f t="shared" si="246"/>
        <v>0</v>
      </c>
      <c r="L523" s="103">
        <f t="shared" si="246"/>
        <v>0</v>
      </c>
      <c r="M523" s="103">
        <f t="shared" si="246"/>
        <v>0</v>
      </c>
      <c r="N523" s="103">
        <f t="shared" si="246"/>
        <v>624</v>
      </c>
      <c r="O523" s="103">
        <f t="shared" si="246"/>
        <v>0</v>
      </c>
      <c r="P523" s="103">
        <f t="shared" si="246"/>
        <v>0</v>
      </c>
      <c r="Q523" s="103">
        <f t="shared" si="246"/>
        <v>0</v>
      </c>
      <c r="R523" s="103"/>
      <c r="S523" s="103">
        <f t="shared" si="246"/>
        <v>0</v>
      </c>
      <c r="T523" s="103">
        <f t="shared" si="246"/>
        <v>0</v>
      </c>
      <c r="U523" s="104">
        <f t="shared" si="224"/>
        <v>1956</v>
      </c>
      <c r="V523" s="32">
        <f t="shared" si="225"/>
        <v>1956</v>
      </c>
      <c r="W523" s="97">
        <f t="shared" si="244"/>
        <v>1956</v>
      </c>
      <c r="X523" s="105">
        <f t="shared" si="211"/>
        <v>33</v>
      </c>
      <c r="Y523" s="38" t="s">
        <v>37</v>
      </c>
      <c r="Z523" s="5">
        <f t="shared" si="215"/>
        <v>0</v>
      </c>
      <c r="AA523" s="48"/>
      <c r="AB523" s="48"/>
      <c r="AC523" s="48"/>
      <c r="AD523" s="48"/>
      <c r="AE523" s="48"/>
      <c r="AF523" s="48"/>
      <c r="AG523" s="48"/>
      <c r="AH523" s="48"/>
      <c r="AI523" s="48"/>
      <c r="AJ523" s="48"/>
      <c r="AK523" s="48"/>
      <c r="AL523" s="48"/>
      <c r="AM523" s="48"/>
      <c r="AN523" s="48"/>
      <c r="AO523" s="48"/>
      <c r="AP523" s="48"/>
      <c r="AQ523" s="48"/>
      <c r="AR523" s="48"/>
      <c r="AS523" s="48"/>
      <c r="AT523" s="48"/>
      <c r="AU523" s="48"/>
      <c r="AV523" s="48"/>
      <c r="AW523" s="48"/>
      <c r="AX523" s="48"/>
      <c r="AY523" s="48"/>
      <c r="AZ523" s="48"/>
      <c r="BA523" s="48"/>
      <c r="BB523" s="48"/>
      <c r="BC523" s="48"/>
      <c r="BD523" s="48"/>
      <c r="BE523" s="48"/>
      <c r="BF523" s="48"/>
      <c r="BG523" s="48"/>
    </row>
    <row r="524" spans="1:59" s="59" customFormat="1" ht="12">
      <c r="A524" s="50" t="s">
        <v>40</v>
      </c>
      <c r="B524" s="51" t="s">
        <v>141</v>
      </c>
      <c r="C524" s="106">
        <v>21</v>
      </c>
      <c r="D524" s="107">
        <f t="shared" ref="D524:D531" si="247">SUM(E524:P524)</f>
        <v>30</v>
      </c>
      <c r="E524" s="107"/>
      <c r="F524" s="107"/>
      <c r="G524" s="107"/>
      <c r="H524" s="107"/>
      <c r="I524" s="107"/>
      <c r="J524" s="107"/>
      <c r="K524" s="107"/>
      <c r="L524" s="107"/>
      <c r="M524" s="107"/>
      <c r="N524" s="107">
        <v>30</v>
      </c>
      <c r="O524" s="107"/>
      <c r="P524" s="107"/>
      <c r="Q524" s="107"/>
      <c r="R524" s="107"/>
      <c r="S524" s="107"/>
      <c r="T524" s="107"/>
      <c r="U524" s="55">
        <f t="shared" si="224"/>
        <v>30</v>
      </c>
      <c r="V524" s="32">
        <f t="shared" si="225"/>
        <v>30</v>
      </c>
      <c r="W524" s="97">
        <f t="shared" si="244"/>
        <v>30</v>
      </c>
      <c r="X524" s="53">
        <f t="shared" si="211"/>
        <v>9</v>
      </c>
      <c r="Y524" s="57"/>
      <c r="Z524" s="5">
        <f t="shared" si="215"/>
        <v>0</v>
      </c>
      <c r="AA524" s="58"/>
      <c r="AB524" s="58"/>
      <c r="AC524" s="58"/>
      <c r="AD524" s="58"/>
      <c r="AE524" s="58"/>
      <c r="AF524" s="58"/>
      <c r="AG524" s="58"/>
      <c r="AH524" s="58"/>
      <c r="AI524" s="58"/>
      <c r="AJ524" s="58"/>
      <c r="AK524" s="58"/>
      <c r="AL524" s="58"/>
      <c r="AM524" s="58"/>
      <c r="AN524" s="58"/>
      <c r="AO524" s="58"/>
      <c r="AP524" s="58"/>
      <c r="AQ524" s="58"/>
      <c r="AR524" s="58"/>
      <c r="AS524" s="58"/>
      <c r="AT524" s="58"/>
      <c r="AU524" s="58"/>
      <c r="AV524" s="58"/>
      <c r="AW524" s="58"/>
      <c r="AX524" s="58"/>
      <c r="AY524" s="58"/>
      <c r="AZ524" s="58"/>
      <c r="BA524" s="58"/>
      <c r="BB524" s="58"/>
      <c r="BC524" s="58"/>
      <c r="BD524" s="58"/>
      <c r="BE524" s="58"/>
      <c r="BF524" s="58"/>
      <c r="BG524" s="58"/>
    </row>
    <row r="525" spans="1:59" s="59" customFormat="1" ht="12">
      <c r="A525" s="50" t="s">
        <v>40</v>
      </c>
      <c r="B525" s="51" t="s">
        <v>390</v>
      </c>
      <c r="C525" s="106">
        <v>110</v>
      </c>
      <c r="D525" s="107">
        <f t="shared" si="247"/>
        <v>110</v>
      </c>
      <c r="E525" s="107"/>
      <c r="F525" s="107"/>
      <c r="G525" s="107"/>
      <c r="H525" s="107"/>
      <c r="I525" s="107"/>
      <c r="J525" s="107"/>
      <c r="K525" s="107"/>
      <c r="L525" s="107"/>
      <c r="M525" s="107"/>
      <c r="N525" s="107">
        <v>110</v>
      </c>
      <c r="O525" s="107"/>
      <c r="P525" s="107"/>
      <c r="Q525" s="107"/>
      <c r="R525" s="107"/>
      <c r="S525" s="107"/>
      <c r="T525" s="107"/>
      <c r="U525" s="55">
        <f t="shared" si="224"/>
        <v>110</v>
      </c>
      <c r="V525" s="32">
        <f t="shared" si="225"/>
        <v>110</v>
      </c>
      <c r="W525" s="97">
        <f t="shared" si="244"/>
        <v>110</v>
      </c>
      <c r="X525" s="53">
        <f t="shared" ref="X525:X589" si="248">D525-C525</f>
        <v>0</v>
      </c>
      <c r="Y525" s="57"/>
      <c r="Z525" s="5">
        <f t="shared" si="215"/>
        <v>0</v>
      </c>
      <c r="AA525" s="58"/>
      <c r="AB525" s="58"/>
      <c r="AC525" s="58"/>
      <c r="AD525" s="58"/>
      <c r="AE525" s="58"/>
      <c r="AF525" s="58"/>
      <c r="AG525" s="58"/>
      <c r="AH525" s="58"/>
      <c r="AI525" s="58"/>
      <c r="AJ525" s="58"/>
      <c r="AK525" s="58"/>
      <c r="AL525" s="58"/>
      <c r="AM525" s="58"/>
      <c r="AN525" s="58"/>
      <c r="AO525" s="58"/>
      <c r="AP525" s="58"/>
      <c r="AQ525" s="58"/>
      <c r="AR525" s="58"/>
      <c r="AS525" s="58"/>
      <c r="AT525" s="58"/>
      <c r="AU525" s="58"/>
      <c r="AV525" s="58"/>
      <c r="AW525" s="58"/>
      <c r="AX525" s="58"/>
      <c r="AY525" s="58"/>
      <c r="AZ525" s="58"/>
      <c r="BA525" s="58"/>
      <c r="BB525" s="58"/>
      <c r="BC525" s="58"/>
      <c r="BD525" s="58"/>
      <c r="BE525" s="58"/>
      <c r="BF525" s="58"/>
      <c r="BG525" s="58"/>
    </row>
    <row r="526" spans="1:59" s="59" customFormat="1" ht="14.25" customHeight="1">
      <c r="A526" s="50" t="s">
        <v>40</v>
      </c>
      <c r="B526" s="86" t="s">
        <v>391</v>
      </c>
      <c r="C526" s="106">
        <v>180</v>
      </c>
      <c r="D526" s="107">
        <f t="shared" si="247"/>
        <v>204</v>
      </c>
      <c r="E526" s="107"/>
      <c r="F526" s="107"/>
      <c r="G526" s="107"/>
      <c r="H526" s="107"/>
      <c r="I526" s="107"/>
      <c r="J526" s="107"/>
      <c r="K526" s="107"/>
      <c r="L526" s="107"/>
      <c r="M526" s="107"/>
      <c r="N526" s="107">
        <v>204</v>
      </c>
      <c r="O526" s="107"/>
      <c r="P526" s="107"/>
      <c r="Q526" s="107"/>
      <c r="R526" s="107"/>
      <c r="S526" s="107"/>
      <c r="T526" s="107"/>
      <c r="U526" s="55">
        <f t="shared" si="224"/>
        <v>204</v>
      </c>
      <c r="V526" s="32">
        <f t="shared" si="225"/>
        <v>204</v>
      </c>
      <c r="W526" s="97">
        <f t="shared" si="244"/>
        <v>204</v>
      </c>
      <c r="X526" s="53">
        <f t="shared" si="248"/>
        <v>24</v>
      </c>
      <c r="Y526" s="57"/>
      <c r="Z526" s="5">
        <f t="shared" si="215"/>
        <v>0</v>
      </c>
      <c r="AA526" s="58"/>
      <c r="AB526" s="58"/>
      <c r="AC526" s="58"/>
      <c r="AD526" s="58"/>
      <c r="AE526" s="58"/>
      <c r="AF526" s="58"/>
      <c r="AG526" s="58"/>
      <c r="AH526" s="58"/>
      <c r="AI526" s="58"/>
      <c r="AJ526" s="58"/>
      <c r="AK526" s="58"/>
      <c r="AL526" s="58"/>
      <c r="AM526" s="58"/>
      <c r="AN526" s="58"/>
      <c r="AO526" s="58"/>
      <c r="AP526" s="58"/>
      <c r="AQ526" s="58"/>
      <c r="AR526" s="58"/>
      <c r="AS526" s="58"/>
      <c r="AT526" s="58"/>
      <c r="AU526" s="58"/>
      <c r="AV526" s="58"/>
      <c r="AW526" s="58"/>
      <c r="AX526" s="58"/>
      <c r="AY526" s="58"/>
      <c r="AZ526" s="58"/>
      <c r="BA526" s="58"/>
      <c r="BB526" s="58"/>
      <c r="BC526" s="58"/>
      <c r="BD526" s="58"/>
      <c r="BE526" s="58"/>
      <c r="BF526" s="58"/>
      <c r="BG526" s="58"/>
    </row>
    <row r="527" spans="1:59" s="62" customFormat="1" ht="24">
      <c r="A527" s="60" t="s">
        <v>38</v>
      </c>
      <c r="B527" s="51" t="s">
        <v>315</v>
      </c>
      <c r="C527" s="106">
        <v>132</v>
      </c>
      <c r="D527" s="107">
        <f t="shared" si="247"/>
        <v>132</v>
      </c>
      <c r="E527" s="107"/>
      <c r="F527" s="107"/>
      <c r="G527" s="107"/>
      <c r="H527" s="107"/>
      <c r="I527" s="107"/>
      <c r="J527" s="107">
        <v>132</v>
      </c>
      <c r="K527" s="107"/>
      <c r="L527" s="107"/>
      <c r="M527" s="107"/>
      <c r="N527" s="107"/>
      <c r="O527" s="107"/>
      <c r="P527" s="107"/>
      <c r="Q527" s="107"/>
      <c r="R527" s="107"/>
      <c r="S527" s="107"/>
      <c r="T527" s="107"/>
      <c r="U527" s="55">
        <f t="shared" si="224"/>
        <v>132</v>
      </c>
      <c r="V527" s="32">
        <f t="shared" si="225"/>
        <v>132</v>
      </c>
      <c r="W527" s="97">
        <f t="shared" si="244"/>
        <v>132</v>
      </c>
      <c r="X527" s="87">
        <f t="shared" si="248"/>
        <v>0</v>
      </c>
      <c r="Y527" s="57"/>
      <c r="Z527" s="5">
        <f t="shared" si="215"/>
        <v>0</v>
      </c>
      <c r="AA527" s="61"/>
      <c r="AB527" s="61"/>
      <c r="AC527" s="61"/>
      <c r="AD527" s="61"/>
      <c r="AE527" s="61"/>
      <c r="AF527" s="61"/>
      <c r="AG527" s="61"/>
      <c r="AH527" s="61"/>
      <c r="AI527" s="61"/>
      <c r="AJ527" s="61"/>
      <c r="AK527" s="61"/>
      <c r="AL527" s="61"/>
      <c r="AM527" s="61"/>
      <c r="AN527" s="61"/>
      <c r="AO527" s="61"/>
      <c r="AP527" s="61"/>
      <c r="AQ527" s="61"/>
      <c r="AR527" s="61"/>
      <c r="AS527" s="61"/>
      <c r="AT527" s="61"/>
      <c r="AU527" s="61"/>
      <c r="AV527" s="61"/>
      <c r="AW527" s="61"/>
      <c r="AX527" s="61"/>
      <c r="AY527" s="61"/>
      <c r="AZ527" s="61"/>
      <c r="BA527" s="61"/>
      <c r="BB527" s="61"/>
      <c r="BC527" s="61"/>
      <c r="BD527" s="61"/>
      <c r="BE527" s="61"/>
      <c r="BF527" s="61"/>
      <c r="BG527" s="61"/>
    </row>
    <row r="528" spans="1:59" s="59" customFormat="1" ht="25.5" customHeight="1">
      <c r="A528" s="50" t="s">
        <v>40</v>
      </c>
      <c r="B528" s="51" t="s">
        <v>392</v>
      </c>
      <c r="C528" s="106">
        <v>550</v>
      </c>
      <c r="D528" s="107">
        <f t="shared" si="247"/>
        <v>550</v>
      </c>
      <c r="E528" s="107"/>
      <c r="F528" s="107">
        <v>550</v>
      </c>
      <c r="G528" s="107"/>
      <c r="H528" s="107"/>
      <c r="I528" s="107"/>
      <c r="J528" s="107"/>
      <c r="K528" s="107"/>
      <c r="L528" s="107"/>
      <c r="M528" s="107"/>
      <c r="N528" s="107"/>
      <c r="O528" s="107"/>
      <c r="P528" s="107"/>
      <c r="Q528" s="107"/>
      <c r="R528" s="107"/>
      <c r="S528" s="107"/>
      <c r="T528" s="107"/>
      <c r="U528" s="55">
        <f t="shared" si="224"/>
        <v>550</v>
      </c>
      <c r="V528" s="32">
        <f t="shared" si="225"/>
        <v>550</v>
      </c>
      <c r="W528" s="97">
        <f t="shared" si="244"/>
        <v>550</v>
      </c>
      <c r="X528" s="53">
        <f t="shared" si="248"/>
        <v>0</v>
      </c>
      <c r="Y528" s="57"/>
      <c r="Z528" s="5">
        <f t="shared" si="215"/>
        <v>0</v>
      </c>
      <c r="AA528" s="58"/>
      <c r="AB528" s="58"/>
      <c r="AC528" s="58"/>
      <c r="AD528" s="58"/>
      <c r="AE528" s="58"/>
      <c r="AF528" s="58"/>
      <c r="AG528" s="58"/>
      <c r="AH528" s="58"/>
      <c r="AI528" s="58"/>
      <c r="AJ528" s="58"/>
      <c r="AK528" s="58"/>
      <c r="AL528" s="58"/>
      <c r="AM528" s="58"/>
      <c r="AN528" s="58"/>
      <c r="AO528" s="58"/>
      <c r="AP528" s="58"/>
      <c r="AQ528" s="58"/>
      <c r="AR528" s="58"/>
      <c r="AS528" s="58"/>
      <c r="AT528" s="58"/>
      <c r="AU528" s="58"/>
      <c r="AV528" s="58"/>
      <c r="AW528" s="58"/>
      <c r="AX528" s="58"/>
      <c r="AY528" s="58"/>
      <c r="AZ528" s="58"/>
      <c r="BA528" s="58"/>
      <c r="BB528" s="58"/>
      <c r="BC528" s="58"/>
      <c r="BD528" s="58"/>
      <c r="BE528" s="58"/>
      <c r="BF528" s="58"/>
      <c r="BG528" s="58"/>
    </row>
    <row r="529" spans="1:60" s="147" customFormat="1" ht="24">
      <c r="A529" s="60" t="s">
        <v>40</v>
      </c>
      <c r="B529" s="51" t="s">
        <v>393</v>
      </c>
      <c r="C529" s="106">
        <v>400</v>
      </c>
      <c r="D529" s="107">
        <f t="shared" si="247"/>
        <v>400</v>
      </c>
      <c r="E529" s="107"/>
      <c r="F529" s="107">
        <v>400</v>
      </c>
      <c r="G529" s="107"/>
      <c r="H529" s="107"/>
      <c r="I529" s="107"/>
      <c r="J529" s="107"/>
      <c r="K529" s="107"/>
      <c r="L529" s="107"/>
      <c r="M529" s="107"/>
      <c r="N529" s="107"/>
      <c r="O529" s="107"/>
      <c r="P529" s="107"/>
      <c r="Q529" s="107"/>
      <c r="R529" s="107"/>
      <c r="S529" s="107"/>
      <c r="T529" s="107"/>
      <c r="U529" s="55">
        <f t="shared" si="224"/>
        <v>400</v>
      </c>
      <c r="V529" s="32">
        <f t="shared" si="225"/>
        <v>400</v>
      </c>
      <c r="W529" s="97">
        <f t="shared" si="244"/>
        <v>400</v>
      </c>
      <c r="X529" s="53">
        <f t="shared" si="248"/>
        <v>0</v>
      </c>
      <c r="Y529" s="64"/>
      <c r="Z529" s="5">
        <f t="shared" si="215"/>
        <v>0</v>
      </c>
      <c r="AA529" s="65"/>
      <c r="AB529" s="65"/>
      <c r="AC529" s="65"/>
      <c r="AD529" s="65"/>
      <c r="AE529" s="65"/>
      <c r="AF529" s="65"/>
      <c r="AG529" s="65"/>
      <c r="AH529" s="65"/>
      <c r="AI529" s="65"/>
      <c r="AJ529" s="65"/>
      <c r="AK529" s="65"/>
      <c r="AL529" s="65"/>
      <c r="AM529" s="65"/>
      <c r="AN529" s="65"/>
      <c r="AO529" s="65"/>
      <c r="AP529" s="65"/>
      <c r="AQ529" s="65"/>
      <c r="AR529" s="65"/>
      <c r="AS529" s="65"/>
      <c r="AT529" s="65"/>
      <c r="AU529" s="65"/>
      <c r="AV529" s="65"/>
      <c r="AW529" s="65"/>
      <c r="AX529" s="65"/>
      <c r="AY529" s="65"/>
      <c r="AZ529" s="65"/>
      <c r="BA529" s="65"/>
      <c r="BB529" s="65"/>
      <c r="BC529" s="65"/>
      <c r="BD529" s="65"/>
      <c r="BE529" s="65"/>
      <c r="BF529" s="65"/>
      <c r="BG529" s="65"/>
      <c r="BH529" s="146"/>
    </row>
    <row r="530" spans="1:60" s="147" customFormat="1" ht="24">
      <c r="A530" s="60" t="s">
        <v>40</v>
      </c>
      <c r="B530" s="51" t="s">
        <v>394</v>
      </c>
      <c r="C530" s="106">
        <v>250</v>
      </c>
      <c r="D530" s="107">
        <f t="shared" si="247"/>
        <v>250</v>
      </c>
      <c r="E530" s="107"/>
      <c r="F530" s="107">
        <v>250</v>
      </c>
      <c r="G530" s="107"/>
      <c r="H530" s="107"/>
      <c r="I530" s="107"/>
      <c r="J530" s="107"/>
      <c r="K530" s="107"/>
      <c r="L530" s="107"/>
      <c r="M530" s="107"/>
      <c r="N530" s="107"/>
      <c r="O530" s="107"/>
      <c r="P530" s="107"/>
      <c r="Q530" s="107"/>
      <c r="R530" s="107"/>
      <c r="S530" s="107"/>
      <c r="T530" s="107"/>
      <c r="U530" s="55">
        <f t="shared" si="224"/>
        <v>250</v>
      </c>
      <c r="V530" s="32">
        <f t="shared" si="225"/>
        <v>250</v>
      </c>
      <c r="W530" s="97">
        <f t="shared" si="244"/>
        <v>250</v>
      </c>
      <c r="X530" s="53">
        <f t="shared" si="248"/>
        <v>0</v>
      </c>
      <c r="Y530" s="64"/>
      <c r="Z530" s="5">
        <f t="shared" ref="Z530:Z594" si="249">D530-E530-F530-G530-H530-I530-J530-K530-L530-M530-N530-O530-P530</f>
        <v>0</v>
      </c>
      <c r="AA530" s="65"/>
      <c r="AB530" s="65"/>
      <c r="AC530" s="65"/>
      <c r="AD530" s="65"/>
      <c r="AE530" s="65"/>
      <c r="AF530" s="65"/>
      <c r="AG530" s="65"/>
      <c r="AH530" s="65"/>
      <c r="AI530" s="65"/>
      <c r="AJ530" s="65"/>
      <c r="AK530" s="65"/>
      <c r="AL530" s="65"/>
      <c r="AM530" s="65"/>
      <c r="AN530" s="65"/>
      <c r="AO530" s="65"/>
      <c r="AP530" s="65"/>
      <c r="AQ530" s="65"/>
      <c r="AR530" s="65"/>
      <c r="AS530" s="65"/>
      <c r="AT530" s="65"/>
      <c r="AU530" s="65"/>
      <c r="AV530" s="65"/>
      <c r="AW530" s="65"/>
      <c r="AX530" s="65"/>
      <c r="AY530" s="65"/>
      <c r="AZ530" s="65"/>
      <c r="BA530" s="65"/>
      <c r="BB530" s="65"/>
      <c r="BC530" s="65"/>
      <c r="BD530" s="65"/>
      <c r="BE530" s="65"/>
      <c r="BF530" s="65"/>
      <c r="BG530" s="65"/>
      <c r="BH530" s="146"/>
    </row>
    <row r="531" spans="1:60" s="66" customFormat="1" ht="12">
      <c r="A531" s="60" t="s">
        <v>40</v>
      </c>
      <c r="B531" s="51" t="s">
        <v>395</v>
      </c>
      <c r="C531" s="106">
        <v>280</v>
      </c>
      <c r="D531" s="107">
        <f t="shared" si="247"/>
        <v>280</v>
      </c>
      <c r="E531" s="107"/>
      <c r="F531" s="107"/>
      <c r="G531" s="107"/>
      <c r="H531" s="107"/>
      <c r="I531" s="107"/>
      <c r="J531" s="107"/>
      <c r="K531" s="107"/>
      <c r="L531" s="107"/>
      <c r="M531" s="107"/>
      <c r="N531" s="107">
        <v>280</v>
      </c>
      <c r="O531" s="107"/>
      <c r="P531" s="107"/>
      <c r="Q531" s="107"/>
      <c r="R531" s="107"/>
      <c r="S531" s="107"/>
      <c r="T531" s="107"/>
      <c r="U531" s="55">
        <f t="shared" si="224"/>
        <v>280</v>
      </c>
      <c r="V531" s="32">
        <f t="shared" si="225"/>
        <v>280</v>
      </c>
      <c r="W531" s="97">
        <f t="shared" si="244"/>
        <v>280</v>
      </c>
      <c r="X531" s="53">
        <f t="shared" si="248"/>
        <v>0</v>
      </c>
      <c r="Y531" s="64"/>
      <c r="Z531" s="5">
        <f t="shared" si="249"/>
        <v>0</v>
      </c>
      <c r="AA531" s="65"/>
      <c r="AB531" s="65"/>
      <c r="AC531" s="65"/>
      <c r="AD531" s="65"/>
      <c r="AE531" s="65"/>
      <c r="AF531" s="65"/>
      <c r="AG531" s="65"/>
      <c r="AH531" s="65"/>
      <c r="AI531" s="65"/>
      <c r="AJ531" s="65"/>
      <c r="AK531" s="65"/>
      <c r="AL531" s="65"/>
      <c r="AM531" s="65"/>
      <c r="AN531" s="65"/>
      <c r="AO531" s="65"/>
      <c r="AP531" s="65"/>
      <c r="AQ531" s="65"/>
      <c r="AR531" s="65"/>
      <c r="AS531" s="65"/>
      <c r="AT531" s="65"/>
      <c r="AU531" s="65"/>
      <c r="AV531" s="65"/>
      <c r="AW531" s="65"/>
      <c r="AX531" s="65"/>
      <c r="AY531" s="65"/>
      <c r="AZ531" s="65"/>
      <c r="BA531" s="65"/>
      <c r="BB531" s="65"/>
      <c r="BC531" s="65"/>
      <c r="BD531" s="65"/>
      <c r="BE531" s="65"/>
      <c r="BF531" s="65"/>
      <c r="BG531" s="65"/>
    </row>
    <row r="532" spans="1:60" s="49" customFormat="1" ht="13.5" customHeight="1">
      <c r="A532" s="42" t="s">
        <v>65</v>
      </c>
      <c r="B532" s="43" t="s">
        <v>396</v>
      </c>
      <c r="C532" s="102">
        <v>1700</v>
      </c>
      <c r="D532" s="103">
        <f>D533</f>
        <v>1700</v>
      </c>
      <c r="E532" s="103">
        <f t="shared" ref="E532:T532" si="250">E533</f>
        <v>0</v>
      </c>
      <c r="F532" s="103">
        <f t="shared" si="250"/>
        <v>1700</v>
      </c>
      <c r="G532" s="103">
        <f t="shared" si="250"/>
        <v>0</v>
      </c>
      <c r="H532" s="103">
        <f t="shared" si="250"/>
        <v>0</v>
      </c>
      <c r="I532" s="103">
        <f t="shared" si="250"/>
        <v>0</v>
      </c>
      <c r="J532" s="103">
        <f t="shared" si="250"/>
        <v>0</v>
      </c>
      <c r="K532" s="103">
        <f t="shared" si="250"/>
        <v>0</v>
      </c>
      <c r="L532" s="103">
        <f t="shared" si="250"/>
        <v>0</v>
      </c>
      <c r="M532" s="103">
        <f t="shared" si="250"/>
        <v>0</v>
      </c>
      <c r="N532" s="103">
        <f t="shared" si="250"/>
        <v>0</v>
      </c>
      <c r="O532" s="103">
        <f t="shared" si="250"/>
        <v>0</v>
      </c>
      <c r="P532" s="103">
        <f t="shared" si="250"/>
        <v>0</v>
      </c>
      <c r="Q532" s="103">
        <f t="shared" si="250"/>
        <v>0</v>
      </c>
      <c r="R532" s="103"/>
      <c r="S532" s="103">
        <f t="shared" si="250"/>
        <v>0</v>
      </c>
      <c r="T532" s="103">
        <f t="shared" si="250"/>
        <v>0</v>
      </c>
      <c r="U532" s="104">
        <f t="shared" si="224"/>
        <v>1700</v>
      </c>
      <c r="V532" s="32">
        <f t="shared" si="225"/>
        <v>1700</v>
      </c>
      <c r="W532" s="97">
        <f t="shared" si="244"/>
        <v>1700</v>
      </c>
      <c r="X532" s="105">
        <f t="shared" si="248"/>
        <v>0</v>
      </c>
      <c r="Y532" s="38" t="s">
        <v>37</v>
      </c>
      <c r="Z532" s="5">
        <f t="shared" si="249"/>
        <v>0</v>
      </c>
      <c r="AA532" s="48"/>
      <c r="AB532" s="48"/>
      <c r="AC532" s="48"/>
      <c r="AD532" s="48"/>
      <c r="AE532" s="48"/>
      <c r="AF532" s="48"/>
      <c r="AG532" s="48"/>
      <c r="AH532" s="48"/>
      <c r="AI532" s="48"/>
      <c r="AJ532" s="48"/>
      <c r="AK532" s="48"/>
      <c r="AL532" s="48"/>
      <c r="AM532" s="48"/>
      <c r="AN532" s="48"/>
      <c r="AO532" s="48"/>
      <c r="AP532" s="48"/>
      <c r="AQ532" s="48"/>
      <c r="AR532" s="48"/>
      <c r="AS532" s="48"/>
      <c r="AT532" s="48"/>
      <c r="AU532" s="48"/>
      <c r="AV532" s="48"/>
      <c r="AW532" s="48"/>
      <c r="AX532" s="48"/>
      <c r="AY532" s="48"/>
      <c r="AZ532" s="48"/>
      <c r="BA532" s="48"/>
      <c r="BB532" s="48"/>
      <c r="BC532" s="48"/>
      <c r="BD532" s="48"/>
      <c r="BE532" s="48"/>
      <c r="BF532" s="48"/>
      <c r="BG532" s="48"/>
    </row>
    <row r="533" spans="1:60" s="59" customFormat="1" ht="12">
      <c r="A533" s="50" t="s">
        <v>40</v>
      </c>
      <c r="B533" s="51" t="s">
        <v>397</v>
      </c>
      <c r="C533" s="106">
        <v>1700</v>
      </c>
      <c r="D533" s="107">
        <f>SUM(E533:P533)</f>
        <v>1700</v>
      </c>
      <c r="E533" s="107"/>
      <c r="F533" s="107">
        <v>1700</v>
      </c>
      <c r="G533" s="107"/>
      <c r="H533" s="107"/>
      <c r="I533" s="107"/>
      <c r="J533" s="107"/>
      <c r="K533" s="107"/>
      <c r="L533" s="107"/>
      <c r="M533" s="107"/>
      <c r="N533" s="107"/>
      <c r="O533" s="107"/>
      <c r="P533" s="107"/>
      <c r="Q533" s="107"/>
      <c r="R533" s="107"/>
      <c r="S533" s="107"/>
      <c r="T533" s="107"/>
      <c r="U533" s="55">
        <f t="shared" si="224"/>
        <v>1700</v>
      </c>
      <c r="V533" s="32">
        <f t="shared" si="225"/>
        <v>1700</v>
      </c>
      <c r="W533" s="97">
        <f t="shared" si="244"/>
        <v>1700</v>
      </c>
      <c r="X533" s="53">
        <f t="shared" si="248"/>
        <v>0</v>
      </c>
      <c r="Y533" s="57"/>
      <c r="Z533" s="5">
        <f t="shared" si="249"/>
        <v>0</v>
      </c>
      <c r="AA533" s="58"/>
      <c r="AB533" s="58"/>
      <c r="AC533" s="58"/>
      <c r="AD533" s="58"/>
      <c r="AE533" s="58"/>
      <c r="AF533" s="58"/>
      <c r="AG533" s="58"/>
      <c r="AH533" s="58"/>
      <c r="AI533" s="58"/>
      <c r="AJ533" s="58"/>
      <c r="AK533" s="58"/>
      <c r="AL533" s="58"/>
      <c r="AM533" s="58"/>
      <c r="AN533" s="58"/>
      <c r="AO533" s="58"/>
      <c r="AP533" s="58"/>
      <c r="AQ533" s="58"/>
      <c r="AR533" s="58"/>
      <c r="AS533" s="58"/>
      <c r="AT533" s="58"/>
      <c r="AU533" s="58"/>
      <c r="AV533" s="58"/>
      <c r="AW533" s="58"/>
      <c r="AX533" s="58"/>
      <c r="AY533" s="58"/>
      <c r="AZ533" s="58"/>
      <c r="BA533" s="58"/>
      <c r="BB533" s="58"/>
      <c r="BC533" s="58"/>
      <c r="BD533" s="58"/>
      <c r="BE533" s="58"/>
      <c r="BF533" s="58"/>
      <c r="BG533" s="58"/>
    </row>
    <row r="534" spans="1:60" s="49" customFormat="1" ht="13.5" customHeight="1">
      <c r="A534" s="42" t="s">
        <v>79</v>
      </c>
      <c r="B534" s="43" t="s">
        <v>66</v>
      </c>
      <c r="C534" s="102">
        <v>35553</v>
      </c>
      <c r="D534" s="103">
        <f>SUM(D535:D547)</f>
        <v>19140</v>
      </c>
      <c r="E534" s="103">
        <f>SUM(E535:E547)</f>
        <v>5320</v>
      </c>
      <c r="F534" s="103">
        <f>SUM(F535:F547)</f>
        <v>13820</v>
      </c>
      <c r="G534" s="103">
        <f t="shared" ref="G534:P534" si="251">SUM(G535:G547)</f>
        <v>0</v>
      </c>
      <c r="H534" s="103">
        <f t="shared" si="251"/>
        <v>0</v>
      </c>
      <c r="I534" s="103">
        <f t="shared" si="251"/>
        <v>0</v>
      </c>
      <c r="J534" s="103">
        <f t="shared" si="251"/>
        <v>0</v>
      </c>
      <c r="K534" s="103">
        <f t="shared" si="251"/>
        <v>0</v>
      </c>
      <c r="L534" s="103">
        <f t="shared" si="251"/>
        <v>0</v>
      </c>
      <c r="M534" s="103">
        <f t="shared" si="251"/>
        <v>0</v>
      </c>
      <c r="N534" s="103">
        <f t="shared" si="251"/>
        <v>0</v>
      </c>
      <c r="O534" s="103">
        <f t="shared" si="251"/>
        <v>0</v>
      </c>
      <c r="P534" s="103">
        <f t="shared" si="251"/>
        <v>0</v>
      </c>
      <c r="Q534" s="103">
        <f>SUM(Q535:Q546)</f>
        <v>0</v>
      </c>
      <c r="R534" s="103"/>
      <c r="S534" s="103">
        <f>SUM(S535:S546)</f>
        <v>0</v>
      </c>
      <c r="T534" s="103">
        <f>SUM(T535:T546)</f>
        <v>0</v>
      </c>
      <c r="U534" s="104">
        <f t="shared" si="224"/>
        <v>19140</v>
      </c>
      <c r="V534" s="32">
        <f t="shared" si="225"/>
        <v>19140</v>
      </c>
      <c r="W534" s="97">
        <f t="shared" si="244"/>
        <v>19140</v>
      </c>
      <c r="X534" s="105">
        <f t="shared" si="248"/>
        <v>-16413</v>
      </c>
      <c r="Y534" s="38"/>
      <c r="Z534" s="5">
        <f t="shared" si="249"/>
        <v>0</v>
      </c>
      <c r="AA534" s="48"/>
      <c r="AB534" s="48"/>
      <c r="AC534" s="48"/>
      <c r="AD534" s="48"/>
      <c r="AE534" s="48"/>
      <c r="AF534" s="48"/>
      <c r="AG534" s="48"/>
      <c r="AH534" s="48"/>
      <c r="AI534" s="48"/>
      <c r="AJ534" s="48"/>
      <c r="AK534" s="48"/>
      <c r="AL534" s="48"/>
      <c r="AM534" s="48"/>
      <c r="AN534" s="48"/>
      <c r="AO534" s="48"/>
      <c r="AP534" s="48"/>
      <c r="AQ534" s="48"/>
      <c r="AR534" s="48"/>
      <c r="AS534" s="48"/>
      <c r="AT534" s="48"/>
      <c r="AU534" s="48"/>
      <c r="AV534" s="48"/>
      <c r="AW534" s="48"/>
      <c r="AX534" s="48"/>
      <c r="AY534" s="48"/>
      <c r="AZ534" s="48"/>
      <c r="BA534" s="48"/>
      <c r="BB534" s="48"/>
      <c r="BC534" s="48"/>
      <c r="BD534" s="48"/>
      <c r="BE534" s="48"/>
      <c r="BF534" s="48"/>
      <c r="BG534" s="48"/>
    </row>
    <row r="535" spans="1:60" s="170" customFormat="1" ht="24">
      <c r="A535" s="167" t="s">
        <v>40</v>
      </c>
      <c r="B535" s="51" t="s">
        <v>398</v>
      </c>
      <c r="C535" s="106">
        <v>2448</v>
      </c>
      <c r="D535" s="107">
        <f>SUM(E535:P535)</f>
        <v>2448</v>
      </c>
      <c r="E535" s="107"/>
      <c r="F535" s="107">
        <v>2448</v>
      </c>
      <c r="G535" s="107"/>
      <c r="H535" s="107"/>
      <c r="I535" s="107"/>
      <c r="J535" s="107"/>
      <c r="K535" s="107"/>
      <c r="L535" s="107"/>
      <c r="M535" s="107"/>
      <c r="N535" s="107"/>
      <c r="O535" s="107"/>
      <c r="P535" s="107"/>
      <c r="Q535" s="107"/>
      <c r="R535" s="107"/>
      <c r="S535" s="107"/>
      <c r="T535" s="107"/>
      <c r="U535" s="55">
        <f t="shared" si="224"/>
        <v>2448</v>
      </c>
      <c r="V535" s="32">
        <f t="shared" si="225"/>
        <v>2448</v>
      </c>
      <c r="W535" s="97">
        <f t="shared" si="244"/>
        <v>2448</v>
      </c>
      <c r="X535" s="168">
        <f t="shared" si="248"/>
        <v>0</v>
      </c>
      <c r="Y535" s="38" t="s">
        <v>37</v>
      </c>
      <c r="Z535" s="5">
        <f t="shared" si="249"/>
        <v>0</v>
      </c>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69"/>
      <c r="AY535" s="169"/>
      <c r="AZ535" s="169"/>
      <c r="BA535" s="169"/>
      <c r="BB535" s="169"/>
      <c r="BC535" s="169"/>
      <c r="BD535" s="169"/>
      <c r="BE535" s="169"/>
      <c r="BF535" s="169"/>
      <c r="BG535" s="169"/>
    </row>
    <row r="536" spans="1:60" s="170" customFormat="1" ht="24">
      <c r="A536" s="167" t="s">
        <v>40</v>
      </c>
      <c r="B536" s="51" t="s">
        <v>399</v>
      </c>
      <c r="C536" s="106"/>
      <c r="D536" s="107">
        <f t="shared" ref="D536:D546" si="252">SUM(E536:P536)</f>
        <v>688</v>
      </c>
      <c r="E536" s="107"/>
      <c r="F536" s="107">
        <v>688</v>
      </c>
      <c r="G536" s="107"/>
      <c r="H536" s="107"/>
      <c r="I536" s="107"/>
      <c r="J536" s="107"/>
      <c r="K536" s="107"/>
      <c r="L536" s="107"/>
      <c r="M536" s="107"/>
      <c r="N536" s="107"/>
      <c r="O536" s="107"/>
      <c r="P536" s="107"/>
      <c r="Q536" s="107"/>
      <c r="R536" s="107"/>
      <c r="S536" s="107"/>
      <c r="T536" s="107"/>
      <c r="U536" s="55">
        <f t="shared" si="224"/>
        <v>688</v>
      </c>
      <c r="V536" s="32">
        <f t="shared" si="225"/>
        <v>688</v>
      </c>
      <c r="W536" s="97">
        <f t="shared" si="244"/>
        <v>688</v>
      </c>
      <c r="X536" s="168">
        <f t="shared" si="248"/>
        <v>688</v>
      </c>
      <c r="Y536" s="38" t="s">
        <v>37</v>
      </c>
      <c r="Z536" s="5">
        <f t="shared" si="249"/>
        <v>0</v>
      </c>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69"/>
      <c r="AY536" s="169"/>
      <c r="AZ536" s="169"/>
      <c r="BA536" s="169"/>
      <c r="BB536" s="169"/>
      <c r="BC536" s="169"/>
      <c r="BD536" s="169"/>
      <c r="BE536" s="169"/>
      <c r="BF536" s="169"/>
      <c r="BG536" s="169"/>
    </row>
    <row r="537" spans="1:60" s="59" customFormat="1" ht="36">
      <c r="A537" s="167" t="s">
        <v>40</v>
      </c>
      <c r="B537" s="51" t="s">
        <v>400</v>
      </c>
      <c r="C537" s="106">
        <v>1868</v>
      </c>
      <c r="D537" s="107">
        <f t="shared" si="252"/>
        <v>1868</v>
      </c>
      <c r="E537" s="107"/>
      <c r="F537" s="107">
        <v>1868</v>
      </c>
      <c r="G537" s="107"/>
      <c r="H537" s="107"/>
      <c r="I537" s="107"/>
      <c r="J537" s="107"/>
      <c r="K537" s="107"/>
      <c r="L537" s="107"/>
      <c r="M537" s="107"/>
      <c r="N537" s="107"/>
      <c r="O537" s="107"/>
      <c r="P537" s="107"/>
      <c r="Q537" s="107"/>
      <c r="R537" s="107"/>
      <c r="S537" s="107"/>
      <c r="T537" s="107"/>
      <c r="U537" s="55">
        <f t="shared" si="224"/>
        <v>1868</v>
      </c>
      <c r="V537" s="32">
        <f t="shared" si="225"/>
        <v>1868</v>
      </c>
      <c r="W537" s="97">
        <f t="shared" si="244"/>
        <v>1868</v>
      </c>
      <c r="X537" s="168">
        <f t="shared" si="248"/>
        <v>0</v>
      </c>
      <c r="Y537" s="38" t="s">
        <v>37</v>
      </c>
      <c r="Z537" s="5">
        <f t="shared" si="249"/>
        <v>0</v>
      </c>
      <c r="AA537" s="58"/>
      <c r="AB537" s="58"/>
      <c r="AC537" s="58"/>
      <c r="AD537" s="58"/>
      <c r="AE537" s="58"/>
      <c r="AF537" s="58"/>
      <c r="AG537" s="58"/>
      <c r="AH537" s="58"/>
      <c r="AI537" s="58"/>
      <c r="AJ537" s="58"/>
      <c r="AK537" s="58"/>
      <c r="AL537" s="58"/>
      <c r="AM537" s="58"/>
      <c r="AN537" s="58"/>
      <c r="AO537" s="58"/>
      <c r="AP537" s="58"/>
      <c r="AQ537" s="58"/>
      <c r="AR537" s="58"/>
      <c r="AS537" s="58"/>
      <c r="AT537" s="58"/>
      <c r="AU537" s="58"/>
      <c r="AV537" s="58"/>
      <c r="AW537" s="58"/>
      <c r="AX537" s="58"/>
      <c r="AY537" s="58"/>
      <c r="AZ537" s="58"/>
      <c r="BA537" s="58"/>
      <c r="BB537" s="58"/>
      <c r="BC537" s="58"/>
      <c r="BD537" s="58"/>
      <c r="BE537" s="58"/>
      <c r="BF537" s="58"/>
      <c r="BG537" s="58"/>
    </row>
    <row r="538" spans="1:60" s="59" customFormat="1" ht="12">
      <c r="A538" s="50" t="s">
        <v>40</v>
      </c>
      <c r="B538" s="51" t="s">
        <v>401</v>
      </c>
      <c r="C538" s="106">
        <v>2300</v>
      </c>
      <c r="D538" s="107">
        <f t="shared" si="252"/>
        <v>2300</v>
      </c>
      <c r="E538" s="107">
        <v>2300</v>
      </c>
      <c r="F538" s="107"/>
      <c r="G538" s="107"/>
      <c r="H538" s="107"/>
      <c r="I538" s="107"/>
      <c r="J538" s="107"/>
      <c r="K538" s="107"/>
      <c r="L538" s="107"/>
      <c r="M538" s="107"/>
      <c r="N538" s="107"/>
      <c r="O538" s="107"/>
      <c r="P538" s="107"/>
      <c r="Q538" s="107"/>
      <c r="R538" s="107"/>
      <c r="S538" s="107"/>
      <c r="T538" s="107"/>
      <c r="U538" s="55">
        <f t="shared" si="224"/>
        <v>2300</v>
      </c>
      <c r="V538" s="32">
        <f t="shared" si="225"/>
        <v>2300</v>
      </c>
      <c r="W538" s="97">
        <f t="shared" si="244"/>
        <v>2300</v>
      </c>
      <c r="X538" s="53">
        <f t="shared" si="248"/>
        <v>0</v>
      </c>
      <c r="Y538" s="38" t="s">
        <v>37</v>
      </c>
      <c r="Z538" s="5">
        <f t="shared" si="249"/>
        <v>0</v>
      </c>
      <c r="AA538" s="58"/>
      <c r="AB538" s="58"/>
      <c r="AC538" s="58"/>
      <c r="AD538" s="58"/>
      <c r="AE538" s="58"/>
      <c r="AF538" s="58"/>
      <c r="AG538" s="58"/>
      <c r="AH538" s="58"/>
      <c r="AI538" s="58"/>
      <c r="AJ538" s="58"/>
      <c r="AK538" s="58"/>
      <c r="AL538" s="58"/>
      <c r="AM538" s="58"/>
      <c r="AN538" s="58"/>
      <c r="AO538" s="58"/>
      <c r="AP538" s="58"/>
      <c r="AQ538" s="58"/>
      <c r="AR538" s="58"/>
      <c r="AS538" s="58"/>
      <c r="AT538" s="58"/>
      <c r="AU538" s="58"/>
      <c r="AV538" s="58"/>
      <c r="AW538" s="58"/>
      <c r="AX538" s="58"/>
      <c r="AY538" s="58"/>
      <c r="AZ538" s="58"/>
      <c r="BA538" s="58"/>
      <c r="BB538" s="58"/>
      <c r="BC538" s="58"/>
      <c r="BD538" s="58"/>
      <c r="BE538" s="58"/>
      <c r="BF538" s="58"/>
      <c r="BG538" s="58"/>
    </row>
    <row r="539" spans="1:60" s="59" customFormat="1" ht="24">
      <c r="A539" s="50" t="s">
        <v>40</v>
      </c>
      <c r="B539" s="51" t="s">
        <v>402</v>
      </c>
      <c r="C539" s="106">
        <v>6716</v>
      </c>
      <c r="D539" s="107">
        <f t="shared" si="252"/>
        <v>6716</v>
      </c>
      <c r="E539" s="107"/>
      <c r="F539" s="107">
        <v>6716</v>
      </c>
      <c r="G539" s="107"/>
      <c r="H539" s="107"/>
      <c r="I539" s="107"/>
      <c r="J539" s="107"/>
      <c r="K539" s="107"/>
      <c r="L539" s="107"/>
      <c r="M539" s="107"/>
      <c r="N539" s="107"/>
      <c r="O539" s="107"/>
      <c r="P539" s="107"/>
      <c r="Q539" s="107"/>
      <c r="R539" s="107"/>
      <c r="S539" s="107"/>
      <c r="T539" s="107"/>
      <c r="U539" s="55">
        <f t="shared" si="224"/>
        <v>6716</v>
      </c>
      <c r="V539" s="32">
        <f t="shared" si="225"/>
        <v>6716</v>
      </c>
      <c r="W539" s="97">
        <f t="shared" si="244"/>
        <v>6716</v>
      </c>
      <c r="X539" s="53">
        <f t="shared" si="248"/>
        <v>0</v>
      </c>
      <c r="Y539" s="38" t="s">
        <v>37</v>
      </c>
      <c r="Z539" s="5">
        <f t="shared" si="249"/>
        <v>0</v>
      </c>
      <c r="AA539" s="58"/>
      <c r="AB539" s="58"/>
      <c r="AC539" s="58"/>
      <c r="AD539" s="58"/>
      <c r="AE539" s="58"/>
      <c r="AF539" s="58"/>
      <c r="AG539" s="58"/>
      <c r="AH539" s="58"/>
      <c r="AI539" s="58"/>
      <c r="AJ539" s="58"/>
      <c r="AK539" s="58"/>
      <c r="AL539" s="58"/>
      <c r="AM539" s="58"/>
      <c r="AN539" s="58"/>
      <c r="AO539" s="58"/>
      <c r="AP539" s="58"/>
      <c r="AQ539" s="58"/>
      <c r="AR539" s="58"/>
      <c r="AS539" s="58"/>
      <c r="AT539" s="58"/>
      <c r="AU539" s="58"/>
      <c r="AV539" s="58"/>
      <c r="AW539" s="58"/>
      <c r="AX539" s="58"/>
      <c r="AY539" s="58"/>
      <c r="AZ539" s="58"/>
      <c r="BA539" s="58"/>
      <c r="BB539" s="58"/>
      <c r="BC539" s="58"/>
      <c r="BD539" s="58"/>
      <c r="BE539" s="58"/>
      <c r="BF539" s="58"/>
      <c r="BG539" s="58"/>
    </row>
    <row r="540" spans="1:60" s="59" customFormat="1" ht="24" hidden="1">
      <c r="A540" s="50" t="s">
        <v>40</v>
      </c>
      <c r="B540" s="86" t="s">
        <v>403</v>
      </c>
      <c r="C540" s="106">
        <v>17356</v>
      </c>
      <c r="D540" s="107">
        <f t="shared" si="252"/>
        <v>0</v>
      </c>
      <c r="E540" s="107">
        <v>0</v>
      </c>
      <c r="F540" s="107"/>
      <c r="G540" s="107"/>
      <c r="H540" s="107"/>
      <c r="I540" s="107"/>
      <c r="J540" s="107"/>
      <c r="K540" s="107"/>
      <c r="L540" s="107"/>
      <c r="M540" s="107"/>
      <c r="N540" s="107"/>
      <c r="O540" s="107"/>
      <c r="P540" s="107"/>
      <c r="Q540" s="107"/>
      <c r="R540" s="107"/>
      <c r="S540" s="107"/>
      <c r="T540" s="107"/>
      <c r="U540" s="55">
        <f t="shared" si="224"/>
        <v>0</v>
      </c>
      <c r="V540" s="32">
        <f t="shared" si="225"/>
        <v>0</v>
      </c>
      <c r="W540" s="97">
        <f t="shared" si="244"/>
        <v>0</v>
      </c>
      <c r="X540" s="53">
        <f t="shared" si="248"/>
        <v>-17356</v>
      </c>
      <c r="Y540" s="57"/>
      <c r="Z540" s="5">
        <f t="shared" si="249"/>
        <v>0</v>
      </c>
      <c r="AA540" s="58"/>
      <c r="AB540" s="58"/>
      <c r="AC540" s="58"/>
      <c r="AD540" s="58"/>
      <c r="AE540" s="58"/>
      <c r="AF540" s="58"/>
      <c r="AG540" s="58"/>
      <c r="AH540" s="58"/>
      <c r="AI540" s="58"/>
      <c r="AJ540" s="58"/>
      <c r="AK540" s="58"/>
      <c r="AL540" s="58"/>
      <c r="AM540" s="58"/>
      <c r="AN540" s="58"/>
      <c r="AO540" s="58"/>
      <c r="AP540" s="58"/>
      <c r="AQ540" s="58"/>
      <c r="AR540" s="58"/>
      <c r="AS540" s="58"/>
      <c r="AT540" s="58"/>
      <c r="AU540" s="58"/>
      <c r="AV540" s="58"/>
      <c r="AW540" s="58"/>
      <c r="AX540" s="58"/>
      <c r="AY540" s="58"/>
      <c r="AZ540" s="58"/>
      <c r="BA540" s="58"/>
      <c r="BB540" s="58"/>
      <c r="BC540" s="58"/>
      <c r="BD540" s="58"/>
      <c r="BE540" s="58"/>
      <c r="BF540" s="58"/>
      <c r="BG540" s="58"/>
    </row>
    <row r="541" spans="1:60" s="59" customFormat="1" ht="24">
      <c r="A541" s="50" t="s">
        <v>40</v>
      </c>
      <c r="B541" s="86" t="s">
        <v>404</v>
      </c>
      <c r="C541" s="106">
        <v>1000</v>
      </c>
      <c r="D541" s="107">
        <f t="shared" si="252"/>
        <v>2000</v>
      </c>
      <c r="E541" s="107">
        <v>2000</v>
      </c>
      <c r="F541" s="107"/>
      <c r="G541" s="107"/>
      <c r="H541" s="107"/>
      <c r="I541" s="107"/>
      <c r="J541" s="107"/>
      <c r="K541" s="107"/>
      <c r="L541" s="107"/>
      <c r="M541" s="107"/>
      <c r="N541" s="107"/>
      <c r="O541" s="107"/>
      <c r="P541" s="107"/>
      <c r="Q541" s="107"/>
      <c r="R541" s="107"/>
      <c r="S541" s="107"/>
      <c r="T541" s="107"/>
      <c r="U541" s="55">
        <f t="shared" si="224"/>
        <v>2000</v>
      </c>
      <c r="V541" s="32">
        <f t="shared" si="225"/>
        <v>2000</v>
      </c>
      <c r="W541" s="97">
        <f t="shared" si="244"/>
        <v>2000</v>
      </c>
      <c r="X541" s="53">
        <f t="shared" si="248"/>
        <v>1000</v>
      </c>
      <c r="Y541" s="38" t="s">
        <v>37</v>
      </c>
      <c r="Z541" s="5">
        <f t="shared" si="249"/>
        <v>0</v>
      </c>
      <c r="AA541" s="58"/>
      <c r="AB541" s="58"/>
      <c r="AC541" s="58"/>
      <c r="AD541" s="58"/>
      <c r="AE541" s="58"/>
      <c r="AF541" s="58"/>
      <c r="AG541" s="58"/>
      <c r="AH541" s="58"/>
      <c r="AI541" s="58"/>
      <c r="AJ541" s="58"/>
      <c r="AK541" s="58"/>
      <c r="AL541" s="58"/>
      <c r="AM541" s="58"/>
      <c r="AN541" s="58"/>
      <c r="AO541" s="58"/>
      <c r="AP541" s="58"/>
      <c r="AQ541" s="58"/>
      <c r="AR541" s="58"/>
      <c r="AS541" s="58"/>
      <c r="AT541" s="58"/>
      <c r="AU541" s="58"/>
      <c r="AV541" s="58"/>
      <c r="AW541" s="58"/>
      <c r="AX541" s="58"/>
      <c r="AY541" s="58"/>
      <c r="AZ541" s="58"/>
      <c r="BA541" s="58"/>
      <c r="BB541" s="58"/>
      <c r="BC541" s="58"/>
      <c r="BD541" s="58"/>
      <c r="BE541" s="58"/>
      <c r="BF541" s="58"/>
      <c r="BG541" s="58"/>
    </row>
    <row r="542" spans="1:60" s="59" customFormat="1" ht="36">
      <c r="A542" s="50" t="s">
        <v>40</v>
      </c>
      <c r="B542" s="86" t="s">
        <v>405</v>
      </c>
      <c r="C542" s="106"/>
      <c r="D542" s="107">
        <f t="shared" si="252"/>
        <v>120</v>
      </c>
      <c r="E542" s="107">
        <v>120</v>
      </c>
      <c r="F542" s="107"/>
      <c r="G542" s="107"/>
      <c r="H542" s="107"/>
      <c r="I542" s="107"/>
      <c r="J542" s="107"/>
      <c r="K542" s="107"/>
      <c r="L542" s="107"/>
      <c r="M542" s="107"/>
      <c r="N542" s="107"/>
      <c r="O542" s="107"/>
      <c r="P542" s="107"/>
      <c r="Q542" s="107"/>
      <c r="R542" s="107"/>
      <c r="S542" s="107"/>
      <c r="T542" s="107"/>
      <c r="U542" s="55">
        <f t="shared" si="224"/>
        <v>120</v>
      </c>
      <c r="V542" s="32">
        <f t="shared" si="225"/>
        <v>120</v>
      </c>
      <c r="W542" s="97"/>
      <c r="X542" s="53">
        <f t="shared" si="248"/>
        <v>120</v>
      </c>
      <c r="Y542" s="38" t="s">
        <v>37</v>
      </c>
      <c r="Z542" s="5">
        <f t="shared" si="249"/>
        <v>0</v>
      </c>
      <c r="AA542" s="58"/>
      <c r="AB542" s="58"/>
      <c r="AC542" s="58"/>
      <c r="AD542" s="58"/>
      <c r="AE542" s="58"/>
      <c r="AF542" s="58"/>
      <c r="AG542" s="58"/>
      <c r="AH542" s="58"/>
      <c r="AI542" s="58"/>
      <c r="AJ542" s="58"/>
      <c r="AK542" s="58"/>
      <c r="AL542" s="58"/>
      <c r="AM542" s="58"/>
      <c r="AN542" s="58"/>
      <c r="AO542" s="58"/>
      <c r="AP542" s="58"/>
      <c r="AQ542" s="58"/>
      <c r="AR542" s="58"/>
      <c r="AS542" s="58"/>
      <c r="AT542" s="58"/>
      <c r="AU542" s="58"/>
      <c r="AV542" s="58"/>
      <c r="AW542" s="58"/>
      <c r="AX542" s="58"/>
      <c r="AY542" s="58"/>
      <c r="AZ542" s="58"/>
      <c r="BA542" s="58"/>
      <c r="BB542" s="58"/>
      <c r="BC542" s="58"/>
      <c r="BD542" s="58"/>
      <c r="BE542" s="58"/>
      <c r="BF542" s="58"/>
      <c r="BG542" s="58"/>
    </row>
    <row r="543" spans="1:60" s="59" customFormat="1" ht="24" hidden="1">
      <c r="A543" s="50" t="s">
        <v>40</v>
      </c>
      <c r="B543" s="86" t="s">
        <v>339</v>
      </c>
      <c r="C543" s="106">
        <v>480</v>
      </c>
      <c r="D543" s="107">
        <f t="shared" si="252"/>
        <v>0</v>
      </c>
      <c r="E543" s="107"/>
      <c r="F543" s="107"/>
      <c r="G543" s="107"/>
      <c r="H543" s="107"/>
      <c r="I543" s="107"/>
      <c r="J543" s="107"/>
      <c r="K543" s="107"/>
      <c r="L543" s="107"/>
      <c r="M543" s="107"/>
      <c r="N543" s="107">
        <v>0</v>
      </c>
      <c r="O543" s="107"/>
      <c r="P543" s="107"/>
      <c r="Q543" s="107"/>
      <c r="R543" s="107"/>
      <c r="S543" s="107"/>
      <c r="T543" s="107"/>
      <c r="U543" s="55">
        <f t="shared" si="224"/>
        <v>0</v>
      </c>
      <c r="V543" s="32">
        <f t="shared" si="225"/>
        <v>0</v>
      </c>
      <c r="W543" s="97"/>
      <c r="X543" s="53">
        <f t="shared" si="248"/>
        <v>-480</v>
      </c>
      <c r="Y543" s="57"/>
      <c r="Z543" s="5">
        <f t="shared" si="249"/>
        <v>0</v>
      </c>
      <c r="AA543" s="58"/>
      <c r="AB543" s="58"/>
      <c r="AC543" s="58"/>
      <c r="AD543" s="58"/>
      <c r="AE543" s="58"/>
      <c r="AF543" s="58"/>
      <c r="AG543" s="58"/>
      <c r="AH543" s="58"/>
      <c r="AI543" s="58"/>
      <c r="AJ543" s="58"/>
      <c r="AK543" s="58"/>
      <c r="AL543" s="58"/>
      <c r="AM543" s="58"/>
      <c r="AN543" s="58"/>
      <c r="AO543" s="58"/>
      <c r="AP543" s="58"/>
      <c r="AQ543" s="58"/>
      <c r="AR543" s="58"/>
      <c r="AS543" s="58"/>
      <c r="AT543" s="58"/>
      <c r="AU543" s="58"/>
      <c r="AV543" s="58"/>
      <c r="AW543" s="58"/>
      <c r="AX543" s="58"/>
      <c r="AY543" s="58"/>
      <c r="AZ543" s="58"/>
      <c r="BA543" s="58"/>
      <c r="BB543" s="58"/>
      <c r="BC543" s="58"/>
      <c r="BD543" s="58"/>
      <c r="BE543" s="58"/>
      <c r="BF543" s="58"/>
      <c r="BG543" s="58"/>
    </row>
    <row r="544" spans="1:60" s="59" customFormat="1" ht="60" hidden="1">
      <c r="A544" s="50" t="s">
        <v>40</v>
      </c>
      <c r="B544" s="51" t="s">
        <v>406</v>
      </c>
      <c r="C544" s="106">
        <v>1165</v>
      </c>
      <c r="D544" s="107">
        <f t="shared" si="252"/>
        <v>0</v>
      </c>
      <c r="E544" s="107">
        <v>0</v>
      </c>
      <c r="F544" s="107"/>
      <c r="G544" s="107"/>
      <c r="H544" s="107"/>
      <c r="I544" s="107"/>
      <c r="J544" s="107"/>
      <c r="K544" s="107"/>
      <c r="L544" s="107"/>
      <c r="M544" s="107"/>
      <c r="N544" s="107"/>
      <c r="O544" s="107"/>
      <c r="P544" s="107"/>
      <c r="Q544" s="107"/>
      <c r="R544" s="107"/>
      <c r="S544" s="107"/>
      <c r="T544" s="107"/>
      <c r="U544" s="55">
        <f t="shared" si="224"/>
        <v>0</v>
      </c>
      <c r="V544" s="32">
        <f t="shared" si="225"/>
        <v>0</v>
      </c>
      <c r="W544" s="97"/>
      <c r="X544" s="53">
        <f t="shared" si="248"/>
        <v>-1165</v>
      </c>
      <c r="Y544" s="57"/>
      <c r="Z544" s="5">
        <f t="shared" si="249"/>
        <v>0</v>
      </c>
      <c r="AA544" s="58"/>
      <c r="AB544" s="58"/>
      <c r="AC544" s="58"/>
      <c r="AD544" s="58"/>
      <c r="AE544" s="58"/>
      <c r="AF544" s="58"/>
      <c r="AG544" s="58"/>
      <c r="AH544" s="58"/>
      <c r="AI544" s="58"/>
      <c r="AJ544" s="58"/>
      <c r="AK544" s="58"/>
      <c r="AL544" s="58"/>
      <c r="AM544" s="58"/>
      <c r="AN544" s="58"/>
      <c r="AO544" s="58"/>
      <c r="AP544" s="58"/>
      <c r="AQ544" s="58"/>
      <c r="AR544" s="58"/>
      <c r="AS544" s="58"/>
      <c r="AT544" s="58"/>
      <c r="AU544" s="58"/>
      <c r="AV544" s="58"/>
      <c r="AW544" s="58"/>
      <c r="AX544" s="58"/>
      <c r="AY544" s="58"/>
      <c r="AZ544" s="58"/>
      <c r="BA544" s="58"/>
      <c r="BB544" s="58"/>
      <c r="BC544" s="58"/>
      <c r="BD544" s="58"/>
      <c r="BE544" s="58"/>
      <c r="BF544" s="58"/>
      <c r="BG544" s="58"/>
    </row>
    <row r="545" spans="1:60" s="59" customFormat="1" ht="48" hidden="1" outlineLevel="1">
      <c r="A545" s="50" t="s">
        <v>40</v>
      </c>
      <c r="B545" s="51" t="s">
        <v>407</v>
      </c>
      <c r="C545" s="106">
        <v>1320</v>
      </c>
      <c r="D545" s="107">
        <f t="shared" si="252"/>
        <v>0</v>
      </c>
      <c r="E545" s="107">
        <v>0</v>
      </c>
      <c r="F545" s="107"/>
      <c r="G545" s="107"/>
      <c r="H545" s="107"/>
      <c r="I545" s="107"/>
      <c r="J545" s="107"/>
      <c r="K545" s="107"/>
      <c r="L545" s="107"/>
      <c r="M545" s="107"/>
      <c r="N545" s="107"/>
      <c r="O545" s="107"/>
      <c r="P545" s="107"/>
      <c r="Q545" s="107"/>
      <c r="R545" s="107"/>
      <c r="S545" s="107"/>
      <c r="T545" s="107"/>
      <c r="U545" s="55">
        <f t="shared" si="224"/>
        <v>0</v>
      </c>
      <c r="V545" s="32">
        <f t="shared" si="225"/>
        <v>0</v>
      </c>
      <c r="W545" s="97">
        <f t="shared" si="244"/>
        <v>0</v>
      </c>
      <c r="X545" s="53">
        <f t="shared" si="248"/>
        <v>-1320</v>
      </c>
      <c r="Y545" s="57"/>
      <c r="Z545" s="5">
        <f t="shared" si="249"/>
        <v>0</v>
      </c>
      <c r="AA545" s="58"/>
      <c r="AB545" s="58"/>
      <c r="AC545" s="58"/>
      <c r="AD545" s="58"/>
      <c r="AE545" s="58"/>
      <c r="AF545" s="58"/>
      <c r="AG545" s="58"/>
      <c r="AH545" s="58"/>
      <c r="AI545" s="58"/>
      <c r="AJ545" s="58"/>
      <c r="AK545" s="58"/>
      <c r="AL545" s="58"/>
      <c r="AM545" s="58"/>
      <c r="AN545" s="58"/>
      <c r="AO545" s="58"/>
      <c r="AP545" s="58"/>
      <c r="AQ545" s="58"/>
      <c r="AR545" s="58"/>
      <c r="AS545" s="58"/>
      <c r="AT545" s="58"/>
      <c r="AU545" s="58"/>
      <c r="AV545" s="58"/>
      <c r="AW545" s="58"/>
      <c r="AX545" s="58"/>
      <c r="AY545" s="58"/>
      <c r="AZ545" s="58"/>
      <c r="BA545" s="58"/>
      <c r="BB545" s="58"/>
      <c r="BC545" s="58"/>
      <c r="BD545" s="58"/>
      <c r="BE545" s="58"/>
      <c r="BF545" s="58"/>
      <c r="BG545" s="58"/>
    </row>
    <row r="546" spans="1:60" s="62" customFormat="1" ht="36" outlineLevel="1">
      <c r="A546" s="50" t="s">
        <v>40</v>
      </c>
      <c r="B546" s="51" t="s">
        <v>408</v>
      </c>
      <c r="C546" s="106">
        <v>900</v>
      </c>
      <c r="D546" s="107">
        <f t="shared" si="252"/>
        <v>900</v>
      </c>
      <c r="E546" s="107">
        <v>900</v>
      </c>
      <c r="F546" s="107"/>
      <c r="G546" s="107"/>
      <c r="H546" s="107"/>
      <c r="I546" s="107"/>
      <c r="J546" s="107"/>
      <c r="K546" s="107"/>
      <c r="L546" s="107"/>
      <c r="M546" s="107"/>
      <c r="N546" s="107"/>
      <c r="O546" s="107"/>
      <c r="P546" s="107"/>
      <c r="Q546" s="107"/>
      <c r="R546" s="107"/>
      <c r="S546" s="107"/>
      <c r="T546" s="107"/>
      <c r="U546" s="55">
        <f t="shared" ref="U546:U609" si="253">D546+Q546+R546</f>
        <v>900</v>
      </c>
      <c r="V546" s="32">
        <f t="shared" ref="V546:V610" si="254">U546-S546</f>
        <v>900</v>
      </c>
      <c r="W546" s="97">
        <f t="shared" si="244"/>
        <v>900</v>
      </c>
      <c r="X546" s="53">
        <f t="shared" si="248"/>
        <v>0</v>
      </c>
      <c r="Y546" s="38" t="s">
        <v>37</v>
      </c>
      <c r="Z546" s="5">
        <f t="shared" si="249"/>
        <v>0</v>
      </c>
      <c r="AA546" s="61"/>
      <c r="AB546" s="61"/>
      <c r="AC546" s="61"/>
      <c r="AD546" s="61"/>
      <c r="AE546" s="61"/>
      <c r="AF546" s="61"/>
      <c r="AG546" s="61"/>
      <c r="AH546" s="61"/>
      <c r="AI546" s="61"/>
      <c r="AJ546" s="61"/>
      <c r="AK546" s="61"/>
      <c r="AL546" s="61"/>
      <c r="AM546" s="61"/>
      <c r="AN546" s="61"/>
      <c r="AO546" s="61"/>
      <c r="AP546" s="61"/>
      <c r="AQ546" s="61"/>
      <c r="AR546" s="61"/>
      <c r="AS546" s="61"/>
      <c r="AT546" s="61"/>
      <c r="AU546" s="61"/>
      <c r="AV546" s="61"/>
      <c r="AW546" s="61"/>
      <c r="AX546" s="61"/>
      <c r="AY546" s="61"/>
      <c r="AZ546" s="61"/>
      <c r="BA546" s="61"/>
      <c r="BB546" s="61"/>
      <c r="BC546" s="61"/>
      <c r="BD546" s="61"/>
      <c r="BE546" s="61"/>
      <c r="BF546" s="61"/>
      <c r="BG546" s="61"/>
    </row>
    <row r="547" spans="1:60" s="62" customFormat="1" ht="36" outlineLevel="1">
      <c r="A547" s="50" t="s">
        <v>40</v>
      </c>
      <c r="B547" s="51" t="s">
        <v>409</v>
      </c>
      <c r="C547" s="106"/>
      <c r="D547" s="107">
        <f>SUM(E547:P547)</f>
        <v>2100</v>
      </c>
      <c r="E547" s="107"/>
      <c r="F547" s="107">
        <v>2100</v>
      </c>
      <c r="G547" s="107"/>
      <c r="H547" s="107"/>
      <c r="I547" s="107"/>
      <c r="J547" s="107"/>
      <c r="K547" s="107"/>
      <c r="L547" s="107"/>
      <c r="M547" s="107"/>
      <c r="N547" s="107"/>
      <c r="O547" s="107"/>
      <c r="P547" s="107"/>
      <c r="Q547" s="107"/>
      <c r="R547" s="107"/>
      <c r="S547" s="107"/>
      <c r="T547" s="107"/>
      <c r="U547" s="55"/>
      <c r="V547" s="32"/>
      <c r="W547" s="97"/>
      <c r="X547" s="53"/>
      <c r="Y547" s="75" t="s">
        <v>17</v>
      </c>
      <c r="Z547" s="5" t="s">
        <v>410</v>
      </c>
      <c r="AA547" s="61"/>
      <c r="AB547" s="61"/>
      <c r="AC547" s="61"/>
      <c r="AD547" s="61"/>
      <c r="AE547" s="61"/>
      <c r="AF547" s="61"/>
      <c r="AG547" s="61"/>
      <c r="AH547" s="61"/>
      <c r="AI547" s="61"/>
      <c r="AJ547" s="61"/>
      <c r="AK547" s="61"/>
      <c r="AL547" s="61"/>
      <c r="AM547" s="61"/>
      <c r="AN547" s="61"/>
      <c r="AO547" s="61"/>
      <c r="AP547" s="61"/>
      <c r="AQ547" s="61"/>
      <c r="AR547" s="61"/>
      <c r="AS547" s="61"/>
      <c r="AT547" s="61"/>
      <c r="AU547" s="61"/>
      <c r="AV547" s="61"/>
      <c r="AW547" s="61"/>
      <c r="AX547" s="61"/>
      <c r="AY547" s="61"/>
      <c r="AZ547" s="61"/>
      <c r="BA547" s="61"/>
      <c r="BB547" s="61"/>
      <c r="BC547" s="61"/>
      <c r="BD547" s="61"/>
      <c r="BE547" s="61"/>
      <c r="BF547" s="61"/>
      <c r="BG547" s="61"/>
    </row>
    <row r="548" spans="1:60" s="41" customFormat="1" ht="13.5" customHeight="1">
      <c r="A548" s="27" t="s">
        <v>411</v>
      </c>
      <c r="B548" s="28" t="s">
        <v>412</v>
      </c>
      <c r="C548" s="98">
        <v>3159</v>
      </c>
      <c r="D548" s="99">
        <f>D549+D552+D555</f>
        <v>3553</v>
      </c>
      <c r="E548" s="99">
        <f t="shared" ref="E548:Q548" si="255">E549+E552+E555</f>
        <v>0</v>
      </c>
      <c r="F548" s="99">
        <f t="shared" si="255"/>
        <v>1320</v>
      </c>
      <c r="G548" s="99">
        <f t="shared" si="255"/>
        <v>0</v>
      </c>
      <c r="H548" s="99">
        <f t="shared" si="255"/>
        <v>0</v>
      </c>
      <c r="I548" s="99">
        <f t="shared" si="255"/>
        <v>0</v>
      </c>
      <c r="J548" s="99">
        <f t="shared" si="255"/>
        <v>0</v>
      </c>
      <c r="K548" s="99">
        <f t="shared" si="255"/>
        <v>0</v>
      </c>
      <c r="L548" s="99">
        <f t="shared" si="255"/>
        <v>0</v>
      </c>
      <c r="M548" s="99">
        <f t="shared" si="255"/>
        <v>0</v>
      </c>
      <c r="N548" s="99">
        <f t="shared" si="255"/>
        <v>2233</v>
      </c>
      <c r="O548" s="99">
        <f t="shared" si="255"/>
        <v>0</v>
      </c>
      <c r="P548" s="99">
        <f t="shared" si="255"/>
        <v>0</v>
      </c>
      <c r="Q548" s="99">
        <f t="shared" si="255"/>
        <v>34</v>
      </c>
      <c r="R548" s="99"/>
      <c r="S548" s="99">
        <f t="shared" ref="S548:T548" si="256">S549+S552+S555</f>
        <v>34</v>
      </c>
      <c r="T548" s="99">
        <f t="shared" si="256"/>
        <v>0</v>
      </c>
      <c r="U548" s="100">
        <f t="shared" si="253"/>
        <v>3587</v>
      </c>
      <c r="V548" s="32">
        <f t="shared" si="254"/>
        <v>3553</v>
      </c>
      <c r="W548" s="97">
        <f t="shared" si="244"/>
        <v>3553</v>
      </c>
      <c r="X548" s="101">
        <f t="shared" si="248"/>
        <v>394</v>
      </c>
      <c r="Y548" s="38" t="s">
        <v>37</v>
      </c>
      <c r="Z548" s="5">
        <f t="shared" si="249"/>
        <v>0</v>
      </c>
      <c r="AA548" s="39"/>
      <c r="AB548" s="39"/>
      <c r="AC548" s="40"/>
      <c r="AD548" s="40"/>
      <c r="AE548" s="40"/>
      <c r="AF548" s="40"/>
      <c r="AG548" s="40"/>
      <c r="AH548" s="40"/>
      <c r="AI548" s="40"/>
      <c r="AJ548" s="40"/>
      <c r="AK548" s="40"/>
      <c r="AL548" s="40"/>
      <c r="AM548" s="40"/>
      <c r="AN548" s="40"/>
      <c r="AO548" s="40"/>
      <c r="AP548" s="40"/>
      <c r="AQ548" s="40"/>
      <c r="AR548" s="40"/>
      <c r="AS548" s="40"/>
      <c r="AT548" s="40"/>
      <c r="AU548" s="40"/>
      <c r="AV548" s="40"/>
      <c r="AW548" s="40"/>
      <c r="AX548" s="40"/>
      <c r="AY548" s="40"/>
      <c r="AZ548" s="40"/>
      <c r="BA548" s="40"/>
      <c r="BB548" s="40"/>
      <c r="BC548" s="40"/>
      <c r="BD548" s="40"/>
      <c r="BE548" s="40"/>
      <c r="BF548" s="40"/>
      <c r="BG548" s="40"/>
    </row>
    <row r="549" spans="1:60" s="49" customFormat="1" ht="13.5" customHeight="1">
      <c r="A549" s="42" t="s">
        <v>35</v>
      </c>
      <c r="B549" s="43" t="s">
        <v>139</v>
      </c>
      <c r="C549" s="102">
        <v>1609</v>
      </c>
      <c r="D549" s="103">
        <f>SUM(D550:D551)</f>
        <v>1925</v>
      </c>
      <c r="E549" s="103">
        <f t="shared" ref="E549:T549" si="257">SUM(E550:E551)</f>
        <v>0</v>
      </c>
      <c r="F549" s="103">
        <f t="shared" si="257"/>
        <v>0</v>
      </c>
      <c r="G549" s="103">
        <f t="shared" si="257"/>
        <v>0</v>
      </c>
      <c r="H549" s="103">
        <f t="shared" si="257"/>
        <v>0</v>
      </c>
      <c r="I549" s="103">
        <f t="shared" si="257"/>
        <v>0</v>
      </c>
      <c r="J549" s="103">
        <f t="shared" si="257"/>
        <v>0</v>
      </c>
      <c r="K549" s="103">
        <f t="shared" si="257"/>
        <v>0</v>
      </c>
      <c r="L549" s="103">
        <f t="shared" si="257"/>
        <v>0</v>
      </c>
      <c r="M549" s="103">
        <f t="shared" si="257"/>
        <v>0</v>
      </c>
      <c r="N549" s="103">
        <f t="shared" si="257"/>
        <v>1925</v>
      </c>
      <c r="O549" s="103">
        <f t="shared" si="257"/>
        <v>0</v>
      </c>
      <c r="P549" s="103">
        <f t="shared" si="257"/>
        <v>0</v>
      </c>
      <c r="Q549" s="103">
        <f t="shared" si="257"/>
        <v>0</v>
      </c>
      <c r="R549" s="103"/>
      <c r="S549" s="103">
        <f t="shared" si="257"/>
        <v>0</v>
      </c>
      <c r="T549" s="103">
        <f t="shared" si="257"/>
        <v>0</v>
      </c>
      <c r="U549" s="104">
        <f t="shared" si="253"/>
        <v>1925</v>
      </c>
      <c r="V549" s="32">
        <f t="shared" si="254"/>
        <v>1925</v>
      </c>
      <c r="W549" s="97">
        <f t="shared" si="244"/>
        <v>1925</v>
      </c>
      <c r="X549" s="171">
        <f t="shared" si="248"/>
        <v>316</v>
      </c>
      <c r="Y549" s="38"/>
      <c r="Z549" s="5">
        <f t="shared" si="249"/>
        <v>0</v>
      </c>
      <c r="AA549" s="48"/>
      <c r="AB549" s="48"/>
      <c r="AC549" s="48"/>
      <c r="AD549" s="48"/>
      <c r="AE549" s="48"/>
      <c r="AF549" s="48"/>
      <c r="AG549" s="48"/>
      <c r="AH549" s="48"/>
      <c r="AI549" s="48"/>
      <c r="AJ549" s="48"/>
      <c r="AK549" s="48"/>
      <c r="AL549" s="48"/>
      <c r="AM549" s="48"/>
      <c r="AN549" s="48"/>
      <c r="AO549" s="48"/>
      <c r="AP549" s="48"/>
      <c r="AQ549" s="48"/>
      <c r="AR549" s="48"/>
      <c r="AS549" s="48"/>
      <c r="AT549" s="48"/>
      <c r="AU549" s="48"/>
      <c r="AV549" s="48"/>
      <c r="AW549" s="48"/>
      <c r="AX549" s="48"/>
      <c r="AY549" s="48"/>
      <c r="AZ549" s="48"/>
      <c r="BA549" s="48"/>
      <c r="BB549" s="48"/>
      <c r="BC549" s="48"/>
      <c r="BD549" s="48"/>
      <c r="BE549" s="48"/>
      <c r="BF549" s="48"/>
      <c r="BG549" s="48"/>
    </row>
    <row r="550" spans="1:60" s="85" customFormat="1" ht="13.5" customHeight="1">
      <c r="A550" s="50" t="s">
        <v>38</v>
      </c>
      <c r="B550" s="51" t="s">
        <v>39</v>
      </c>
      <c r="C550" s="106">
        <v>1529</v>
      </c>
      <c r="D550" s="107">
        <f>SUM(E550:P550)</f>
        <v>1828</v>
      </c>
      <c r="E550" s="107"/>
      <c r="F550" s="107"/>
      <c r="G550" s="107"/>
      <c r="H550" s="107"/>
      <c r="I550" s="107"/>
      <c r="J550" s="107"/>
      <c r="K550" s="107"/>
      <c r="L550" s="107"/>
      <c r="M550" s="107"/>
      <c r="N550" s="107">
        <v>1828</v>
      </c>
      <c r="O550" s="107"/>
      <c r="P550" s="107"/>
      <c r="Q550" s="107"/>
      <c r="R550" s="107"/>
      <c r="S550" s="107"/>
      <c r="T550" s="107"/>
      <c r="U550" s="55">
        <f t="shared" si="253"/>
        <v>1828</v>
      </c>
      <c r="V550" s="32">
        <f t="shared" si="254"/>
        <v>1828</v>
      </c>
      <c r="W550" s="97">
        <f t="shared" si="244"/>
        <v>1828</v>
      </c>
      <c r="X550" s="172">
        <f t="shared" si="248"/>
        <v>299</v>
      </c>
      <c r="Y550" s="38"/>
      <c r="Z550" s="5">
        <f t="shared" si="249"/>
        <v>0</v>
      </c>
      <c r="AA550" s="84"/>
      <c r="AB550" s="84"/>
      <c r="AC550" s="84"/>
      <c r="AD550" s="84"/>
      <c r="AE550" s="84"/>
      <c r="AF550" s="84"/>
      <c r="AG550" s="84"/>
      <c r="AH550" s="84"/>
      <c r="AI550" s="84"/>
      <c r="AJ550" s="84"/>
      <c r="AK550" s="84"/>
      <c r="AL550" s="84"/>
      <c r="AM550" s="84"/>
      <c r="AN550" s="84"/>
      <c r="AO550" s="84"/>
      <c r="AP550" s="84"/>
      <c r="AQ550" s="84"/>
      <c r="AR550" s="84"/>
      <c r="AS550" s="84"/>
      <c r="AT550" s="84"/>
      <c r="AU550" s="84"/>
      <c r="AV550" s="84"/>
      <c r="AW550" s="84"/>
      <c r="AX550" s="84"/>
      <c r="AY550" s="84"/>
      <c r="AZ550" s="84"/>
      <c r="BA550" s="84"/>
      <c r="BB550" s="84"/>
      <c r="BC550" s="84"/>
      <c r="BD550" s="84"/>
      <c r="BE550" s="84"/>
      <c r="BF550" s="84"/>
      <c r="BG550" s="84"/>
    </row>
    <row r="551" spans="1:60" s="85" customFormat="1" ht="13.5" customHeight="1">
      <c r="A551" s="50" t="s">
        <v>38</v>
      </c>
      <c r="B551" s="51" t="s">
        <v>42</v>
      </c>
      <c r="C551" s="106">
        <v>80</v>
      </c>
      <c r="D551" s="107">
        <f>SUM(E551:P551)</f>
        <v>97</v>
      </c>
      <c r="E551" s="107"/>
      <c r="F551" s="107"/>
      <c r="G551" s="107"/>
      <c r="H551" s="107"/>
      <c r="I551" s="107"/>
      <c r="J551" s="107"/>
      <c r="K551" s="107"/>
      <c r="L551" s="107"/>
      <c r="M551" s="107"/>
      <c r="N551" s="107">
        <v>97</v>
      </c>
      <c r="O551" s="107"/>
      <c r="P551" s="107"/>
      <c r="Q551" s="107"/>
      <c r="R551" s="107"/>
      <c r="S551" s="107"/>
      <c r="T551" s="107"/>
      <c r="U551" s="55">
        <f t="shared" si="253"/>
        <v>97</v>
      </c>
      <c r="V551" s="32">
        <f t="shared" si="254"/>
        <v>97</v>
      </c>
      <c r="W551" s="97">
        <f t="shared" si="244"/>
        <v>97</v>
      </c>
      <c r="X551" s="172">
        <f t="shared" si="248"/>
        <v>17</v>
      </c>
      <c r="Y551" s="38"/>
      <c r="Z551" s="5">
        <f t="shared" si="249"/>
        <v>0</v>
      </c>
      <c r="AA551" s="84"/>
      <c r="AB551" s="84"/>
      <c r="AC551" s="84"/>
      <c r="AD551" s="84"/>
      <c r="AE551" s="84"/>
      <c r="AF551" s="84"/>
      <c r="AG551" s="84"/>
      <c r="AH551" s="84"/>
      <c r="AI551" s="84"/>
      <c r="AJ551" s="84"/>
      <c r="AK551" s="84"/>
      <c r="AL551" s="84"/>
      <c r="AM551" s="84"/>
      <c r="AN551" s="84"/>
      <c r="AO551" s="84"/>
      <c r="AP551" s="84"/>
      <c r="AQ551" s="84"/>
      <c r="AR551" s="84"/>
      <c r="AS551" s="84"/>
      <c r="AT551" s="84"/>
      <c r="AU551" s="84"/>
      <c r="AV551" s="84"/>
      <c r="AW551" s="84"/>
      <c r="AX551" s="84"/>
      <c r="AY551" s="84"/>
      <c r="AZ551" s="84"/>
      <c r="BA551" s="84"/>
      <c r="BB551" s="84"/>
      <c r="BC551" s="84"/>
      <c r="BD551" s="84"/>
      <c r="BE551" s="84"/>
      <c r="BF551" s="84"/>
      <c r="BG551" s="84"/>
    </row>
    <row r="552" spans="1:60" s="49" customFormat="1" ht="13.5" customHeight="1">
      <c r="A552" s="42" t="s">
        <v>43</v>
      </c>
      <c r="B552" s="43" t="s">
        <v>44</v>
      </c>
      <c r="C552" s="102">
        <v>307</v>
      </c>
      <c r="D552" s="103">
        <f>D553+D554</f>
        <v>308</v>
      </c>
      <c r="E552" s="103">
        <f t="shared" ref="E552:P552" si="258">E553+E554</f>
        <v>0</v>
      </c>
      <c r="F552" s="103">
        <f t="shared" si="258"/>
        <v>0</v>
      </c>
      <c r="G552" s="103">
        <f t="shared" si="258"/>
        <v>0</v>
      </c>
      <c r="H552" s="103">
        <f t="shared" si="258"/>
        <v>0</v>
      </c>
      <c r="I552" s="103">
        <f t="shared" si="258"/>
        <v>0</v>
      </c>
      <c r="J552" s="103">
        <f t="shared" si="258"/>
        <v>0</v>
      </c>
      <c r="K552" s="103">
        <f t="shared" si="258"/>
        <v>0</v>
      </c>
      <c r="L552" s="103">
        <f t="shared" si="258"/>
        <v>0</v>
      </c>
      <c r="M552" s="103">
        <f t="shared" si="258"/>
        <v>0</v>
      </c>
      <c r="N552" s="103">
        <f t="shared" si="258"/>
        <v>308</v>
      </c>
      <c r="O552" s="103">
        <f t="shared" si="258"/>
        <v>0</v>
      </c>
      <c r="P552" s="103">
        <f t="shared" si="258"/>
        <v>0</v>
      </c>
      <c r="Q552" s="103">
        <f t="shared" ref="Q552:T552" si="259">SUM(Q553:Q554)</f>
        <v>34</v>
      </c>
      <c r="R552" s="103"/>
      <c r="S552" s="103">
        <f t="shared" si="259"/>
        <v>34</v>
      </c>
      <c r="T552" s="103">
        <f t="shared" si="259"/>
        <v>0</v>
      </c>
      <c r="U552" s="104">
        <f t="shared" si="253"/>
        <v>342</v>
      </c>
      <c r="V552" s="32">
        <f t="shared" si="254"/>
        <v>308</v>
      </c>
      <c r="W552" s="97">
        <f t="shared" si="244"/>
        <v>308</v>
      </c>
      <c r="X552" s="171">
        <f t="shared" si="248"/>
        <v>1</v>
      </c>
      <c r="Y552" s="38"/>
      <c r="Z552" s="5">
        <f t="shared" si="249"/>
        <v>0</v>
      </c>
      <c r="AA552" s="48"/>
      <c r="AB552" s="48"/>
      <c r="AC552" s="48"/>
      <c r="AD552" s="48"/>
      <c r="AE552" s="48"/>
      <c r="AF552" s="48"/>
      <c r="AG552" s="48"/>
      <c r="AH552" s="48"/>
      <c r="AI552" s="48"/>
      <c r="AJ552" s="48"/>
      <c r="AK552" s="48"/>
      <c r="AL552" s="48"/>
      <c r="AM552" s="48"/>
      <c r="AN552" s="48"/>
      <c r="AO552" s="48"/>
      <c r="AP552" s="48"/>
      <c r="AQ552" s="48"/>
      <c r="AR552" s="48"/>
      <c r="AS552" s="48"/>
      <c r="AT552" s="48"/>
      <c r="AU552" s="48"/>
      <c r="AV552" s="48"/>
      <c r="AW552" s="48"/>
      <c r="AX552" s="48"/>
      <c r="AY552" s="48"/>
      <c r="AZ552" s="48"/>
      <c r="BA552" s="48"/>
      <c r="BB552" s="48"/>
      <c r="BC552" s="48"/>
      <c r="BD552" s="48"/>
      <c r="BE552" s="48"/>
      <c r="BF552" s="48"/>
      <c r="BG552" s="48"/>
    </row>
    <row r="553" spans="1:60" s="85" customFormat="1" ht="13.5" customHeight="1">
      <c r="A553" s="50" t="s">
        <v>38</v>
      </c>
      <c r="B553" s="51" t="s">
        <v>39</v>
      </c>
      <c r="C553" s="106">
        <v>296</v>
      </c>
      <c r="D553" s="107">
        <f>SUM(E553:P553)</f>
        <v>296</v>
      </c>
      <c r="E553" s="107"/>
      <c r="F553" s="107"/>
      <c r="G553" s="107"/>
      <c r="H553" s="107"/>
      <c r="I553" s="107"/>
      <c r="J553" s="107"/>
      <c r="K553" s="107"/>
      <c r="L553" s="107"/>
      <c r="M553" s="107"/>
      <c r="N553" s="107">
        <v>296</v>
      </c>
      <c r="O553" s="107"/>
      <c r="P553" s="107"/>
      <c r="Q553" s="107">
        <v>33</v>
      </c>
      <c r="R553" s="107"/>
      <c r="S553" s="107">
        <v>33</v>
      </c>
      <c r="T553" s="107"/>
      <c r="U553" s="55">
        <f t="shared" si="253"/>
        <v>329</v>
      </c>
      <c r="V553" s="32">
        <f t="shared" si="254"/>
        <v>296</v>
      </c>
      <c r="W553" s="97">
        <f t="shared" si="244"/>
        <v>296</v>
      </c>
      <c r="X553" s="172">
        <f t="shared" si="248"/>
        <v>0</v>
      </c>
      <c r="Y553" s="38"/>
      <c r="Z553" s="5">
        <f t="shared" si="249"/>
        <v>0</v>
      </c>
      <c r="AA553" s="84"/>
      <c r="AB553" s="84"/>
      <c r="AC553" s="84"/>
      <c r="AD553" s="84"/>
      <c r="AE553" s="84"/>
      <c r="AF553" s="84"/>
      <c r="AG553" s="84"/>
      <c r="AH553" s="84"/>
      <c r="AI553" s="84"/>
      <c r="AJ553" s="84"/>
      <c r="AK553" s="84"/>
      <c r="AL553" s="84"/>
      <c r="AM553" s="84"/>
      <c r="AN553" s="84"/>
      <c r="AO553" s="84"/>
      <c r="AP553" s="84"/>
      <c r="AQ553" s="84"/>
      <c r="AR553" s="84"/>
      <c r="AS553" s="84"/>
      <c r="AT553" s="84"/>
      <c r="AU553" s="84"/>
      <c r="AV553" s="84"/>
      <c r="AW553" s="84"/>
      <c r="AX553" s="84"/>
      <c r="AY553" s="84"/>
      <c r="AZ553" s="84"/>
      <c r="BA553" s="84"/>
      <c r="BB553" s="84"/>
      <c r="BC553" s="84"/>
      <c r="BD553" s="84"/>
      <c r="BE553" s="84"/>
      <c r="BF553" s="84"/>
      <c r="BG553" s="84"/>
    </row>
    <row r="554" spans="1:60" s="85" customFormat="1" ht="13.5" customHeight="1">
      <c r="A554" s="50" t="s">
        <v>38</v>
      </c>
      <c r="B554" s="51" t="s">
        <v>42</v>
      </c>
      <c r="C554" s="106">
        <v>11</v>
      </c>
      <c r="D554" s="107">
        <f>SUM(E554:P554)</f>
        <v>12</v>
      </c>
      <c r="E554" s="107"/>
      <c r="F554" s="107"/>
      <c r="G554" s="107"/>
      <c r="H554" s="107"/>
      <c r="I554" s="107"/>
      <c r="J554" s="107"/>
      <c r="K554" s="107"/>
      <c r="L554" s="107"/>
      <c r="M554" s="107"/>
      <c r="N554" s="107">
        <v>12</v>
      </c>
      <c r="O554" s="107"/>
      <c r="P554" s="107"/>
      <c r="Q554" s="107">
        <v>1</v>
      </c>
      <c r="R554" s="107"/>
      <c r="S554" s="107">
        <v>1</v>
      </c>
      <c r="T554" s="107"/>
      <c r="U554" s="55">
        <f t="shared" si="253"/>
        <v>13</v>
      </c>
      <c r="V554" s="32">
        <f t="shared" si="254"/>
        <v>12</v>
      </c>
      <c r="W554" s="97">
        <f t="shared" si="244"/>
        <v>12</v>
      </c>
      <c r="X554" s="172">
        <f t="shared" si="248"/>
        <v>1</v>
      </c>
      <c r="Y554" s="38"/>
      <c r="Z554" s="5">
        <f t="shared" si="249"/>
        <v>0</v>
      </c>
      <c r="AA554" s="84"/>
      <c r="AB554" s="84"/>
      <c r="AC554" s="84"/>
      <c r="AD554" s="84"/>
      <c r="AE554" s="84"/>
      <c r="AF554" s="84"/>
      <c r="AG554" s="84"/>
      <c r="AH554" s="84"/>
      <c r="AI554" s="84"/>
      <c r="AJ554" s="84"/>
      <c r="AK554" s="84"/>
      <c r="AL554" s="84"/>
      <c r="AM554" s="84"/>
      <c r="AN554" s="84"/>
      <c r="AO554" s="84"/>
      <c r="AP554" s="84"/>
      <c r="AQ554" s="84"/>
      <c r="AR554" s="84"/>
      <c r="AS554" s="84"/>
      <c r="AT554" s="84"/>
      <c r="AU554" s="84"/>
      <c r="AV554" s="84"/>
      <c r="AW554" s="84"/>
      <c r="AX554" s="84"/>
      <c r="AY554" s="84"/>
      <c r="AZ554" s="84"/>
      <c r="BA554" s="84"/>
      <c r="BB554" s="84"/>
      <c r="BC554" s="84"/>
      <c r="BD554" s="84"/>
      <c r="BE554" s="84"/>
      <c r="BF554" s="84"/>
      <c r="BG554" s="84"/>
    </row>
    <row r="555" spans="1:60" s="49" customFormat="1" ht="13.5" customHeight="1">
      <c r="A555" s="42" t="s">
        <v>45</v>
      </c>
      <c r="B555" s="43" t="s">
        <v>94</v>
      </c>
      <c r="C555" s="102">
        <v>1243</v>
      </c>
      <c r="D555" s="103">
        <f>SUM(D556:D558)</f>
        <v>1320</v>
      </c>
      <c r="E555" s="103">
        <f t="shared" ref="E555:T555" si="260">SUM(E556:E558)</f>
        <v>0</v>
      </c>
      <c r="F555" s="103">
        <f t="shared" si="260"/>
        <v>1320</v>
      </c>
      <c r="G555" s="103">
        <f t="shared" si="260"/>
        <v>0</v>
      </c>
      <c r="H555" s="103">
        <f t="shared" si="260"/>
        <v>0</v>
      </c>
      <c r="I555" s="103">
        <f t="shared" si="260"/>
        <v>0</v>
      </c>
      <c r="J555" s="103">
        <f t="shared" si="260"/>
        <v>0</v>
      </c>
      <c r="K555" s="103">
        <f t="shared" si="260"/>
        <v>0</v>
      </c>
      <c r="L555" s="103">
        <f t="shared" si="260"/>
        <v>0</v>
      </c>
      <c r="M555" s="103">
        <f t="shared" si="260"/>
        <v>0</v>
      </c>
      <c r="N555" s="103">
        <f t="shared" si="260"/>
        <v>0</v>
      </c>
      <c r="O555" s="103">
        <f t="shared" si="260"/>
        <v>0</v>
      </c>
      <c r="P555" s="103">
        <f t="shared" si="260"/>
        <v>0</v>
      </c>
      <c r="Q555" s="103">
        <f t="shared" si="260"/>
        <v>0</v>
      </c>
      <c r="R555" s="103"/>
      <c r="S555" s="103">
        <f t="shared" si="260"/>
        <v>0</v>
      </c>
      <c r="T555" s="103">
        <f t="shared" si="260"/>
        <v>0</v>
      </c>
      <c r="U555" s="104">
        <f t="shared" si="253"/>
        <v>1320</v>
      </c>
      <c r="V555" s="32">
        <f t="shared" si="254"/>
        <v>1320</v>
      </c>
      <c r="W555" s="97">
        <f t="shared" si="244"/>
        <v>1320</v>
      </c>
      <c r="X555" s="171">
        <f t="shared" si="248"/>
        <v>77</v>
      </c>
      <c r="Y555" s="38"/>
      <c r="Z555" s="5">
        <f t="shared" si="249"/>
        <v>0</v>
      </c>
      <c r="AA555" s="48"/>
      <c r="AB555" s="48"/>
      <c r="AC555" s="48"/>
      <c r="AD555" s="48"/>
      <c r="AE555" s="48"/>
      <c r="AF555" s="48"/>
      <c r="AG555" s="48"/>
      <c r="AH555" s="48"/>
      <c r="AI555" s="48"/>
      <c r="AJ555" s="48"/>
      <c r="AK555" s="48"/>
      <c r="AL555" s="48"/>
      <c r="AM555" s="48"/>
      <c r="AN555" s="48"/>
      <c r="AO555" s="48"/>
      <c r="AP555" s="48"/>
      <c r="AQ555" s="48"/>
      <c r="AR555" s="48"/>
      <c r="AS555" s="48"/>
      <c r="AT555" s="48"/>
      <c r="AU555" s="48"/>
      <c r="AV555" s="48"/>
      <c r="AW555" s="48"/>
      <c r="AX555" s="48"/>
      <c r="AY555" s="48"/>
      <c r="AZ555" s="48"/>
      <c r="BA555" s="48"/>
      <c r="BB555" s="48"/>
      <c r="BC555" s="48"/>
      <c r="BD555" s="48"/>
      <c r="BE555" s="48"/>
      <c r="BF555" s="48"/>
      <c r="BG555" s="48"/>
    </row>
    <row r="556" spans="1:60" s="147" customFormat="1" ht="24">
      <c r="A556" s="63" t="s">
        <v>40</v>
      </c>
      <c r="B556" s="51" t="s">
        <v>413</v>
      </c>
      <c r="C556" s="106">
        <v>500</v>
      </c>
      <c r="D556" s="107">
        <f>SUM(E556:P556)</f>
        <v>500</v>
      </c>
      <c r="E556" s="107"/>
      <c r="F556" s="107">
        <v>500</v>
      </c>
      <c r="G556" s="107"/>
      <c r="H556" s="107"/>
      <c r="I556" s="107"/>
      <c r="J556" s="107"/>
      <c r="K556" s="107"/>
      <c r="L556" s="107"/>
      <c r="M556" s="107"/>
      <c r="N556" s="107"/>
      <c r="O556" s="107"/>
      <c r="P556" s="107"/>
      <c r="Q556" s="107"/>
      <c r="R556" s="107"/>
      <c r="S556" s="107"/>
      <c r="T556" s="107"/>
      <c r="U556" s="55">
        <f t="shared" si="253"/>
        <v>500</v>
      </c>
      <c r="V556" s="32">
        <f t="shared" si="254"/>
        <v>500</v>
      </c>
      <c r="W556" s="97">
        <f t="shared" si="244"/>
        <v>500</v>
      </c>
      <c r="X556" s="172">
        <f t="shared" si="248"/>
        <v>0</v>
      </c>
      <c r="Y556" s="64"/>
      <c r="Z556" s="5">
        <f t="shared" si="249"/>
        <v>0</v>
      </c>
      <c r="AA556" s="65"/>
      <c r="AB556" s="65"/>
      <c r="AC556" s="65"/>
      <c r="AD556" s="65"/>
      <c r="AE556" s="65"/>
      <c r="AF556" s="65"/>
      <c r="AG556" s="65"/>
      <c r="AH556" s="65"/>
      <c r="AI556" s="65"/>
      <c r="AJ556" s="65"/>
      <c r="AK556" s="65"/>
      <c r="AL556" s="65"/>
      <c r="AM556" s="65"/>
      <c r="AN556" s="65"/>
      <c r="AO556" s="65"/>
      <c r="AP556" s="65"/>
      <c r="AQ556" s="65"/>
      <c r="AR556" s="65"/>
      <c r="AS556" s="65"/>
      <c r="AT556" s="65"/>
      <c r="AU556" s="65"/>
      <c r="AV556" s="65"/>
      <c r="AW556" s="65"/>
      <c r="AX556" s="65"/>
      <c r="AY556" s="65"/>
      <c r="AZ556" s="65"/>
      <c r="BA556" s="65"/>
      <c r="BB556" s="65"/>
      <c r="BC556" s="65"/>
      <c r="BD556" s="65"/>
      <c r="BE556" s="65"/>
      <c r="BF556" s="65"/>
      <c r="BG556" s="65"/>
      <c r="BH556" s="146"/>
    </row>
    <row r="557" spans="1:60" s="62" customFormat="1" ht="36">
      <c r="A557" s="50" t="s">
        <v>40</v>
      </c>
      <c r="B557" s="51" t="s">
        <v>414</v>
      </c>
      <c r="C557" s="106">
        <v>623</v>
      </c>
      <c r="D557" s="107">
        <f>SUM(E557:P557)</f>
        <v>700</v>
      </c>
      <c r="E557" s="107"/>
      <c r="F557" s="107">
        <v>700</v>
      </c>
      <c r="G557" s="107"/>
      <c r="H557" s="107"/>
      <c r="I557" s="107"/>
      <c r="J557" s="107"/>
      <c r="K557" s="107"/>
      <c r="L557" s="107"/>
      <c r="M557" s="107"/>
      <c r="N557" s="107"/>
      <c r="O557" s="107"/>
      <c r="P557" s="107"/>
      <c r="Q557" s="107"/>
      <c r="R557" s="107"/>
      <c r="S557" s="107"/>
      <c r="T557" s="107"/>
      <c r="U557" s="55">
        <f t="shared" si="253"/>
        <v>700</v>
      </c>
      <c r="V557" s="32">
        <f t="shared" si="254"/>
        <v>700</v>
      </c>
      <c r="W557" s="97">
        <f t="shared" si="244"/>
        <v>700</v>
      </c>
      <c r="X557" s="172">
        <f t="shared" si="248"/>
        <v>77</v>
      </c>
      <c r="Y557" s="57"/>
      <c r="Z557" s="5">
        <f t="shared" si="249"/>
        <v>0</v>
      </c>
      <c r="AA557" s="61"/>
      <c r="AB557" s="61"/>
      <c r="AC557" s="61"/>
      <c r="AD557" s="61"/>
      <c r="AE557" s="61"/>
      <c r="AF557" s="61"/>
      <c r="AG557" s="61"/>
      <c r="AH557" s="61"/>
      <c r="AI557" s="61"/>
      <c r="AJ557" s="61"/>
      <c r="AK557" s="61"/>
      <c r="AL557" s="61"/>
      <c r="AM557" s="61"/>
      <c r="AN557" s="61"/>
      <c r="AO557" s="61"/>
      <c r="AP557" s="61"/>
      <c r="AQ557" s="61"/>
      <c r="AR557" s="61"/>
      <c r="AS557" s="61"/>
      <c r="AT557" s="61"/>
      <c r="AU557" s="61"/>
      <c r="AV557" s="61"/>
      <c r="AW557" s="61"/>
      <c r="AX557" s="61"/>
      <c r="AY557" s="61"/>
      <c r="AZ557" s="61"/>
      <c r="BA557" s="61"/>
      <c r="BB557" s="61"/>
      <c r="BC557" s="61"/>
      <c r="BD557" s="61"/>
      <c r="BE557" s="61"/>
      <c r="BF557" s="61"/>
      <c r="BG557" s="61"/>
    </row>
    <row r="558" spans="1:60" s="66" customFormat="1" ht="48">
      <c r="A558" s="63" t="s">
        <v>40</v>
      </c>
      <c r="B558" s="51" t="s">
        <v>415</v>
      </c>
      <c r="C558" s="106">
        <v>120</v>
      </c>
      <c r="D558" s="107">
        <f>SUM(E558:P558)</f>
        <v>120</v>
      </c>
      <c r="E558" s="107"/>
      <c r="F558" s="107">
        <v>120</v>
      </c>
      <c r="G558" s="107"/>
      <c r="H558" s="107"/>
      <c r="I558" s="107"/>
      <c r="J558" s="107"/>
      <c r="K558" s="107"/>
      <c r="L558" s="107"/>
      <c r="M558" s="107"/>
      <c r="N558" s="107"/>
      <c r="O558" s="107"/>
      <c r="P558" s="107"/>
      <c r="Q558" s="107"/>
      <c r="R558" s="107"/>
      <c r="S558" s="107"/>
      <c r="T558" s="107"/>
      <c r="U558" s="55">
        <f t="shared" si="253"/>
        <v>120</v>
      </c>
      <c r="V558" s="32">
        <f t="shared" si="254"/>
        <v>120</v>
      </c>
      <c r="W558" s="97">
        <f t="shared" si="244"/>
        <v>120</v>
      </c>
      <c r="X558" s="172">
        <f t="shared" si="248"/>
        <v>0</v>
      </c>
      <c r="Y558" s="64"/>
      <c r="Z558" s="5">
        <f t="shared" si="249"/>
        <v>0</v>
      </c>
      <c r="AA558" s="65"/>
      <c r="AB558" s="65"/>
      <c r="AC558" s="65"/>
      <c r="AD558" s="65"/>
      <c r="AE558" s="65"/>
      <c r="AF558" s="65"/>
      <c r="AG558" s="65"/>
      <c r="AH558" s="65"/>
      <c r="AI558" s="65"/>
      <c r="AJ558" s="65"/>
      <c r="AK558" s="65"/>
      <c r="AL558" s="65"/>
      <c r="AM558" s="65"/>
      <c r="AN558" s="65"/>
      <c r="AO558" s="65"/>
      <c r="AP558" s="65"/>
      <c r="AQ558" s="65"/>
      <c r="AR558" s="65"/>
      <c r="AS558" s="65"/>
      <c r="AT558" s="65"/>
      <c r="AU558" s="65"/>
      <c r="AV558" s="65"/>
      <c r="AW558" s="65"/>
      <c r="AX558" s="65"/>
      <c r="AY558" s="65"/>
      <c r="AZ558" s="65"/>
      <c r="BA558" s="65"/>
      <c r="BB558" s="65"/>
      <c r="BC558" s="65"/>
      <c r="BD558" s="65"/>
      <c r="BE558" s="65"/>
      <c r="BF558" s="65"/>
      <c r="BG558" s="65"/>
    </row>
    <row r="559" spans="1:60" s="41" customFormat="1" ht="13.5" customHeight="1">
      <c r="A559" s="27" t="s">
        <v>416</v>
      </c>
      <c r="B559" s="28" t="s">
        <v>417</v>
      </c>
      <c r="C559" s="98">
        <v>3746</v>
      </c>
      <c r="D559" s="99">
        <f>D560+D563+D566+D568</f>
        <v>9585</v>
      </c>
      <c r="E559" s="99">
        <f t="shared" ref="E559:Q559" si="261">E560+E563+E566+E568</f>
        <v>0</v>
      </c>
      <c r="F559" s="99">
        <f t="shared" si="261"/>
        <v>7283</v>
      </c>
      <c r="G559" s="99">
        <f t="shared" si="261"/>
        <v>0</v>
      </c>
      <c r="H559" s="99">
        <f t="shared" si="261"/>
        <v>0</v>
      </c>
      <c r="I559" s="99">
        <f t="shared" si="261"/>
        <v>0</v>
      </c>
      <c r="J559" s="99">
        <f t="shared" si="261"/>
        <v>0</v>
      </c>
      <c r="K559" s="99">
        <f t="shared" si="261"/>
        <v>0</v>
      </c>
      <c r="L559" s="99">
        <f t="shared" si="261"/>
        <v>0</v>
      </c>
      <c r="M559" s="99">
        <f t="shared" si="261"/>
        <v>0</v>
      </c>
      <c r="N559" s="99">
        <f t="shared" si="261"/>
        <v>2302</v>
      </c>
      <c r="O559" s="99">
        <f t="shared" si="261"/>
        <v>0</v>
      </c>
      <c r="P559" s="99">
        <f t="shared" si="261"/>
        <v>0</v>
      </c>
      <c r="Q559" s="99">
        <f t="shared" si="261"/>
        <v>37</v>
      </c>
      <c r="R559" s="99"/>
      <c r="S559" s="99">
        <f t="shared" ref="S559:T559" si="262">S560+S563+S566+S568</f>
        <v>34</v>
      </c>
      <c r="T559" s="99">
        <f t="shared" si="262"/>
        <v>0</v>
      </c>
      <c r="U559" s="100">
        <f t="shared" si="253"/>
        <v>9622</v>
      </c>
      <c r="V559" s="32">
        <f t="shared" si="254"/>
        <v>9588</v>
      </c>
      <c r="W559" s="97">
        <f t="shared" si="244"/>
        <v>9585</v>
      </c>
      <c r="X559" s="101">
        <f t="shared" si="248"/>
        <v>5839</v>
      </c>
      <c r="Y559" s="38"/>
      <c r="Z559" s="5">
        <f t="shared" si="249"/>
        <v>0</v>
      </c>
      <c r="AA559" s="39"/>
      <c r="AB559" s="39"/>
      <c r="AC559" s="40"/>
      <c r="AD559" s="40"/>
      <c r="AE559" s="40"/>
      <c r="AF559" s="40"/>
      <c r="AG559" s="40"/>
      <c r="AH559" s="40"/>
      <c r="AI559" s="40"/>
      <c r="AJ559" s="40"/>
      <c r="AK559" s="40"/>
      <c r="AL559" s="40"/>
      <c r="AM559" s="40"/>
      <c r="AN559" s="40"/>
      <c r="AO559" s="40"/>
      <c r="AP559" s="40"/>
      <c r="AQ559" s="40"/>
      <c r="AR559" s="40"/>
      <c r="AS559" s="40"/>
      <c r="AT559" s="40"/>
      <c r="AU559" s="40"/>
      <c r="AV559" s="40"/>
      <c r="AW559" s="40"/>
      <c r="AX559" s="40"/>
      <c r="AY559" s="40"/>
      <c r="AZ559" s="40"/>
      <c r="BA559" s="40"/>
      <c r="BB559" s="40"/>
      <c r="BC559" s="40"/>
      <c r="BD559" s="40"/>
      <c r="BE559" s="40"/>
      <c r="BF559" s="40"/>
      <c r="BG559" s="40"/>
    </row>
    <row r="560" spans="1:60" s="49" customFormat="1" ht="13.5" customHeight="1">
      <c r="A560" s="42" t="s">
        <v>35</v>
      </c>
      <c r="B560" s="43" t="s">
        <v>139</v>
      </c>
      <c r="C560" s="102">
        <v>1757</v>
      </c>
      <c r="D560" s="103">
        <f>SUM(D561:D562)</f>
        <v>1994</v>
      </c>
      <c r="E560" s="103">
        <f t="shared" ref="E560:W560" si="263">SUM(E561:E562)</f>
        <v>0</v>
      </c>
      <c r="F560" s="103">
        <f t="shared" si="263"/>
        <v>0</v>
      </c>
      <c r="G560" s="103">
        <f t="shared" si="263"/>
        <v>0</v>
      </c>
      <c r="H560" s="103">
        <f t="shared" si="263"/>
        <v>0</v>
      </c>
      <c r="I560" s="103">
        <f t="shared" si="263"/>
        <v>0</v>
      </c>
      <c r="J560" s="103">
        <f t="shared" si="263"/>
        <v>0</v>
      </c>
      <c r="K560" s="103">
        <f t="shared" si="263"/>
        <v>0</v>
      </c>
      <c r="L560" s="103">
        <f t="shared" si="263"/>
        <v>0</v>
      </c>
      <c r="M560" s="103">
        <f t="shared" si="263"/>
        <v>0</v>
      </c>
      <c r="N560" s="103">
        <f t="shared" si="263"/>
        <v>1994</v>
      </c>
      <c r="O560" s="103">
        <f t="shared" si="263"/>
        <v>0</v>
      </c>
      <c r="P560" s="103">
        <f t="shared" si="263"/>
        <v>0</v>
      </c>
      <c r="Q560" s="103">
        <f t="shared" si="263"/>
        <v>0</v>
      </c>
      <c r="R560" s="103">
        <f t="shared" si="263"/>
        <v>0</v>
      </c>
      <c r="S560" s="103">
        <f t="shared" si="263"/>
        <v>0</v>
      </c>
      <c r="T560" s="103">
        <f t="shared" si="263"/>
        <v>0</v>
      </c>
      <c r="U560" s="104">
        <f t="shared" si="263"/>
        <v>1994</v>
      </c>
      <c r="V560" s="171">
        <f t="shared" si="263"/>
        <v>1994</v>
      </c>
      <c r="W560" s="171">
        <f t="shared" si="263"/>
        <v>1994</v>
      </c>
      <c r="X560" s="171">
        <f t="shared" si="248"/>
        <v>237</v>
      </c>
      <c r="Y560" s="38" t="s">
        <v>37</v>
      </c>
      <c r="Z560" s="5">
        <f t="shared" si="249"/>
        <v>0</v>
      </c>
      <c r="AA560" s="48"/>
      <c r="AB560" s="48"/>
      <c r="AC560" s="48"/>
      <c r="AD560" s="48"/>
      <c r="AE560" s="48"/>
      <c r="AF560" s="48"/>
      <c r="AG560" s="48"/>
      <c r="AH560" s="48"/>
      <c r="AI560" s="48"/>
      <c r="AJ560" s="48"/>
      <c r="AK560" s="48"/>
      <c r="AL560" s="48"/>
      <c r="AM560" s="48"/>
      <c r="AN560" s="48"/>
      <c r="AO560" s="48"/>
      <c r="AP560" s="48"/>
      <c r="AQ560" s="48"/>
      <c r="AR560" s="48"/>
      <c r="AS560" s="48"/>
      <c r="AT560" s="48"/>
      <c r="AU560" s="48"/>
      <c r="AV560" s="48"/>
      <c r="AW560" s="48"/>
      <c r="AX560" s="48"/>
      <c r="AY560" s="48"/>
      <c r="AZ560" s="48"/>
      <c r="BA560" s="48"/>
      <c r="BB560" s="48"/>
      <c r="BC560" s="48"/>
      <c r="BD560" s="48"/>
      <c r="BE560" s="48"/>
      <c r="BF560" s="48"/>
      <c r="BG560" s="48"/>
    </row>
    <row r="561" spans="1:59" s="85" customFormat="1" ht="13.5" customHeight="1">
      <c r="A561" s="50" t="s">
        <v>40</v>
      </c>
      <c r="B561" s="51" t="s">
        <v>39</v>
      </c>
      <c r="C561" s="106">
        <v>1662</v>
      </c>
      <c r="D561" s="107">
        <f>SUM(E561:P561)</f>
        <v>1897</v>
      </c>
      <c r="E561" s="107"/>
      <c r="F561" s="107"/>
      <c r="G561" s="107"/>
      <c r="H561" s="107"/>
      <c r="I561" s="107"/>
      <c r="J561" s="107"/>
      <c r="K561" s="107"/>
      <c r="L561" s="107"/>
      <c r="M561" s="107"/>
      <c r="N561" s="107">
        <v>1897</v>
      </c>
      <c r="O561" s="107"/>
      <c r="P561" s="107"/>
      <c r="Q561" s="107"/>
      <c r="R561" s="107"/>
      <c r="S561" s="107"/>
      <c r="T561" s="107"/>
      <c r="U561" s="55">
        <f t="shared" si="253"/>
        <v>1897</v>
      </c>
      <c r="V561" s="32">
        <f t="shared" si="254"/>
        <v>1897</v>
      </c>
      <c r="W561" s="97">
        <f t="shared" si="244"/>
        <v>1897</v>
      </c>
      <c r="X561" s="172">
        <f t="shared" si="248"/>
        <v>235</v>
      </c>
      <c r="Y561" s="38"/>
      <c r="Z561" s="5">
        <f t="shared" si="249"/>
        <v>0</v>
      </c>
      <c r="AA561" s="84"/>
      <c r="AB561" s="84"/>
      <c r="AC561" s="84"/>
      <c r="AD561" s="84"/>
      <c r="AE561" s="84"/>
      <c r="AF561" s="84"/>
      <c r="AG561" s="84"/>
      <c r="AH561" s="84"/>
      <c r="AI561" s="84"/>
      <c r="AJ561" s="84"/>
      <c r="AK561" s="84"/>
      <c r="AL561" s="84"/>
      <c r="AM561" s="84"/>
      <c r="AN561" s="84"/>
      <c r="AO561" s="84"/>
      <c r="AP561" s="84"/>
      <c r="AQ561" s="84"/>
      <c r="AR561" s="84"/>
      <c r="AS561" s="84"/>
      <c r="AT561" s="84"/>
      <c r="AU561" s="84"/>
      <c r="AV561" s="84"/>
      <c r="AW561" s="84"/>
      <c r="AX561" s="84"/>
      <c r="AY561" s="84"/>
      <c r="AZ561" s="84"/>
      <c r="BA561" s="84"/>
      <c r="BB561" s="84"/>
      <c r="BC561" s="84"/>
      <c r="BD561" s="84"/>
      <c r="BE561" s="84"/>
      <c r="BF561" s="84"/>
      <c r="BG561" s="84"/>
    </row>
    <row r="562" spans="1:59" s="85" customFormat="1" ht="13.5" customHeight="1">
      <c r="A562" s="50" t="s">
        <v>40</v>
      </c>
      <c r="B562" s="51" t="s">
        <v>42</v>
      </c>
      <c r="C562" s="106">
        <v>95</v>
      </c>
      <c r="D562" s="107">
        <f>SUM(E562:P562)</f>
        <v>97</v>
      </c>
      <c r="E562" s="107"/>
      <c r="F562" s="107"/>
      <c r="G562" s="107"/>
      <c r="H562" s="107"/>
      <c r="I562" s="107"/>
      <c r="J562" s="107"/>
      <c r="K562" s="107"/>
      <c r="L562" s="107"/>
      <c r="M562" s="107"/>
      <c r="N562" s="107">
        <v>97</v>
      </c>
      <c r="O562" s="107"/>
      <c r="P562" s="107"/>
      <c r="Q562" s="107"/>
      <c r="R562" s="107"/>
      <c r="S562" s="107"/>
      <c r="T562" s="107"/>
      <c r="U562" s="55">
        <f t="shared" si="253"/>
        <v>97</v>
      </c>
      <c r="V562" s="32">
        <f t="shared" si="254"/>
        <v>97</v>
      </c>
      <c r="W562" s="97">
        <f t="shared" si="244"/>
        <v>97</v>
      </c>
      <c r="X562" s="172">
        <f t="shared" si="248"/>
        <v>2</v>
      </c>
      <c r="Y562" s="38"/>
      <c r="Z562" s="5">
        <f t="shared" si="249"/>
        <v>0</v>
      </c>
      <c r="AA562" s="84"/>
      <c r="AB562" s="84"/>
      <c r="AC562" s="84"/>
      <c r="AD562" s="84"/>
      <c r="AE562" s="84"/>
      <c r="AF562" s="84"/>
      <c r="AG562" s="84"/>
      <c r="AH562" s="84"/>
      <c r="AI562" s="84"/>
      <c r="AJ562" s="84"/>
      <c r="AK562" s="84"/>
      <c r="AL562" s="84"/>
      <c r="AM562" s="84"/>
      <c r="AN562" s="84"/>
      <c r="AO562" s="84"/>
      <c r="AP562" s="84"/>
      <c r="AQ562" s="84"/>
      <c r="AR562" s="84"/>
      <c r="AS562" s="84"/>
      <c r="AT562" s="84"/>
      <c r="AU562" s="84"/>
      <c r="AV562" s="84"/>
      <c r="AW562" s="84"/>
      <c r="AX562" s="84"/>
      <c r="AY562" s="84"/>
      <c r="AZ562" s="84"/>
      <c r="BA562" s="84"/>
      <c r="BB562" s="84"/>
      <c r="BC562" s="84"/>
      <c r="BD562" s="84"/>
      <c r="BE562" s="84"/>
      <c r="BF562" s="84"/>
      <c r="BG562" s="84"/>
    </row>
    <row r="563" spans="1:59" s="49" customFormat="1" ht="13.5" customHeight="1">
      <c r="A563" s="42" t="s">
        <v>43</v>
      </c>
      <c r="B563" s="43" t="s">
        <v>44</v>
      </c>
      <c r="C563" s="102">
        <v>329</v>
      </c>
      <c r="D563" s="103">
        <f>SUM(D564:D565)</f>
        <v>308</v>
      </c>
      <c r="E563" s="103">
        <f t="shared" ref="E563:W563" si="264">SUM(E564:E565)</f>
        <v>0</v>
      </c>
      <c r="F563" s="103">
        <f t="shared" si="264"/>
        <v>0</v>
      </c>
      <c r="G563" s="103">
        <f t="shared" si="264"/>
        <v>0</v>
      </c>
      <c r="H563" s="103">
        <f t="shared" si="264"/>
        <v>0</v>
      </c>
      <c r="I563" s="103">
        <f t="shared" si="264"/>
        <v>0</v>
      </c>
      <c r="J563" s="103">
        <f t="shared" si="264"/>
        <v>0</v>
      </c>
      <c r="K563" s="103">
        <f t="shared" si="264"/>
        <v>0</v>
      </c>
      <c r="L563" s="103">
        <f t="shared" si="264"/>
        <v>0</v>
      </c>
      <c r="M563" s="103">
        <f t="shared" si="264"/>
        <v>0</v>
      </c>
      <c r="N563" s="103">
        <f t="shared" si="264"/>
        <v>308</v>
      </c>
      <c r="O563" s="103">
        <f t="shared" si="264"/>
        <v>0</v>
      </c>
      <c r="P563" s="103">
        <f t="shared" si="264"/>
        <v>0</v>
      </c>
      <c r="Q563" s="103">
        <f t="shared" si="264"/>
        <v>37</v>
      </c>
      <c r="R563" s="103">
        <f t="shared" si="264"/>
        <v>0</v>
      </c>
      <c r="S563" s="103">
        <f t="shared" si="264"/>
        <v>34</v>
      </c>
      <c r="T563" s="103">
        <f t="shared" si="264"/>
        <v>0</v>
      </c>
      <c r="U563" s="104">
        <f t="shared" si="264"/>
        <v>345</v>
      </c>
      <c r="V563" s="171">
        <f t="shared" si="264"/>
        <v>311</v>
      </c>
      <c r="W563" s="171">
        <f t="shared" si="264"/>
        <v>308</v>
      </c>
      <c r="X563" s="171">
        <f t="shared" si="248"/>
        <v>-21</v>
      </c>
      <c r="Y563" s="38" t="s">
        <v>37</v>
      </c>
      <c r="Z563" s="5">
        <f t="shared" si="249"/>
        <v>0</v>
      </c>
      <c r="AA563" s="48"/>
      <c r="AB563" s="48"/>
      <c r="AC563" s="48"/>
      <c r="AD563" s="48"/>
      <c r="AE563" s="48"/>
      <c r="AF563" s="48"/>
      <c r="AG563" s="48"/>
      <c r="AH563" s="48"/>
      <c r="AI563" s="48"/>
      <c r="AJ563" s="48"/>
      <c r="AK563" s="48"/>
      <c r="AL563" s="48"/>
      <c r="AM563" s="48"/>
      <c r="AN563" s="48"/>
      <c r="AO563" s="48"/>
      <c r="AP563" s="48"/>
      <c r="AQ563" s="48"/>
      <c r="AR563" s="48"/>
      <c r="AS563" s="48"/>
      <c r="AT563" s="48"/>
      <c r="AU563" s="48"/>
      <c r="AV563" s="48"/>
      <c r="AW563" s="48"/>
      <c r="AX563" s="48"/>
      <c r="AY563" s="48"/>
      <c r="AZ563" s="48"/>
      <c r="BA563" s="48"/>
      <c r="BB563" s="48"/>
      <c r="BC563" s="48"/>
      <c r="BD563" s="48"/>
      <c r="BE563" s="48"/>
      <c r="BF563" s="48"/>
      <c r="BG563" s="48"/>
    </row>
    <row r="564" spans="1:59" s="85" customFormat="1" ht="13.5" customHeight="1">
      <c r="A564" s="50" t="s">
        <v>40</v>
      </c>
      <c r="B564" s="51" t="s">
        <v>39</v>
      </c>
      <c r="C564" s="106">
        <v>318</v>
      </c>
      <c r="D564" s="107">
        <f>SUM(E564:P564)</f>
        <v>296</v>
      </c>
      <c r="E564" s="107"/>
      <c r="F564" s="107"/>
      <c r="G564" s="107"/>
      <c r="H564" s="107"/>
      <c r="I564" s="107"/>
      <c r="J564" s="107"/>
      <c r="K564" s="107"/>
      <c r="L564" s="107"/>
      <c r="M564" s="107"/>
      <c r="N564" s="107">
        <v>296</v>
      </c>
      <c r="O564" s="107"/>
      <c r="P564" s="107"/>
      <c r="Q564" s="107">
        <v>35</v>
      </c>
      <c r="R564" s="107"/>
      <c r="S564" s="107">
        <v>33</v>
      </c>
      <c r="T564" s="107"/>
      <c r="U564" s="55">
        <f t="shared" si="253"/>
        <v>331</v>
      </c>
      <c r="V564" s="32">
        <f t="shared" si="254"/>
        <v>298</v>
      </c>
      <c r="W564" s="97">
        <f t="shared" si="244"/>
        <v>296</v>
      </c>
      <c r="X564" s="172">
        <f t="shared" si="248"/>
        <v>-22</v>
      </c>
      <c r="Y564" s="38"/>
      <c r="Z564" s="5">
        <f t="shared" si="249"/>
        <v>0</v>
      </c>
      <c r="AA564" s="84"/>
      <c r="AB564" s="84"/>
      <c r="AC564" s="84"/>
      <c r="AD564" s="84"/>
      <c r="AE564" s="84"/>
      <c r="AF564" s="84"/>
      <c r="AG564" s="84"/>
      <c r="AH564" s="84"/>
      <c r="AI564" s="84"/>
      <c r="AJ564" s="84"/>
      <c r="AK564" s="84"/>
      <c r="AL564" s="84"/>
      <c r="AM564" s="84"/>
      <c r="AN564" s="84"/>
      <c r="AO564" s="84"/>
      <c r="AP564" s="84"/>
      <c r="AQ564" s="84"/>
      <c r="AR564" s="84"/>
      <c r="AS564" s="84"/>
      <c r="AT564" s="84"/>
      <c r="AU564" s="84"/>
      <c r="AV564" s="84"/>
      <c r="AW564" s="84"/>
      <c r="AX564" s="84"/>
      <c r="AY564" s="84"/>
      <c r="AZ564" s="84"/>
      <c r="BA564" s="84"/>
      <c r="BB564" s="84"/>
      <c r="BC564" s="84"/>
      <c r="BD564" s="84"/>
      <c r="BE564" s="84"/>
      <c r="BF564" s="84"/>
      <c r="BG564" s="84"/>
    </row>
    <row r="565" spans="1:59" s="85" customFormat="1" ht="13.5" customHeight="1">
      <c r="A565" s="50" t="s">
        <v>40</v>
      </c>
      <c r="B565" s="51" t="s">
        <v>42</v>
      </c>
      <c r="C565" s="106">
        <v>11</v>
      </c>
      <c r="D565" s="107">
        <f>SUM(E565:P565)</f>
        <v>12</v>
      </c>
      <c r="E565" s="107"/>
      <c r="F565" s="107"/>
      <c r="G565" s="107"/>
      <c r="H565" s="107"/>
      <c r="I565" s="107"/>
      <c r="J565" s="107"/>
      <c r="K565" s="107"/>
      <c r="L565" s="107"/>
      <c r="M565" s="107"/>
      <c r="N565" s="107">
        <v>12</v>
      </c>
      <c r="O565" s="107"/>
      <c r="P565" s="107"/>
      <c r="Q565" s="107">
        <v>2</v>
      </c>
      <c r="R565" s="107"/>
      <c r="S565" s="107">
        <v>1</v>
      </c>
      <c r="T565" s="107"/>
      <c r="U565" s="55">
        <f t="shared" si="253"/>
        <v>14</v>
      </c>
      <c r="V565" s="32">
        <f t="shared" si="254"/>
        <v>13</v>
      </c>
      <c r="W565" s="97">
        <f t="shared" si="244"/>
        <v>12</v>
      </c>
      <c r="X565" s="172">
        <f t="shared" si="248"/>
        <v>1</v>
      </c>
      <c r="Y565" s="38"/>
      <c r="Z565" s="5">
        <f t="shared" si="249"/>
        <v>0</v>
      </c>
      <c r="AA565" s="84"/>
      <c r="AB565" s="84"/>
      <c r="AC565" s="84"/>
      <c r="AD565" s="84"/>
      <c r="AE565" s="84"/>
      <c r="AF565" s="84"/>
      <c r="AG565" s="84"/>
      <c r="AH565" s="84"/>
      <c r="AI565" s="84"/>
      <c r="AJ565" s="84"/>
      <c r="AK565" s="84"/>
      <c r="AL565" s="84"/>
      <c r="AM565" s="84"/>
      <c r="AN565" s="84"/>
      <c r="AO565" s="84"/>
      <c r="AP565" s="84"/>
      <c r="AQ565" s="84"/>
      <c r="AR565" s="84"/>
      <c r="AS565" s="84"/>
      <c r="AT565" s="84"/>
      <c r="AU565" s="84"/>
      <c r="AV565" s="84"/>
      <c r="AW565" s="84"/>
      <c r="AX565" s="84"/>
      <c r="AY565" s="84"/>
      <c r="AZ565" s="84"/>
      <c r="BA565" s="84"/>
      <c r="BB565" s="84"/>
      <c r="BC565" s="84"/>
      <c r="BD565" s="84"/>
      <c r="BE565" s="84"/>
      <c r="BF565" s="84"/>
      <c r="BG565" s="84"/>
    </row>
    <row r="566" spans="1:59" s="49" customFormat="1" ht="13.5" customHeight="1">
      <c r="A566" s="42" t="s">
        <v>45</v>
      </c>
      <c r="B566" s="43" t="s">
        <v>94</v>
      </c>
      <c r="C566" s="102">
        <v>800</v>
      </c>
      <c r="D566" s="103">
        <f>D567</f>
        <v>800</v>
      </c>
      <c r="E566" s="103">
        <f t="shared" ref="E566:T566" si="265">E567</f>
        <v>0</v>
      </c>
      <c r="F566" s="103">
        <f t="shared" si="265"/>
        <v>800</v>
      </c>
      <c r="G566" s="103">
        <f t="shared" si="265"/>
        <v>0</v>
      </c>
      <c r="H566" s="103">
        <f t="shared" si="265"/>
        <v>0</v>
      </c>
      <c r="I566" s="103">
        <f t="shared" si="265"/>
        <v>0</v>
      </c>
      <c r="J566" s="103">
        <f t="shared" si="265"/>
        <v>0</v>
      </c>
      <c r="K566" s="103">
        <f t="shared" si="265"/>
        <v>0</v>
      </c>
      <c r="L566" s="103">
        <f t="shared" si="265"/>
        <v>0</v>
      </c>
      <c r="M566" s="103">
        <f t="shared" si="265"/>
        <v>0</v>
      </c>
      <c r="N566" s="103">
        <f t="shared" si="265"/>
        <v>0</v>
      </c>
      <c r="O566" s="103">
        <f t="shared" si="265"/>
        <v>0</v>
      </c>
      <c r="P566" s="103">
        <f t="shared" si="265"/>
        <v>0</v>
      </c>
      <c r="Q566" s="103">
        <f t="shared" si="265"/>
        <v>0</v>
      </c>
      <c r="R566" s="103"/>
      <c r="S566" s="103">
        <f t="shared" si="265"/>
        <v>0</v>
      </c>
      <c r="T566" s="103">
        <f t="shared" si="265"/>
        <v>0</v>
      </c>
      <c r="U566" s="104">
        <f t="shared" si="253"/>
        <v>800</v>
      </c>
      <c r="V566" s="32">
        <f t="shared" si="254"/>
        <v>800</v>
      </c>
      <c r="W566" s="97">
        <f t="shared" si="244"/>
        <v>800</v>
      </c>
      <c r="X566" s="171">
        <f t="shared" si="248"/>
        <v>0</v>
      </c>
      <c r="Y566" s="38" t="s">
        <v>37</v>
      </c>
      <c r="Z566" s="5">
        <f t="shared" si="249"/>
        <v>0</v>
      </c>
      <c r="AA566" s="48"/>
      <c r="AB566" s="48"/>
      <c r="AC566" s="48"/>
      <c r="AD566" s="48"/>
      <c r="AE566" s="48"/>
      <c r="AF566" s="48"/>
      <c r="AG566" s="48"/>
      <c r="AH566" s="48"/>
      <c r="AI566" s="48"/>
      <c r="AJ566" s="48"/>
      <c r="AK566" s="48"/>
      <c r="AL566" s="48"/>
      <c r="AM566" s="48"/>
      <c r="AN566" s="48"/>
      <c r="AO566" s="48"/>
      <c r="AP566" s="48"/>
      <c r="AQ566" s="48"/>
      <c r="AR566" s="48"/>
      <c r="AS566" s="48"/>
      <c r="AT566" s="48"/>
      <c r="AU566" s="48"/>
      <c r="AV566" s="48"/>
      <c r="AW566" s="48"/>
      <c r="AX566" s="48"/>
      <c r="AY566" s="48"/>
      <c r="AZ566" s="48"/>
      <c r="BA566" s="48"/>
      <c r="BB566" s="48"/>
      <c r="BC566" s="48"/>
      <c r="BD566" s="48"/>
      <c r="BE566" s="48"/>
      <c r="BF566" s="48"/>
      <c r="BG566" s="48"/>
    </row>
    <row r="567" spans="1:59" s="66" customFormat="1" ht="15.6" customHeight="1">
      <c r="A567" s="63" t="s">
        <v>40</v>
      </c>
      <c r="B567" s="51" t="s">
        <v>418</v>
      </c>
      <c r="C567" s="106">
        <v>800</v>
      </c>
      <c r="D567" s="107">
        <f>SUM(E567:P567)</f>
        <v>800</v>
      </c>
      <c r="E567" s="107"/>
      <c r="F567" s="107">
        <v>800</v>
      </c>
      <c r="G567" s="107"/>
      <c r="H567" s="107"/>
      <c r="I567" s="107"/>
      <c r="J567" s="107"/>
      <c r="K567" s="107"/>
      <c r="L567" s="107"/>
      <c r="M567" s="107"/>
      <c r="N567" s="107"/>
      <c r="O567" s="107"/>
      <c r="P567" s="107"/>
      <c r="Q567" s="107"/>
      <c r="R567" s="107"/>
      <c r="S567" s="107"/>
      <c r="T567" s="107"/>
      <c r="U567" s="55">
        <f t="shared" si="253"/>
        <v>800</v>
      </c>
      <c r="V567" s="32">
        <f t="shared" si="254"/>
        <v>800</v>
      </c>
      <c r="W567" s="97">
        <f t="shared" si="244"/>
        <v>800</v>
      </c>
      <c r="X567" s="172">
        <f t="shared" si="248"/>
        <v>0</v>
      </c>
      <c r="Y567" s="64"/>
      <c r="Z567" s="5">
        <f t="shared" si="249"/>
        <v>0</v>
      </c>
      <c r="AA567" s="65"/>
      <c r="AB567" s="65"/>
      <c r="AC567" s="65"/>
      <c r="AD567" s="65"/>
      <c r="AE567" s="65"/>
      <c r="AF567" s="65"/>
      <c r="AG567" s="65"/>
      <c r="AH567" s="65"/>
      <c r="AI567" s="65"/>
      <c r="AJ567" s="65"/>
      <c r="AK567" s="65"/>
      <c r="AL567" s="65"/>
      <c r="AM567" s="65"/>
      <c r="AN567" s="65"/>
      <c r="AO567" s="65"/>
      <c r="AP567" s="65"/>
      <c r="AQ567" s="65"/>
      <c r="AR567" s="65"/>
      <c r="AS567" s="65"/>
      <c r="AT567" s="65"/>
      <c r="AU567" s="65"/>
      <c r="AV567" s="65"/>
      <c r="AW567" s="65"/>
      <c r="AX567" s="65"/>
      <c r="AY567" s="65"/>
      <c r="AZ567" s="65"/>
      <c r="BA567" s="65"/>
      <c r="BB567" s="65"/>
      <c r="BC567" s="65"/>
      <c r="BD567" s="65"/>
      <c r="BE567" s="65"/>
      <c r="BF567" s="65"/>
      <c r="BG567" s="65"/>
    </row>
    <row r="568" spans="1:59" s="66" customFormat="1" ht="12">
      <c r="A568" s="113" t="s">
        <v>65</v>
      </c>
      <c r="B568" s="43" t="s">
        <v>66</v>
      </c>
      <c r="C568" s="102">
        <v>860</v>
      </c>
      <c r="D568" s="103">
        <f>SUM(D569:D574)</f>
        <v>6483</v>
      </c>
      <c r="E568" s="103">
        <f t="shared" ref="E568:T568" si="266">SUM(E569:E573)</f>
        <v>0</v>
      </c>
      <c r="F568" s="103">
        <f>SUM(F569:F574)</f>
        <v>6483</v>
      </c>
      <c r="G568" s="103">
        <f t="shared" si="266"/>
        <v>0</v>
      </c>
      <c r="H568" s="103">
        <f t="shared" si="266"/>
        <v>0</v>
      </c>
      <c r="I568" s="103">
        <f t="shared" si="266"/>
        <v>0</v>
      </c>
      <c r="J568" s="103">
        <f t="shared" si="266"/>
        <v>0</v>
      </c>
      <c r="K568" s="103">
        <f t="shared" si="266"/>
        <v>0</v>
      </c>
      <c r="L568" s="103">
        <f t="shared" si="266"/>
        <v>0</v>
      </c>
      <c r="M568" s="103">
        <f t="shared" si="266"/>
        <v>0</v>
      </c>
      <c r="N568" s="103">
        <f t="shared" si="266"/>
        <v>0</v>
      </c>
      <c r="O568" s="103">
        <f t="shared" si="266"/>
        <v>0</v>
      </c>
      <c r="P568" s="103">
        <f t="shared" si="266"/>
        <v>0</v>
      </c>
      <c r="Q568" s="103">
        <f t="shared" si="266"/>
        <v>0</v>
      </c>
      <c r="R568" s="103"/>
      <c r="S568" s="103">
        <f t="shared" si="266"/>
        <v>0</v>
      </c>
      <c r="T568" s="103">
        <f t="shared" si="266"/>
        <v>0</v>
      </c>
      <c r="U568" s="104">
        <f t="shared" si="253"/>
        <v>6483</v>
      </c>
      <c r="V568" s="32">
        <f t="shared" si="254"/>
        <v>6483</v>
      </c>
      <c r="W568" s="97">
        <f t="shared" si="244"/>
        <v>6483</v>
      </c>
      <c r="X568" s="171">
        <f t="shared" si="248"/>
        <v>5623</v>
      </c>
      <c r="Y568" s="64"/>
      <c r="Z568" s="5">
        <f t="shared" si="249"/>
        <v>0</v>
      </c>
      <c r="AA568" s="65"/>
      <c r="AB568" s="65"/>
      <c r="AC568" s="65"/>
      <c r="AD568" s="65"/>
      <c r="AE568" s="65"/>
      <c r="AF568" s="65"/>
      <c r="AG568" s="65"/>
      <c r="AH568" s="65"/>
      <c r="AI568" s="65"/>
      <c r="AJ568" s="65"/>
      <c r="AK568" s="65"/>
      <c r="AL568" s="65"/>
      <c r="AM568" s="65"/>
      <c r="AN568" s="65"/>
      <c r="AO568" s="65"/>
      <c r="AP568" s="65"/>
      <c r="AQ568" s="65"/>
      <c r="AR568" s="65"/>
      <c r="AS568" s="65"/>
      <c r="AT568" s="65"/>
      <c r="AU568" s="65"/>
      <c r="AV568" s="65"/>
      <c r="AW568" s="65"/>
      <c r="AX568" s="65"/>
      <c r="AY568" s="65"/>
      <c r="AZ568" s="65"/>
      <c r="BA568" s="65"/>
      <c r="BB568" s="65"/>
      <c r="BC568" s="65"/>
      <c r="BD568" s="65"/>
      <c r="BE568" s="65"/>
      <c r="BF568" s="65"/>
      <c r="BG568" s="65"/>
    </row>
    <row r="569" spans="1:59" s="66" customFormat="1" ht="39" customHeight="1">
      <c r="A569" s="63" t="s">
        <v>40</v>
      </c>
      <c r="B569" s="173" t="s">
        <v>419</v>
      </c>
      <c r="C569" s="106">
        <v>400</v>
      </c>
      <c r="D569" s="107">
        <f>SUM(E569:P569)</f>
        <v>400</v>
      </c>
      <c r="E569" s="107"/>
      <c r="F569" s="107">
        <v>400</v>
      </c>
      <c r="G569" s="107"/>
      <c r="H569" s="107"/>
      <c r="I569" s="107"/>
      <c r="J569" s="107"/>
      <c r="K569" s="107"/>
      <c r="L569" s="107"/>
      <c r="M569" s="107"/>
      <c r="N569" s="107"/>
      <c r="O569" s="107"/>
      <c r="P569" s="107"/>
      <c r="Q569" s="107"/>
      <c r="R569" s="107"/>
      <c r="S569" s="107"/>
      <c r="T569" s="107"/>
      <c r="U569" s="55">
        <f t="shared" si="253"/>
        <v>400</v>
      </c>
      <c r="V569" s="32">
        <f t="shared" si="254"/>
        <v>400</v>
      </c>
      <c r="W569" s="97">
        <f t="shared" si="244"/>
        <v>400</v>
      </c>
      <c r="X569" s="172">
        <f t="shared" si="248"/>
        <v>0</v>
      </c>
      <c r="Y569" s="38" t="s">
        <v>37</v>
      </c>
      <c r="Z569" s="5">
        <f t="shared" si="249"/>
        <v>0</v>
      </c>
      <c r="AA569" s="65"/>
      <c r="AB569" s="65"/>
      <c r="AC569" s="65"/>
      <c r="AD569" s="65"/>
      <c r="AE569" s="65"/>
      <c r="AF569" s="65"/>
      <c r="AG569" s="65"/>
      <c r="AH569" s="65"/>
      <c r="AI569" s="65"/>
      <c r="AJ569" s="65"/>
      <c r="AK569" s="65"/>
      <c r="AL569" s="65"/>
      <c r="AM569" s="65"/>
      <c r="AN569" s="65"/>
      <c r="AO569" s="65"/>
      <c r="AP569" s="65"/>
      <c r="AQ569" s="65"/>
      <c r="AR569" s="65"/>
      <c r="AS569" s="65"/>
      <c r="AT569" s="65"/>
      <c r="AU569" s="65"/>
      <c r="AV569" s="65"/>
      <c r="AW569" s="65"/>
      <c r="AX569" s="65"/>
      <c r="AY569" s="65"/>
      <c r="AZ569" s="65"/>
      <c r="BA569" s="65"/>
      <c r="BB569" s="65"/>
      <c r="BC569" s="65"/>
      <c r="BD569" s="65"/>
      <c r="BE569" s="65"/>
      <c r="BF569" s="65"/>
      <c r="BG569" s="65"/>
    </row>
    <row r="570" spans="1:59" s="66" customFormat="1" ht="36">
      <c r="A570" s="63" t="s">
        <v>40</v>
      </c>
      <c r="B570" s="51" t="s">
        <v>420</v>
      </c>
      <c r="C570" s="106">
        <v>160</v>
      </c>
      <c r="D570" s="107">
        <f t="shared" ref="D570:D574" si="267">SUM(E570:P570)</f>
        <v>160</v>
      </c>
      <c r="E570" s="107"/>
      <c r="F570" s="107">
        <v>160</v>
      </c>
      <c r="G570" s="107"/>
      <c r="H570" s="107"/>
      <c r="I570" s="107"/>
      <c r="J570" s="107"/>
      <c r="K570" s="107"/>
      <c r="L570" s="107"/>
      <c r="M570" s="107"/>
      <c r="N570" s="107"/>
      <c r="O570" s="107"/>
      <c r="P570" s="107"/>
      <c r="Q570" s="107"/>
      <c r="R570" s="107"/>
      <c r="S570" s="107"/>
      <c r="T570" s="107"/>
      <c r="U570" s="55">
        <f t="shared" si="253"/>
        <v>160</v>
      </c>
      <c r="V570" s="32">
        <f t="shared" si="254"/>
        <v>160</v>
      </c>
      <c r="W570" s="97">
        <f t="shared" si="244"/>
        <v>160</v>
      </c>
      <c r="X570" s="172">
        <f t="shared" si="248"/>
        <v>0</v>
      </c>
      <c r="Y570" s="38" t="s">
        <v>37</v>
      </c>
      <c r="Z570" s="5">
        <f t="shared" si="249"/>
        <v>0</v>
      </c>
      <c r="AA570" s="65"/>
      <c r="AB570" s="65"/>
      <c r="AC570" s="65"/>
      <c r="AD570" s="65"/>
      <c r="AE570" s="65"/>
      <c r="AF570" s="65"/>
      <c r="AG570" s="65"/>
      <c r="AH570" s="65"/>
      <c r="AI570" s="65"/>
      <c r="AJ570" s="65"/>
      <c r="AK570" s="65"/>
      <c r="AL570" s="65"/>
      <c r="AM570" s="65"/>
      <c r="AN570" s="65"/>
      <c r="AO570" s="65"/>
      <c r="AP570" s="65"/>
      <c r="AQ570" s="65"/>
      <c r="AR570" s="65"/>
      <c r="AS570" s="65"/>
      <c r="AT570" s="65"/>
      <c r="AU570" s="65"/>
      <c r="AV570" s="65"/>
      <c r="AW570" s="65"/>
      <c r="AX570" s="65"/>
      <c r="AY570" s="65"/>
      <c r="AZ570" s="65"/>
      <c r="BA570" s="65"/>
      <c r="BB570" s="65"/>
      <c r="BC570" s="65"/>
      <c r="BD570" s="65"/>
      <c r="BE570" s="65"/>
      <c r="BF570" s="65"/>
      <c r="BG570" s="65"/>
    </row>
    <row r="571" spans="1:59" s="62" customFormat="1" ht="12">
      <c r="A571" s="60" t="s">
        <v>40</v>
      </c>
      <c r="B571" s="174" t="s">
        <v>421</v>
      </c>
      <c r="C571" s="106">
        <v>300</v>
      </c>
      <c r="D571" s="107">
        <f t="shared" si="267"/>
        <v>300</v>
      </c>
      <c r="E571" s="107"/>
      <c r="F571" s="107">
        <v>300</v>
      </c>
      <c r="G571" s="107"/>
      <c r="H571" s="107"/>
      <c r="I571" s="107"/>
      <c r="J571" s="107"/>
      <c r="K571" s="107"/>
      <c r="L571" s="107"/>
      <c r="M571" s="107"/>
      <c r="N571" s="107"/>
      <c r="O571" s="107"/>
      <c r="P571" s="107"/>
      <c r="Q571" s="107"/>
      <c r="R571" s="107"/>
      <c r="S571" s="107"/>
      <c r="T571" s="107"/>
      <c r="U571" s="55">
        <f t="shared" si="253"/>
        <v>300</v>
      </c>
      <c r="V571" s="32">
        <f t="shared" si="254"/>
        <v>300</v>
      </c>
      <c r="W571" s="97">
        <f t="shared" si="244"/>
        <v>300</v>
      </c>
      <c r="X571" s="172">
        <f t="shared" si="248"/>
        <v>0</v>
      </c>
      <c r="Y571" s="38" t="s">
        <v>37</v>
      </c>
      <c r="Z571" s="5">
        <f t="shared" si="249"/>
        <v>0</v>
      </c>
      <c r="AA571" s="61"/>
      <c r="AB571" s="61"/>
      <c r="AC571" s="61"/>
      <c r="AD571" s="61"/>
      <c r="AE571" s="61"/>
      <c r="AF571" s="61"/>
      <c r="AG571" s="61"/>
      <c r="AH571" s="61"/>
      <c r="AI571" s="61"/>
      <c r="AJ571" s="61"/>
      <c r="AK571" s="61"/>
      <c r="AL571" s="61"/>
      <c r="AM571" s="61"/>
      <c r="AN571" s="61"/>
      <c r="AO571" s="61"/>
      <c r="AP571" s="61"/>
      <c r="AQ571" s="61"/>
      <c r="AR571" s="61"/>
      <c r="AS571" s="61"/>
      <c r="AT571" s="61"/>
      <c r="AU571" s="61"/>
      <c r="AV571" s="61"/>
      <c r="AW571" s="61"/>
      <c r="AX571" s="61"/>
      <c r="AY571" s="61"/>
      <c r="AZ571" s="61"/>
      <c r="BA571" s="61"/>
      <c r="BB571" s="61"/>
      <c r="BC571" s="61"/>
      <c r="BD571" s="61"/>
      <c r="BE571" s="61"/>
      <c r="BF571" s="61"/>
      <c r="BG571" s="61"/>
    </row>
    <row r="572" spans="1:59" s="62" customFormat="1" ht="36" customHeight="1" outlineLevel="1">
      <c r="A572" s="60" t="s">
        <v>40</v>
      </c>
      <c r="B572" s="174" t="s">
        <v>422</v>
      </c>
      <c r="C572" s="106">
        <v>0</v>
      </c>
      <c r="D572" s="107">
        <f t="shared" si="267"/>
        <v>1600</v>
      </c>
      <c r="E572" s="107"/>
      <c r="F572" s="107">
        <v>1600</v>
      </c>
      <c r="G572" s="107"/>
      <c r="H572" s="107"/>
      <c r="I572" s="107"/>
      <c r="J572" s="107"/>
      <c r="K572" s="107"/>
      <c r="L572" s="107"/>
      <c r="M572" s="107"/>
      <c r="N572" s="107"/>
      <c r="O572" s="107"/>
      <c r="P572" s="107"/>
      <c r="Q572" s="107"/>
      <c r="R572" s="107"/>
      <c r="S572" s="107"/>
      <c r="T572" s="107"/>
      <c r="U572" s="55">
        <f t="shared" si="253"/>
        <v>1600</v>
      </c>
      <c r="V572" s="32">
        <f t="shared" si="254"/>
        <v>1600</v>
      </c>
      <c r="W572" s="97">
        <f t="shared" si="244"/>
        <v>1600</v>
      </c>
      <c r="X572" s="172">
        <f t="shared" si="248"/>
        <v>1600</v>
      </c>
      <c r="Y572" s="38" t="s">
        <v>37</v>
      </c>
      <c r="Z572" s="5">
        <f t="shared" si="249"/>
        <v>0</v>
      </c>
      <c r="AA572" s="61"/>
      <c r="AB572" s="61"/>
      <c r="AC572" s="61"/>
      <c r="AD572" s="61"/>
      <c r="AE572" s="61"/>
      <c r="AF572" s="61"/>
      <c r="AG572" s="61"/>
      <c r="AH572" s="61"/>
      <c r="AI572" s="61"/>
      <c r="AJ572" s="61"/>
      <c r="AK572" s="61"/>
      <c r="AL572" s="61"/>
      <c r="AM572" s="61"/>
      <c r="AN572" s="61"/>
      <c r="AO572" s="61"/>
      <c r="AP572" s="61"/>
      <c r="AQ572" s="61"/>
      <c r="AR572" s="61"/>
      <c r="AS572" s="61"/>
      <c r="AT572" s="61"/>
      <c r="AU572" s="61"/>
      <c r="AV572" s="61"/>
      <c r="AW572" s="61"/>
      <c r="AX572" s="61"/>
      <c r="AY572" s="61"/>
      <c r="AZ572" s="61"/>
      <c r="BA572" s="61"/>
      <c r="BB572" s="61"/>
      <c r="BC572" s="61"/>
      <c r="BD572" s="61"/>
      <c r="BE572" s="61"/>
      <c r="BF572" s="61"/>
      <c r="BG572" s="61"/>
    </row>
    <row r="573" spans="1:59" s="62" customFormat="1" ht="37.5" customHeight="1" outlineLevel="1">
      <c r="A573" s="60" t="s">
        <v>40</v>
      </c>
      <c r="B573" s="174" t="s">
        <v>423</v>
      </c>
      <c r="C573" s="106">
        <v>0</v>
      </c>
      <c r="D573" s="107">
        <f t="shared" si="267"/>
        <v>980</v>
      </c>
      <c r="E573" s="107"/>
      <c r="F573" s="107">
        <v>980</v>
      </c>
      <c r="G573" s="107"/>
      <c r="H573" s="107"/>
      <c r="I573" s="107"/>
      <c r="J573" s="107"/>
      <c r="K573" s="107"/>
      <c r="L573" s="107"/>
      <c r="M573" s="107"/>
      <c r="N573" s="107"/>
      <c r="O573" s="107"/>
      <c r="P573" s="107"/>
      <c r="Q573" s="107"/>
      <c r="R573" s="107"/>
      <c r="S573" s="107"/>
      <c r="T573" s="107"/>
      <c r="U573" s="55">
        <f t="shared" si="253"/>
        <v>980</v>
      </c>
      <c r="V573" s="32">
        <f t="shared" si="254"/>
        <v>980</v>
      </c>
      <c r="W573" s="97">
        <f t="shared" si="244"/>
        <v>980</v>
      </c>
      <c r="X573" s="172">
        <f t="shared" si="248"/>
        <v>980</v>
      </c>
      <c r="Y573" s="38" t="s">
        <v>37</v>
      </c>
      <c r="Z573" s="5">
        <f t="shared" si="249"/>
        <v>0</v>
      </c>
      <c r="AA573" s="61"/>
      <c r="AB573" s="61"/>
      <c r="AC573" s="61"/>
      <c r="AD573" s="61"/>
      <c r="AE573" s="61"/>
      <c r="AF573" s="61"/>
      <c r="AG573" s="61"/>
      <c r="AH573" s="61"/>
      <c r="AI573" s="61"/>
      <c r="AJ573" s="61"/>
      <c r="AK573" s="61"/>
      <c r="AL573" s="61"/>
      <c r="AM573" s="61"/>
      <c r="AN573" s="61"/>
      <c r="AO573" s="61"/>
      <c r="AP573" s="61"/>
      <c r="AQ573" s="61"/>
      <c r="AR573" s="61"/>
      <c r="AS573" s="61"/>
      <c r="AT573" s="61"/>
      <c r="AU573" s="61"/>
      <c r="AV573" s="61"/>
      <c r="AW573" s="61"/>
      <c r="AX573" s="61"/>
      <c r="AY573" s="61"/>
      <c r="AZ573" s="61"/>
      <c r="BA573" s="61"/>
      <c r="BB573" s="61"/>
      <c r="BC573" s="61"/>
      <c r="BD573" s="61"/>
      <c r="BE573" s="61"/>
      <c r="BF573" s="61"/>
      <c r="BG573" s="61"/>
    </row>
    <row r="574" spans="1:59" s="62" customFormat="1" ht="36" customHeight="1" outlineLevel="1">
      <c r="A574" s="60" t="s">
        <v>40</v>
      </c>
      <c r="B574" s="174" t="s">
        <v>424</v>
      </c>
      <c r="C574" s="106"/>
      <c r="D574" s="107">
        <f t="shared" si="267"/>
        <v>3043</v>
      </c>
      <c r="E574" s="107"/>
      <c r="F574" s="107">
        <v>3043</v>
      </c>
      <c r="G574" s="107"/>
      <c r="H574" s="107"/>
      <c r="I574" s="107"/>
      <c r="J574" s="107"/>
      <c r="K574" s="107"/>
      <c r="L574" s="107"/>
      <c r="M574" s="107"/>
      <c r="N574" s="107"/>
      <c r="O574" s="107"/>
      <c r="P574" s="107"/>
      <c r="Q574" s="107"/>
      <c r="R574" s="107"/>
      <c r="S574" s="107"/>
      <c r="T574" s="107"/>
      <c r="U574" s="55">
        <f t="shared" si="253"/>
        <v>3043</v>
      </c>
      <c r="V574" s="32">
        <f t="shared" si="254"/>
        <v>3043</v>
      </c>
      <c r="W574" s="97">
        <f t="shared" si="244"/>
        <v>3043</v>
      </c>
      <c r="X574" s="172">
        <f t="shared" si="248"/>
        <v>3043</v>
      </c>
      <c r="Y574" s="75" t="s">
        <v>17</v>
      </c>
      <c r="Z574" s="175" t="s">
        <v>410</v>
      </c>
      <c r="AA574" s="61"/>
      <c r="AB574" s="61"/>
      <c r="AC574" s="61"/>
      <c r="AD574" s="61"/>
      <c r="AE574" s="61"/>
      <c r="AF574" s="61"/>
      <c r="AG574" s="61"/>
      <c r="AH574" s="61"/>
      <c r="AI574" s="61"/>
      <c r="AJ574" s="61"/>
      <c r="AK574" s="61"/>
      <c r="AL574" s="61"/>
      <c r="AM574" s="61"/>
      <c r="AN574" s="61"/>
      <c r="AO574" s="61"/>
      <c r="AP574" s="61"/>
      <c r="AQ574" s="61"/>
      <c r="AR574" s="61"/>
      <c r="AS574" s="61"/>
      <c r="AT574" s="61"/>
      <c r="AU574" s="61"/>
      <c r="AV574" s="61"/>
      <c r="AW574" s="61"/>
      <c r="AX574" s="61"/>
      <c r="AY574" s="61"/>
      <c r="AZ574" s="61"/>
      <c r="BA574" s="61"/>
      <c r="BB574" s="61"/>
      <c r="BC574" s="61"/>
      <c r="BD574" s="61"/>
      <c r="BE574" s="61"/>
      <c r="BF574" s="61"/>
      <c r="BG574" s="61"/>
    </row>
    <row r="575" spans="1:59" s="41" customFormat="1" ht="13.5" customHeight="1">
      <c r="A575" s="27" t="s">
        <v>425</v>
      </c>
      <c r="B575" s="28" t="s">
        <v>426</v>
      </c>
      <c r="C575" s="98">
        <v>1453</v>
      </c>
      <c r="D575" s="99">
        <f>D576</f>
        <v>1453</v>
      </c>
      <c r="E575" s="99">
        <f t="shared" ref="E575:Q575" si="268">E577</f>
        <v>0</v>
      </c>
      <c r="F575" s="99">
        <f>F576</f>
        <v>1453</v>
      </c>
      <c r="G575" s="99">
        <f t="shared" si="268"/>
        <v>0</v>
      </c>
      <c r="H575" s="99">
        <f t="shared" si="268"/>
        <v>0</v>
      </c>
      <c r="I575" s="99">
        <f t="shared" si="268"/>
        <v>0</v>
      </c>
      <c r="J575" s="99">
        <f t="shared" si="268"/>
        <v>0</v>
      </c>
      <c r="K575" s="99">
        <f t="shared" si="268"/>
        <v>0</v>
      </c>
      <c r="L575" s="99">
        <f t="shared" si="268"/>
        <v>0</v>
      </c>
      <c r="M575" s="99">
        <f t="shared" si="268"/>
        <v>0</v>
      </c>
      <c r="N575" s="99">
        <f t="shared" si="268"/>
        <v>0</v>
      </c>
      <c r="O575" s="99">
        <f t="shared" si="268"/>
        <v>0</v>
      </c>
      <c r="P575" s="99">
        <f t="shared" si="268"/>
        <v>0</v>
      </c>
      <c r="Q575" s="99">
        <f t="shared" si="268"/>
        <v>0</v>
      </c>
      <c r="R575" s="99"/>
      <c r="S575" s="99">
        <f t="shared" ref="S575:T575" si="269">S577</f>
        <v>0</v>
      </c>
      <c r="T575" s="99">
        <f t="shared" si="269"/>
        <v>0</v>
      </c>
      <c r="U575" s="100">
        <f t="shared" si="253"/>
        <v>1453</v>
      </c>
      <c r="V575" s="32">
        <f t="shared" si="254"/>
        <v>1453</v>
      </c>
      <c r="W575" s="97">
        <f t="shared" si="244"/>
        <v>1453</v>
      </c>
      <c r="X575" s="101">
        <f t="shared" si="248"/>
        <v>0</v>
      </c>
      <c r="Y575" s="38" t="s">
        <v>37</v>
      </c>
      <c r="Z575" s="5">
        <f t="shared" si="249"/>
        <v>0</v>
      </c>
      <c r="AA575" s="39"/>
      <c r="AB575" s="39"/>
      <c r="AC575" s="40"/>
      <c r="AD575" s="40"/>
      <c r="AE575" s="40"/>
      <c r="AF575" s="40"/>
      <c r="AG575" s="40"/>
      <c r="AH575" s="40"/>
      <c r="AI575" s="40"/>
      <c r="AJ575" s="40"/>
      <c r="AK575" s="40"/>
      <c r="AL575" s="40"/>
      <c r="AM575" s="40"/>
      <c r="AN575" s="40"/>
      <c r="AO575" s="40"/>
      <c r="AP575" s="40"/>
      <c r="AQ575" s="40"/>
      <c r="AR575" s="40"/>
      <c r="AS575" s="40"/>
      <c r="AT575" s="40"/>
      <c r="AU575" s="40"/>
      <c r="AV575" s="40"/>
      <c r="AW575" s="40"/>
      <c r="AX575" s="40"/>
      <c r="AY575" s="40"/>
      <c r="AZ575" s="40"/>
      <c r="BA575" s="40"/>
      <c r="BB575" s="40"/>
      <c r="BC575" s="40"/>
      <c r="BD575" s="40"/>
      <c r="BE575" s="40"/>
      <c r="BF575" s="40"/>
      <c r="BG575" s="40"/>
    </row>
    <row r="576" spans="1:59" s="49" customFormat="1" ht="13.5" customHeight="1">
      <c r="A576" s="42" t="s">
        <v>237</v>
      </c>
      <c r="B576" s="43" t="s">
        <v>94</v>
      </c>
      <c r="C576" s="102"/>
      <c r="D576" s="103">
        <f>D577</f>
        <v>1453</v>
      </c>
      <c r="E576" s="103">
        <v>0</v>
      </c>
      <c r="F576" s="103">
        <f>F577</f>
        <v>1453</v>
      </c>
      <c r="G576" s="103">
        <v>0</v>
      </c>
      <c r="H576" s="103">
        <v>0</v>
      </c>
      <c r="I576" s="103">
        <v>0</v>
      </c>
      <c r="J576" s="103">
        <v>0</v>
      </c>
      <c r="K576" s="103">
        <v>0</v>
      </c>
      <c r="L576" s="103">
        <v>0</v>
      </c>
      <c r="M576" s="103">
        <v>0</v>
      </c>
      <c r="N576" s="103">
        <v>0</v>
      </c>
      <c r="O576" s="103">
        <v>0</v>
      </c>
      <c r="P576" s="103">
        <v>0</v>
      </c>
      <c r="Q576" s="103"/>
      <c r="R576" s="103"/>
      <c r="S576" s="103"/>
      <c r="T576" s="103"/>
      <c r="U576" s="46">
        <f t="shared" si="253"/>
        <v>1453</v>
      </c>
      <c r="V576" s="32">
        <f t="shared" si="254"/>
        <v>1453</v>
      </c>
      <c r="W576" s="97">
        <f t="shared" si="244"/>
        <v>1453</v>
      </c>
      <c r="X576" s="176">
        <f t="shared" si="248"/>
        <v>1453</v>
      </c>
      <c r="Y576" s="38"/>
      <c r="Z576" s="5">
        <f t="shared" si="249"/>
        <v>0</v>
      </c>
      <c r="AA576" s="48"/>
      <c r="AB576" s="48"/>
      <c r="AC576" s="48"/>
      <c r="AD576" s="48"/>
      <c r="AE576" s="48"/>
      <c r="AF576" s="48"/>
      <c r="AG576" s="48"/>
      <c r="AH576" s="48"/>
      <c r="AI576" s="48"/>
      <c r="AJ576" s="48"/>
      <c r="AK576" s="48"/>
      <c r="AL576" s="48"/>
      <c r="AM576" s="48"/>
      <c r="AN576" s="48"/>
      <c r="AO576" s="48"/>
      <c r="AP576" s="48"/>
      <c r="AQ576" s="48"/>
      <c r="AR576" s="48"/>
      <c r="AS576" s="48"/>
      <c r="AT576" s="48"/>
      <c r="AU576" s="48"/>
      <c r="AV576" s="48"/>
      <c r="AW576" s="48"/>
      <c r="AX576" s="48"/>
      <c r="AY576" s="48"/>
      <c r="AZ576" s="48"/>
      <c r="BA576" s="48"/>
      <c r="BB576" s="48"/>
      <c r="BC576" s="48"/>
      <c r="BD576" s="48"/>
      <c r="BE576" s="48"/>
      <c r="BF576" s="48"/>
      <c r="BG576" s="48"/>
    </row>
    <row r="577" spans="1:59" s="62" customFormat="1" ht="24">
      <c r="A577" s="50" t="s">
        <v>40</v>
      </c>
      <c r="B577" s="51" t="s">
        <v>427</v>
      </c>
      <c r="C577" s="106">
        <v>1453</v>
      </c>
      <c r="D577" s="107">
        <f t="shared" ref="D577" si="270">SUM(E577:P577)</f>
        <v>1453</v>
      </c>
      <c r="E577" s="107"/>
      <c r="F577" s="107">
        <v>1453</v>
      </c>
      <c r="G577" s="107"/>
      <c r="H577" s="107"/>
      <c r="I577" s="107"/>
      <c r="J577" s="107"/>
      <c r="K577" s="107"/>
      <c r="L577" s="107"/>
      <c r="M577" s="107"/>
      <c r="N577" s="107"/>
      <c r="O577" s="107"/>
      <c r="P577" s="107"/>
      <c r="Q577" s="107"/>
      <c r="R577" s="107"/>
      <c r="S577" s="107"/>
      <c r="T577" s="107"/>
      <c r="U577" s="55">
        <f t="shared" si="253"/>
        <v>1453</v>
      </c>
      <c r="V577" s="32">
        <f t="shared" si="254"/>
        <v>1453</v>
      </c>
      <c r="W577" s="97">
        <f t="shared" si="244"/>
        <v>1453</v>
      </c>
      <c r="X577" s="172">
        <f t="shared" si="248"/>
        <v>0</v>
      </c>
      <c r="Y577" s="57"/>
      <c r="Z577" s="5">
        <f t="shared" si="249"/>
        <v>0</v>
      </c>
      <c r="AA577" s="61"/>
      <c r="AB577" s="61"/>
      <c r="AC577" s="61"/>
      <c r="AD577" s="61"/>
      <c r="AE577" s="61"/>
      <c r="AF577" s="61"/>
      <c r="AG577" s="61"/>
      <c r="AH577" s="61"/>
      <c r="AI577" s="61"/>
      <c r="AJ577" s="61"/>
      <c r="AK577" s="61"/>
      <c r="AL577" s="61"/>
      <c r="AM577" s="61"/>
      <c r="AN577" s="61"/>
      <c r="AO577" s="61"/>
      <c r="AP577" s="61"/>
      <c r="AQ577" s="61"/>
      <c r="AR577" s="61"/>
      <c r="AS577" s="61"/>
      <c r="AT577" s="61"/>
      <c r="AU577" s="61"/>
      <c r="AV577" s="61"/>
      <c r="AW577" s="61"/>
      <c r="AX577" s="61"/>
      <c r="AY577" s="61"/>
      <c r="AZ577" s="61"/>
      <c r="BA577" s="61"/>
      <c r="BB577" s="61"/>
      <c r="BC577" s="61"/>
      <c r="BD577" s="61"/>
      <c r="BE577" s="61"/>
      <c r="BF577" s="61"/>
      <c r="BG577" s="61"/>
    </row>
    <row r="578" spans="1:59" s="179" customFormat="1" ht="13.5" customHeight="1">
      <c r="A578" s="83" t="s">
        <v>428</v>
      </c>
      <c r="B578" s="28" t="s">
        <v>429</v>
      </c>
      <c r="C578" s="29">
        <v>5164</v>
      </c>
      <c r="D578" s="37">
        <f>+D579</f>
        <v>5545</v>
      </c>
      <c r="E578" s="37">
        <f t="shared" ref="E578:T578" si="271">+E579</f>
        <v>5545</v>
      </c>
      <c r="F578" s="37">
        <f t="shared" si="271"/>
        <v>0</v>
      </c>
      <c r="G578" s="37">
        <f t="shared" si="271"/>
        <v>0</v>
      </c>
      <c r="H578" s="37">
        <f t="shared" si="271"/>
        <v>0</v>
      </c>
      <c r="I578" s="37">
        <f t="shared" si="271"/>
        <v>0</v>
      </c>
      <c r="J578" s="37">
        <f t="shared" si="271"/>
        <v>0</v>
      </c>
      <c r="K578" s="37">
        <f t="shared" si="271"/>
        <v>0</v>
      </c>
      <c r="L578" s="37">
        <f t="shared" si="271"/>
        <v>0</v>
      </c>
      <c r="M578" s="37">
        <f t="shared" si="271"/>
        <v>0</v>
      </c>
      <c r="N578" s="37">
        <f t="shared" si="271"/>
        <v>0</v>
      </c>
      <c r="O578" s="37">
        <f t="shared" si="271"/>
        <v>0</v>
      </c>
      <c r="P578" s="37">
        <f t="shared" si="271"/>
        <v>0</v>
      </c>
      <c r="Q578" s="37">
        <f t="shared" si="271"/>
        <v>0</v>
      </c>
      <c r="R578" s="37"/>
      <c r="S578" s="37">
        <f t="shared" si="271"/>
        <v>0</v>
      </c>
      <c r="T578" s="37">
        <f t="shared" si="271"/>
        <v>0</v>
      </c>
      <c r="U578" s="31">
        <f t="shared" si="253"/>
        <v>5545</v>
      </c>
      <c r="V578" s="32">
        <f t="shared" si="254"/>
        <v>5545</v>
      </c>
      <c r="W578" s="97">
        <f t="shared" si="244"/>
        <v>5545</v>
      </c>
      <c r="X578" s="34">
        <f t="shared" si="248"/>
        <v>381</v>
      </c>
      <c r="Y578" s="75" t="s">
        <v>236</v>
      </c>
      <c r="Z578" s="5">
        <f t="shared" si="249"/>
        <v>0</v>
      </c>
      <c r="AA578" s="177"/>
      <c r="AB578" s="177"/>
      <c r="AC578" s="178"/>
      <c r="AD578" s="178"/>
      <c r="AE578" s="178"/>
      <c r="AF578" s="178"/>
      <c r="AG578" s="178"/>
      <c r="AH578" s="178"/>
      <c r="AI578" s="178"/>
      <c r="AJ578" s="178"/>
      <c r="AK578" s="178"/>
      <c r="AL578" s="178"/>
      <c r="AM578" s="178"/>
      <c r="AN578" s="178"/>
      <c r="AO578" s="178"/>
      <c r="AP578" s="178"/>
      <c r="AQ578" s="178"/>
      <c r="AR578" s="178"/>
      <c r="AS578" s="178"/>
      <c r="AT578" s="178"/>
      <c r="AU578" s="178"/>
      <c r="AV578" s="178"/>
      <c r="AW578" s="178"/>
      <c r="AX578" s="178"/>
      <c r="AY578" s="178"/>
      <c r="AZ578" s="178"/>
      <c r="BA578" s="178"/>
      <c r="BB578" s="178"/>
      <c r="BC578" s="178"/>
      <c r="BD578" s="178"/>
      <c r="BE578" s="178"/>
      <c r="BF578" s="178"/>
      <c r="BG578" s="178"/>
    </row>
    <row r="579" spans="1:59" s="77" customFormat="1" ht="12">
      <c r="A579" s="42" t="s">
        <v>237</v>
      </c>
      <c r="B579" s="43" t="s">
        <v>373</v>
      </c>
      <c r="C579" s="102">
        <v>5164</v>
      </c>
      <c r="D579" s="103">
        <f>+SUM(D580:D582)</f>
        <v>5545</v>
      </c>
      <c r="E579" s="103">
        <f t="shared" ref="E579:P579" si="272">+SUM(E580:E582)</f>
        <v>5545</v>
      </c>
      <c r="F579" s="103">
        <f t="shared" si="272"/>
        <v>0</v>
      </c>
      <c r="G579" s="103">
        <f t="shared" si="272"/>
        <v>0</v>
      </c>
      <c r="H579" s="103">
        <f t="shared" si="272"/>
        <v>0</v>
      </c>
      <c r="I579" s="103">
        <f t="shared" si="272"/>
        <v>0</v>
      </c>
      <c r="J579" s="103">
        <f t="shared" si="272"/>
        <v>0</v>
      </c>
      <c r="K579" s="103">
        <f t="shared" si="272"/>
        <v>0</v>
      </c>
      <c r="L579" s="103">
        <f t="shared" si="272"/>
        <v>0</v>
      </c>
      <c r="M579" s="103">
        <f t="shared" si="272"/>
        <v>0</v>
      </c>
      <c r="N579" s="103">
        <f t="shared" si="272"/>
        <v>0</v>
      </c>
      <c r="O579" s="103">
        <f t="shared" si="272"/>
        <v>0</v>
      </c>
      <c r="P579" s="103">
        <f t="shared" si="272"/>
        <v>0</v>
      </c>
      <c r="Q579" s="103"/>
      <c r="R579" s="103"/>
      <c r="S579" s="103"/>
      <c r="T579" s="103"/>
      <c r="U579" s="46">
        <f t="shared" si="253"/>
        <v>5545</v>
      </c>
      <c r="V579" s="32">
        <f t="shared" si="254"/>
        <v>5545</v>
      </c>
      <c r="W579" s="97">
        <f t="shared" si="244"/>
        <v>5545</v>
      </c>
      <c r="X579" s="171">
        <f t="shared" si="248"/>
        <v>381</v>
      </c>
      <c r="Y579" s="75" t="s">
        <v>236</v>
      </c>
      <c r="Z579" s="5">
        <f t="shared" si="249"/>
        <v>0</v>
      </c>
      <c r="AA579" s="76"/>
      <c r="AB579" s="76"/>
      <c r="AC579" s="76"/>
      <c r="AD579" s="76"/>
      <c r="AE579" s="76"/>
      <c r="AF579" s="76"/>
      <c r="AG579" s="76"/>
      <c r="AH579" s="76"/>
      <c r="AI579" s="76"/>
      <c r="AJ579" s="76"/>
      <c r="AK579" s="76"/>
      <c r="AL579" s="76"/>
      <c r="AM579" s="76"/>
      <c r="AN579" s="76"/>
      <c r="AO579" s="76"/>
      <c r="AP579" s="76"/>
      <c r="AQ579" s="76"/>
      <c r="AR579" s="76"/>
      <c r="AS579" s="76"/>
      <c r="AT579" s="76"/>
      <c r="AU579" s="76"/>
      <c r="AV579" s="76"/>
      <c r="AW579" s="76"/>
      <c r="AX579" s="76"/>
      <c r="AY579" s="76"/>
      <c r="AZ579" s="76"/>
      <c r="BA579" s="76"/>
      <c r="BB579" s="76"/>
      <c r="BC579" s="76"/>
      <c r="BD579" s="76"/>
      <c r="BE579" s="76"/>
      <c r="BF579" s="76"/>
      <c r="BG579" s="76"/>
    </row>
    <row r="580" spans="1:59" s="62" customFormat="1" ht="14.25" customHeight="1">
      <c r="A580" s="50" t="s">
        <v>40</v>
      </c>
      <c r="B580" s="51" t="s">
        <v>430</v>
      </c>
      <c r="C580" s="106">
        <v>2187</v>
      </c>
      <c r="D580" s="107">
        <f>SUM(E580:P580)</f>
        <v>2551</v>
      </c>
      <c r="E580" s="107">
        <v>2551</v>
      </c>
      <c r="F580" s="107"/>
      <c r="G580" s="107"/>
      <c r="H580" s="107"/>
      <c r="I580" s="107"/>
      <c r="J580" s="107"/>
      <c r="K580" s="107"/>
      <c r="L580" s="107"/>
      <c r="M580" s="107"/>
      <c r="N580" s="107"/>
      <c r="O580" s="107"/>
      <c r="P580" s="107"/>
      <c r="Q580" s="107"/>
      <c r="R580" s="107"/>
      <c r="S580" s="107"/>
      <c r="T580" s="107"/>
      <c r="U580" s="55">
        <f t="shared" si="253"/>
        <v>2551</v>
      </c>
      <c r="V580" s="32">
        <f t="shared" si="254"/>
        <v>2551</v>
      </c>
      <c r="W580" s="97">
        <f t="shared" si="244"/>
        <v>2551</v>
      </c>
      <c r="X580" s="172">
        <f t="shared" si="248"/>
        <v>364</v>
      </c>
      <c r="Y580" s="75" t="s">
        <v>236</v>
      </c>
      <c r="Z580" s="5">
        <f t="shared" si="249"/>
        <v>0</v>
      </c>
      <c r="AA580" s="61"/>
      <c r="AB580" s="61"/>
      <c r="AC580" s="61"/>
      <c r="AD580" s="61"/>
      <c r="AE580" s="61"/>
      <c r="AF580" s="61"/>
      <c r="AG580" s="61"/>
      <c r="AH580" s="61"/>
      <c r="AI580" s="61"/>
      <c r="AJ580" s="61"/>
      <c r="AK580" s="61"/>
      <c r="AL580" s="61"/>
      <c r="AM580" s="61"/>
      <c r="AN580" s="61"/>
      <c r="AO580" s="61"/>
      <c r="AP580" s="61"/>
      <c r="AQ580" s="61"/>
      <c r="AR580" s="61"/>
      <c r="AS580" s="61"/>
      <c r="AT580" s="61"/>
      <c r="AU580" s="61"/>
      <c r="AV580" s="61"/>
      <c r="AW580" s="61"/>
      <c r="AX580" s="61"/>
      <c r="AY580" s="61"/>
      <c r="AZ580" s="61"/>
      <c r="BA580" s="61"/>
      <c r="BB580" s="61"/>
      <c r="BC580" s="61"/>
      <c r="BD580" s="61"/>
      <c r="BE580" s="61"/>
      <c r="BF580" s="61"/>
      <c r="BG580" s="61"/>
    </row>
    <row r="581" spans="1:59" s="62" customFormat="1" ht="36">
      <c r="A581" s="50" t="s">
        <v>40</v>
      </c>
      <c r="B581" s="51" t="s">
        <v>431</v>
      </c>
      <c r="C581" s="106">
        <v>897</v>
      </c>
      <c r="D581" s="107">
        <f>SUM(E581:P581)</f>
        <v>534</v>
      </c>
      <c r="E581" s="107">
        <v>534</v>
      </c>
      <c r="F581" s="107"/>
      <c r="G581" s="107"/>
      <c r="H581" s="107"/>
      <c r="I581" s="107"/>
      <c r="J581" s="107"/>
      <c r="K581" s="107"/>
      <c r="L581" s="107"/>
      <c r="M581" s="107"/>
      <c r="N581" s="107"/>
      <c r="O581" s="107"/>
      <c r="P581" s="107"/>
      <c r="Q581" s="107"/>
      <c r="R581" s="107"/>
      <c r="S581" s="107"/>
      <c r="T581" s="107"/>
      <c r="U581" s="55">
        <f t="shared" si="253"/>
        <v>534</v>
      </c>
      <c r="V581" s="32">
        <f t="shared" si="254"/>
        <v>534</v>
      </c>
      <c r="W581" s="97">
        <f t="shared" si="244"/>
        <v>534</v>
      </c>
      <c r="X581" s="172">
        <f t="shared" si="248"/>
        <v>-363</v>
      </c>
      <c r="Y581" s="75" t="s">
        <v>236</v>
      </c>
      <c r="Z581" s="5">
        <f t="shared" si="249"/>
        <v>0</v>
      </c>
      <c r="AA581" s="61"/>
      <c r="AB581" s="61"/>
      <c r="AC581" s="61"/>
      <c r="AD581" s="61"/>
      <c r="AE581" s="61"/>
      <c r="AF581" s="61"/>
      <c r="AG581" s="61"/>
      <c r="AH581" s="61"/>
      <c r="AI581" s="61"/>
      <c r="AJ581" s="61"/>
      <c r="AK581" s="61"/>
      <c r="AL581" s="61"/>
      <c r="AM581" s="61"/>
      <c r="AN581" s="61"/>
      <c r="AO581" s="61"/>
      <c r="AP581" s="61"/>
      <c r="AQ581" s="61"/>
      <c r="AR581" s="61"/>
      <c r="AS581" s="61"/>
      <c r="AT581" s="61"/>
      <c r="AU581" s="61"/>
      <c r="AV581" s="61"/>
      <c r="AW581" s="61"/>
      <c r="AX581" s="61"/>
      <c r="AY581" s="61"/>
      <c r="AZ581" s="61"/>
      <c r="BA581" s="61"/>
      <c r="BB581" s="61"/>
      <c r="BC581" s="61"/>
      <c r="BD581" s="61"/>
      <c r="BE581" s="61"/>
      <c r="BF581" s="61"/>
      <c r="BG581" s="61"/>
    </row>
    <row r="582" spans="1:59" s="62" customFormat="1" ht="24">
      <c r="A582" s="50" t="s">
        <v>40</v>
      </c>
      <c r="B582" s="51" t="s">
        <v>432</v>
      </c>
      <c r="C582" s="106">
        <v>2080</v>
      </c>
      <c r="D582" s="107">
        <f>SUM(E582:P582)</f>
        <v>2460</v>
      </c>
      <c r="E582" s="107">
        <v>2460</v>
      </c>
      <c r="F582" s="107"/>
      <c r="G582" s="107"/>
      <c r="H582" s="107"/>
      <c r="I582" s="107"/>
      <c r="J582" s="107"/>
      <c r="K582" s="107"/>
      <c r="L582" s="107"/>
      <c r="M582" s="107"/>
      <c r="N582" s="107"/>
      <c r="O582" s="107"/>
      <c r="P582" s="107"/>
      <c r="Q582" s="107"/>
      <c r="R582" s="107"/>
      <c r="S582" s="107"/>
      <c r="T582" s="107"/>
      <c r="U582" s="55">
        <f t="shared" si="253"/>
        <v>2460</v>
      </c>
      <c r="V582" s="32">
        <f t="shared" si="254"/>
        <v>2460</v>
      </c>
      <c r="W582" s="97">
        <f t="shared" si="244"/>
        <v>2460</v>
      </c>
      <c r="X582" s="172">
        <f t="shared" si="248"/>
        <v>380</v>
      </c>
      <c r="Y582" s="75" t="s">
        <v>236</v>
      </c>
      <c r="Z582" s="5">
        <f t="shared" si="249"/>
        <v>0</v>
      </c>
      <c r="AA582" s="61"/>
      <c r="AB582" s="61"/>
      <c r="AC582" s="61"/>
      <c r="AD582" s="61"/>
      <c r="AE582" s="61"/>
      <c r="AF582" s="61"/>
      <c r="AG582" s="61"/>
      <c r="AH582" s="61"/>
      <c r="AI582" s="61"/>
      <c r="AJ582" s="61"/>
      <c r="AK582" s="61"/>
      <c r="AL582" s="61"/>
      <c r="AM582" s="61"/>
      <c r="AN582" s="61"/>
      <c r="AO582" s="61"/>
      <c r="AP582" s="61"/>
      <c r="AQ582" s="61"/>
      <c r="AR582" s="61"/>
      <c r="AS582" s="61"/>
      <c r="AT582" s="61"/>
      <c r="AU582" s="61"/>
      <c r="AV582" s="61"/>
      <c r="AW582" s="61"/>
      <c r="AX582" s="61"/>
      <c r="AY582" s="61"/>
      <c r="AZ582" s="61"/>
      <c r="BA582" s="61"/>
      <c r="BB582" s="61"/>
      <c r="BC582" s="61"/>
      <c r="BD582" s="61"/>
      <c r="BE582" s="61"/>
      <c r="BF582" s="61"/>
      <c r="BG582" s="61"/>
    </row>
    <row r="583" spans="1:59" s="41" customFormat="1" ht="12">
      <c r="A583" s="27" t="s">
        <v>433</v>
      </c>
      <c r="B583" s="28" t="s">
        <v>434</v>
      </c>
      <c r="C583" s="98">
        <v>2526</v>
      </c>
      <c r="D583" s="99">
        <f>D584+D585+D586</f>
        <v>3106</v>
      </c>
      <c r="E583" s="99">
        <f t="shared" ref="E583:Q583" si="273">E584+E585+E586</f>
        <v>1176</v>
      </c>
      <c r="F583" s="99">
        <f t="shared" si="273"/>
        <v>1630</v>
      </c>
      <c r="G583" s="99">
        <f t="shared" si="273"/>
        <v>0</v>
      </c>
      <c r="H583" s="99">
        <f t="shared" si="273"/>
        <v>0</v>
      </c>
      <c r="I583" s="99">
        <f t="shared" si="273"/>
        <v>0</v>
      </c>
      <c r="J583" s="99">
        <f t="shared" si="273"/>
        <v>300</v>
      </c>
      <c r="K583" s="99">
        <f t="shared" si="273"/>
        <v>0</v>
      </c>
      <c r="L583" s="99">
        <f t="shared" si="273"/>
        <v>0</v>
      </c>
      <c r="M583" s="99">
        <f t="shared" si="273"/>
        <v>0</v>
      </c>
      <c r="N583" s="99">
        <f t="shared" si="273"/>
        <v>0</v>
      </c>
      <c r="O583" s="99">
        <f t="shared" si="273"/>
        <v>0</v>
      </c>
      <c r="P583" s="99">
        <f t="shared" si="273"/>
        <v>0</v>
      </c>
      <c r="Q583" s="99">
        <f t="shared" si="273"/>
        <v>15</v>
      </c>
      <c r="R583" s="99"/>
      <c r="S583" s="99">
        <f t="shared" ref="S583:T583" si="274">S584+S585+S586</f>
        <v>15</v>
      </c>
      <c r="T583" s="99">
        <f t="shared" si="274"/>
        <v>0</v>
      </c>
      <c r="U583" s="100">
        <f t="shared" si="253"/>
        <v>3121</v>
      </c>
      <c r="V583" s="32">
        <f t="shared" si="254"/>
        <v>3106</v>
      </c>
      <c r="W583" s="97">
        <f t="shared" si="244"/>
        <v>3106</v>
      </c>
      <c r="X583" s="101">
        <f t="shared" si="248"/>
        <v>580</v>
      </c>
      <c r="Y583" s="38" t="s">
        <v>37</v>
      </c>
      <c r="Z583" s="5">
        <f t="shared" si="249"/>
        <v>0</v>
      </c>
      <c r="AA583" s="39"/>
      <c r="AB583" s="39"/>
      <c r="AC583" s="40"/>
      <c r="AD583" s="40"/>
      <c r="AE583" s="40"/>
      <c r="AF583" s="40"/>
      <c r="AG583" s="40"/>
      <c r="AH583" s="40"/>
      <c r="AI583" s="40"/>
      <c r="AJ583" s="40"/>
      <c r="AK583" s="40"/>
      <c r="AL583" s="40"/>
      <c r="AM583" s="40"/>
      <c r="AN583" s="40"/>
      <c r="AO583" s="40"/>
      <c r="AP583" s="40"/>
      <c r="AQ583" s="40"/>
      <c r="AR583" s="40"/>
      <c r="AS583" s="40"/>
      <c r="AT583" s="40"/>
      <c r="AU583" s="40"/>
      <c r="AV583" s="40"/>
      <c r="AW583" s="40"/>
      <c r="AX583" s="40"/>
      <c r="AY583" s="40"/>
      <c r="AZ583" s="40"/>
      <c r="BA583" s="40"/>
      <c r="BB583" s="40"/>
      <c r="BC583" s="40"/>
      <c r="BD583" s="40"/>
      <c r="BE583" s="40"/>
      <c r="BF583" s="40"/>
      <c r="BG583" s="40"/>
    </row>
    <row r="584" spans="1:59" s="49" customFormat="1" ht="13.5" customHeight="1">
      <c r="A584" s="42" t="s">
        <v>35</v>
      </c>
      <c r="B584" s="43" t="s">
        <v>371</v>
      </c>
      <c r="C584" s="102">
        <v>691</v>
      </c>
      <c r="D584" s="103">
        <f>SUM(E584:P584)</f>
        <v>781</v>
      </c>
      <c r="E584" s="103">
        <v>781</v>
      </c>
      <c r="F584" s="103"/>
      <c r="G584" s="103"/>
      <c r="H584" s="103"/>
      <c r="I584" s="103"/>
      <c r="J584" s="103"/>
      <c r="K584" s="103"/>
      <c r="L584" s="103"/>
      <c r="M584" s="103"/>
      <c r="N584" s="103"/>
      <c r="O584" s="103"/>
      <c r="P584" s="103"/>
      <c r="Q584" s="103"/>
      <c r="R584" s="103"/>
      <c r="S584" s="103"/>
      <c r="T584" s="103"/>
      <c r="U584" s="46">
        <f t="shared" si="253"/>
        <v>781</v>
      </c>
      <c r="V584" s="32">
        <f t="shared" si="254"/>
        <v>781</v>
      </c>
      <c r="W584" s="97">
        <f t="shared" ref="W584:W652" si="275">E584+F584+G584+H584+I584+J584+K584+L584+M584+N584+O584+P584</f>
        <v>781</v>
      </c>
      <c r="X584" s="176">
        <f t="shared" si="248"/>
        <v>90</v>
      </c>
      <c r="Y584" s="38"/>
      <c r="Z584" s="5">
        <f t="shared" si="249"/>
        <v>0</v>
      </c>
      <c r="AA584" s="48"/>
      <c r="AB584" s="48"/>
      <c r="AC584" s="48"/>
      <c r="AD584" s="48"/>
      <c r="AE584" s="48"/>
      <c r="AF584" s="48"/>
      <c r="AG584" s="48"/>
      <c r="AH584" s="48"/>
      <c r="AI584" s="48"/>
      <c r="AJ584" s="48"/>
      <c r="AK584" s="48"/>
      <c r="AL584" s="48"/>
      <c r="AM584" s="48"/>
      <c r="AN584" s="48"/>
      <c r="AO584" s="48"/>
      <c r="AP584" s="48"/>
      <c r="AQ584" s="48"/>
      <c r="AR584" s="48"/>
      <c r="AS584" s="48"/>
      <c r="AT584" s="48"/>
      <c r="AU584" s="48"/>
      <c r="AV584" s="48"/>
      <c r="AW584" s="48"/>
      <c r="AX584" s="48"/>
      <c r="AY584" s="48"/>
      <c r="AZ584" s="48"/>
      <c r="BA584" s="48"/>
      <c r="BB584" s="48"/>
      <c r="BC584" s="48"/>
      <c r="BD584" s="48"/>
      <c r="BE584" s="48"/>
      <c r="BF584" s="48"/>
      <c r="BG584" s="48"/>
    </row>
    <row r="585" spans="1:59" s="49" customFormat="1" ht="13.5" customHeight="1">
      <c r="A585" s="42" t="s">
        <v>43</v>
      </c>
      <c r="B585" s="43" t="s">
        <v>372</v>
      </c>
      <c r="C585" s="102">
        <v>137</v>
      </c>
      <c r="D585" s="103">
        <f>SUM(E585:P585)</f>
        <v>137</v>
      </c>
      <c r="E585" s="103">
        <v>137</v>
      </c>
      <c r="F585" s="103"/>
      <c r="G585" s="103"/>
      <c r="H585" s="103"/>
      <c r="I585" s="103"/>
      <c r="J585" s="103"/>
      <c r="K585" s="103"/>
      <c r="L585" s="103"/>
      <c r="M585" s="103"/>
      <c r="N585" s="103"/>
      <c r="O585" s="103"/>
      <c r="P585" s="103"/>
      <c r="Q585" s="103">
        <v>15</v>
      </c>
      <c r="R585" s="103"/>
      <c r="S585" s="103">
        <v>15</v>
      </c>
      <c r="T585" s="103"/>
      <c r="U585" s="46">
        <f t="shared" si="253"/>
        <v>152</v>
      </c>
      <c r="V585" s="32">
        <f t="shared" si="254"/>
        <v>137</v>
      </c>
      <c r="W585" s="97">
        <f t="shared" si="275"/>
        <v>137</v>
      </c>
      <c r="X585" s="176">
        <f t="shared" si="248"/>
        <v>0</v>
      </c>
      <c r="Y585" s="38"/>
      <c r="Z585" s="5">
        <f t="shared" si="249"/>
        <v>0</v>
      </c>
      <c r="AA585" s="48"/>
      <c r="AB585" s="48"/>
      <c r="AC585" s="48"/>
      <c r="AD585" s="48"/>
      <c r="AE585" s="48"/>
      <c r="AF585" s="48"/>
      <c r="AG585" s="48"/>
      <c r="AH585" s="48"/>
      <c r="AI585" s="48"/>
      <c r="AJ585" s="48"/>
      <c r="AK585" s="48"/>
      <c r="AL585" s="48"/>
      <c r="AM585" s="48"/>
      <c r="AN585" s="48"/>
      <c r="AO585" s="48"/>
      <c r="AP585" s="48"/>
      <c r="AQ585" s="48"/>
      <c r="AR585" s="48"/>
      <c r="AS585" s="48"/>
      <c r="AT585" s="48"/>
      <c r="AU585" s="48"/>
      <c r="AV585" s="48"/>
      <c r="AW585" s="48"/>
      <c r="AX585" s="48"/>
      <c r="AY585" s="48"/>
      <c r="AZ585" s="48"/>
      <c r="BA585" s="48"/>
      <c r="BB585" s="48"/>
      <c r="BC585" s="48"/>
      <c r="BD585" s="48"/>
      <c r="BE585" s="48"/>
      <c r="BF585" s="48"/>
      <c r="BG585" s="48"/>
    </row>
    <row r="586" spans="1:59" s="49" customFormat="1" ht="13.5" customHeight="1">
      <c r="A586" s="42" t="s">
        <v>45</v>
      </c>
      <c r="B586" s="43" t="s">
        <v>94</v>
      </c>
      <c r="C586" s="102">
        <v>1698</v>
      </c>
      <c r="D586" s="103">
        <f>SUM(D587:D590)</f>
        <v>2188</v>
      </c>
      <c r="E586" s="103">
        <f>SUM(E587:E590)</f>
        <v>258</v>
      </c>
      <c r="F586" s="103">
        <f>SUM(F587:F590)</f>
        <v>1630</v>
      </c>
      <c r="G586" s="103">
        <f t="shared" ref="G586:T586" si="276">SUM(G587:G590)</f>
        <v>0</v>
      </c>
      <c r="H586" s="103">
        <f t="shared" si="276"/>
        <v>0</v>
      </c>
      <c r="I586" s="103">
        <f t="shared" si="276"/>
        <v>0</v>
      </c>
      <c r="J586" s="103">
        <f t="shared" si="276"/>
        <v>300</v>
      </c>
      <c r="K586" s="103">
        <f t="shared" si="276"/>
        <v>0</v>
      </c>
      <c r="L586" s="103">
        <f t="shared" si="276"/>
        <v>0</v>
      </c>
      <c r="M586" s="103">
        <f t="shared" si="276"/>
        <v>0</v>
      </c>
      <c r="N586" s="103">
        <f t="shared" si="276"/>
        <v>0</v>
      </c>
      <c r="O586" s="103">
        <f t="shared" si="276"/>
        <v>0</v>
      </c>
      <c r="P586" s="103">
        <f t="shared" si="276"/>
        <v>0</v>
      </c>
      <c r="Q586" s="103">
        <f t="shared" si="276"/>
        <v>0</v>
      </c>
      <c r="R586" s="103"/>
      <c r="S586" s="103">
        <f t="shared" si="276"/>
        <v>0</v>
      </c>
      <c r="T586" s="103">
        <f t="shared" si="276"/>
        <v>0</v>
      </c>
      <c r="U586" s="104">
        <f t="shared" si="253"/>
        <v>2188</v>
      </c>
      <c r="V586" s="32">
        <f t="shared" si="254"/>
        <v>2188</v>
      </c>
      <c r="W586" s="97">
        <f t="shared" si="275"/>
        <v>2188</v>
      </c>
      <c r="X586" s="171">
        <f t="shared" si="248"/>
        <v>490</v>
      </c>
      <c r="Y586" s="38"/>
      <c r="Z586" s="5">
        <f t="shared" si="249"/>
        <v>0</v>
      </c>
      <c r="AA586" s="48"/>
      <c r="AB586" s="48"/>
      <c r="AC586" s="48"/>
      <c r="AD586" s="48"/>
      <c r="AE586" s="48"/>
      <c r="AF586" s="48"/>
      <c r="AG586" s="48"/>
      <c r="AH586" s="48"/>
      <c r="AI586" s="48"/>
      <c r="AJ586" s="48"/>
      <c r="AK586" s="48"/>
      <c r="AL586" s="48"/>
      <c r="AM586" s="48"/>
      <c r="AN586" s="48"/>
      <c r="AO586" s="48"/>
      <c r="AP586" s="48"/>
      <c r="AQ586" s="48"/>
      <c r="AR586" s="48"/>
      <c r="AS586" s="48"/>
      <c r="AT586" s="48"/>
      <c r="AU586" s="48"/>
      <c r="AV586" s="48"/>
      <c r="AW586" s="48"/>
      <c r="AX586" s="48"/>
      <c r="AY586" s="48"/>
      <c r="AZ586" s="48"/>
      <c r="BA586" s="48"/>
      <c r="BB586" s="48"/>
      <c r="BC586" s="48"/>
      <c r="BD586" s="48"/>
      <c r="BE586" s="48"/>
      <c r="BF586" s="48"/>
      <c r="BG586" s="48"/>
    </row>
    <row r="587" spans="1:59" s="59" customFormat="1" ht="12">
      <c r="A587" s="50" t="s">
        <v>40</v>
      </c>
      <c r="B587" s="51" t="s">
        <v>435</v>
      </c>
      <c r="C587" s="106">
        <v>258</v>
      </c>
      <c r="D587" s="107">
        <f>SUM(E587:P587)</f>
        <v>258</v>
      </c>
      <c r="E587" s="107">
        <v>258</v>
      </c>
      <c r="F587" s="107"/>
      <c r="G587" s="107"/>
      <c r="H587" s="107"/>
      <c r="I587" s="107"/>
      <c r="J587" s="107"/>
      <c r="K587" s="107"/>
      <c r="L587" s="107"/>
      <c r="M587" s="107"/>
      <c r="N587" s="107"/>
      <c r="O587" s="107"/>
      <c r="P587" s="107"/>
      <c r="Q587" s="107"/>
      <c r="R587" s="107"/>
      <c r="S587" s="107"/>
      <c r="T587" s="107"/>
      <c r="U587" s="55">
        <f t="shared" si="253"/>
        <v>258</v>
      </c>
      <c r="V587" s="32">
        <f t="shared" si="254"/>
        <v>258</v>
      </c>
      <c r="W587" s="97">
        <f t="shared" si="275"/>
        <v>258</v>
      </c>
      <c r="X587" s="172">
        <f t="shared" si="248"/>
        <v>0</v>
      </c>
      <c r="Y587" s="57"/>
      <c r="Z587" s="5">
        <f t="shared" si="249"/>
        <v>0</v>
      </c>
      <c r="AA587" s="58"/>
      <c r="AB587" s="58"/>
      <c r="AC587" s="58"/>
      <c r="AD587" s="58"/>
      <c r="AE587" s="58"/>
      <c r="AF587" s="58"/>
      <c r="AG587" s="58"/>
      <c r="AH587" s="58"/>
      <c r="AI587" s="58"/>
      <c r="AJ587" s="58"/>
      <c r="AK587" s="58"/>
      <c r="AL587" s="58"/>
      <c r="AM587" s="58"/>
      <c r="AN587" s="58"/>
      <c r="AO587" s="58"/>
      <c r="AP587" s="58"/>
      <c r="AQ587" s="58"/>
      <c r="AR587" s="58"/>
      <c r="AS587" s="58"/>
      <c r="AT587" s="58"/>
      <c r="AU587" s="58"/>
      <c r="AV587" s="58"/>
      <c r="AW587" s="58"/>
      <c r="AX587" s="58"/>
      <c r="AY587" s="58"/>
      <c r="AZ587" s="58"/>
      <c r="BA587" s="58"/>
      <c r="BB587" s="58"/>
      <c r="BC587" s="58"/>
      <c r="BD587" s="58"/>
      <c r="BE587" s="58"/>
      <c r="BF587" s="58"/>
      <c r="BG587" s="58"/>
    </row>
    <row r="588" spans="1:59" s="59" customFormat="1" ht="12">
      <c r="A588" s="50" t="s">
        <v>40</v>
      </c>
      <c r="B588" s="51" t="s">
        <v>436</v>
      </c>
      <c r="C588" s="106">
        <v>300</v>
      </c>
      <c r="D588" s="107">
        <f>SUM(E588:P588)</f>
        <v>300</v>
      </c>
      <c r="E588" s="107"/>
      <c r="F588" s="107"/>
      <c r="G588" s="107"/>
      <c r="H588" s="107"/>
      <c r="I588" s="107"/>
      <c r="J588" s="107">
        <v>300</v>
      </c>
      <c r="K588" s="107"/>
      <c r="L588" s="107"/>
      <c r="M588" s="107"/>
      <c r="N588" s="107"/>
      <c r="O588" s="107"/>
      <c r="P588" s="107"/>
      <c r="Q588" s="107"/>
      <c r="R588" s="107"/>
      <c r="S588" s="107"/>
      <c r="T588" s="107"/>
      <c r="U588" s="55">
        <f t="shared" si="253"/>
        <v>300</v>
      </c>
      <c r="V588" s="32">
        <f t="shared" si="254"/>
        <v>300</v>
      </c>
      <c r="W588" s="97">
        <f t="shared" si="275"/>
        <v>300</v>
      </c>
      <c r="X588" s="172">
        <f t="shared" si="248"/>
        <v>0</v>
      </c>
      <c r="Y588" s="57"/>
      <c r="Z588" s="5">
        <f t="shared" si="249"/>
        <v>0</v>
      </c>
      <c r="AA588" s="58"/>
      <c r="AB588" s="58"/>
      <c r="AC588" s="58"/>
      <c r="AD588" s="58"/>
      <c r="AE588" s="58"/>
      <c r="AF588" s="58"/>
      <c r="AG588" s="58"/>
      <c r="AH588" s="58"/>
      <c r="AI588" s="58"/>
      <c r="AJ588" s="58"/>
      <c r="AK588" s="58"/>
      <c r="AL588" s="58"/>
      <c r="AM588" s="58"/>
      <c r="AN588" s="58"/>
      <c r="AO588" s="58"/>
      <c r="AP588" s="58"/>
      <c r="AQ588" s="58"/>
      <c r="AR588" s="58"/>
      <c r="AS588" s="58"/>
      <c r="AT588" s="58"/>
      <c r="AU588" s="58"/>
      <c r="AV588" s="58"/>
      <c r="AW588" s="58"/>
      <c r="AX588" s="58"/>
      <c r="AY588" s="58"/>
      <c r="AZ588" s="58"/>
      <c r="BA588" s="58"/>
      <c r="BB588" s="58"/>
      <c r="BC588" s="58"/>
      <c r="BD588" s="58"/>
      <c r="BE588" s="58"/>
      <c r="BF588" s="58"/>
      <c r="BG588" s="58"/>
    </row>
    <row r="589" spans="1:59" s="59" customFormat="1" ht="36">
      <c r="A589" s="50" t="s">
        <v>40</v>
      </c>
      <c r="B589" s="67" t="s">
        <v>437</v>
      </c>
      <c r="C589" s="106">
        <v>1140</v>
      </c>
      <c r="D589" s="107">
        <f>SUM(E589:P589)</f>
        <v>1140</v>
      </c>
      <c r="E589" s="107"/>
      <c r="F589" s="107">
        <v>1140</v>
      </c>
      <c r="G589" s="107"/>
      <c r="H589" s="107"/>
      <c r="I589" s="107"/>
      <c r="J589" s="107"/>
      <c r="K589" s="107"/>
      <c r="L589" s="107"/>
      <c r="M589" s="107"/>
      <c r="N589" s="107"/>
      <c r="O589" s="107"/>
      <c r="P589" s="107"/>
      <c r="Q589" s="107"/>
      <c r="R589" s="107"/>
      <c r="S589" s="107"/>
      <c r="T589" s="107"/>
      <c r="U589" s="55"/>
      <c r="V589" s="32"/>
      <c r="W589" s="97"/>
      <c r="X589" s="172">
        <f t="shared" si="248"/>
        <v>0</v>
      </c>
      <c r="Y589" s="57"/>
      <c r="Z589" s="5">
        <f t="shared" si="249"/>
        <v>0</v>
      </c>
      <c r="AA589" s="58"/>
      <c r="AB589" s="58"/>
      <c r="AC589" s="58"/>
      <c r="AD589" s="58"/>
      <c r="AE589" s="58"/>
      <c r="AF589" s="58"/>
      <c r="AG589" s="58"/>
      <c r="AH589" s="58"/>
      <c r="AI589" s="58"/>
      <c r="AJ589" s="58"/>
      <c r="AK589" s="58"/>
      <c r="AL589" s="58"/>
      <c r="AM589" s="58"/>
      <c r="AN589" s="58"/>
      <c r="AO589" s="58"/>
      <c r="AP589" s="58"/>
      <c r="AQ589" s="58"/>
      <c r="AR589" s="58"/>
      <c r="AS589" s="58"/>
      <c r="AT589" s="58"/>
      <c r="AU589" s="58"/>
      <c r="AV589" s="58"/>
      <c r="AW589" s="58"/>
      <c r="AX589" s="58"/>
      <c r="AY589" s="58"/>
      <c r="AZ589" s="58"/>
      <c r="BA589" s="58"/>
      <c r="BB589" s="58"/>
      <c r="BC589" s="58"/>
      <c r="BD589" s="58"/>
      <c r="BE589" s="58"/>
      <c r="BF589" s="58"/>
      <c r="BG589" s="58"/>
    </row>
    <row r="590" spans="1:59" s="59" customFormat="1" ht="36">
      <c r="A590" s="50" t="s">
        <v>40</v>
      </c>
      <c r="B590" s="67" t="s">
        <v>438</v>
      </c>
      <c r="C590" s="106"/>
      <c r="D590" s="107">
        <f t="shared" ref="D590" si="277">SUM(E590:P590)</f>
        <v>490</v>
      </c>
      <c r="E590" s="107"/>
      <c r="F590" s="107">
        <v>490</v>
      </c>
      <c r="G590" s="107"/>
      <c r="H590" s="107"/>
      <c r="I590" s="107"/>
      <c r="J590" s="107"/>
      <c r="K590" s="107"/>
      <c r="L590" s="107"/>
      <c r="M590" s="107"/>
      <c r="N590" s="107"/>
      <c r="O590" s="107"/>
      <c r="P590" s="107"/>
      <c r="Q590" s="107"/>
      <c r="R590" s="107"/>
      <c r="S590" s="107"/>
      <c r="T590" s="107"/>
      <c r="U590" s="55">
        <f t="shared" si="253"/>
        <v>490</v>
      </c>
      <c r="V590" s="32">
        <f t="shared" si="254"/>
        <v>490</v>
      </c>
      <c r="W590" s="97">
        <f t="shared" si="275"/>
        <v>490</v>
      </c>
      <c r="X590" s="172">
        <f t="shared" ref="X590:X653" si="278">D590-C590</f>
        <v>490</v>
      </c>
      <c r="Y590" s="57"/>
      <c r="Z590" s="5">
        <f t="shared" si="249"/>
        <v>0</v>
      </c>
      <c r="AA590" s="58"/>
      <c r="AB590" s="58"/>
      <c r="AC590" s="58"/>
      <c r="AD590" s="58"/>
      <c r="AE590" s="58"/>
      <c r="AF590" s="58"/>
      <c r="AG590" s="58"/>
      <c r="AH590" s="58"/>
      <c r="AI590" s="58"/>
      <c r="AJ590" s="58"/>
      <c r="AK590" s="58"/>
      <c r="AL590" s="58"/>
      <c r="AM590" s="58"/>
      <c r="AN590" s="58"/>
      <c r="AO590" s="58"/>
      <c r="AP590" s="58"/>
      <c r="AQ590" s="58"/>
      <c r="AR590" s="58"/>
      <c r="AS590" s="58"/>
      <c r="AT590" s="58"/>
      <c r="AU590" s="58"/>
      <c r="AV590" s="58"/>
      <c r="AW590" s="58"/>
      <c r="AX590" s="58"/>
      <c r="AY590" s="58"/>
      <c r="AZ590" s="58"/>
      <c r="BA590" s="58"/>
      <c r="BB590" s="58"/>
      <c r="BC590" s="58"/>
      <c r="BD590" s="58"/>
      <c r="BE590" s="58"/>
      <c r="BF590" s="58"/>
      <c r="BG590" s="58"/>
    </row>
    <row r="591" spans="1:59" s="41" customFormat="1" ht="18" customHeight="1">
      <c r="A591" s="27" t="s">
        <v>439</v>
      </c>
      <c r="B591" s="28" t="s">
        <v>440</v>
      </c>
      <c r="C591" s="98">
        <v>20000</v>
      </c>
      <c r="D591" s="99">
        <f>D592+D593</f>
        <v>20000</v>
      </c>
      <c r="E591" s="99">
        <f>E592+E593</f>
        <v>3300</v>
      </c>
      <c r="F591" s="99">
        <f>F592+F593</f>
        <v>16700</v>
      </c>
      <c r="G591" s="99">
        <f t="shared" ref="G591:P591" si="279">G592+G593</f>
        <v>0</v>
      </c>
      <c r="H591" s="99">
        <f t="shared" si="279"/>
        <v>0</v>
      </c>
      <c r="I591" s="99">
        <f t="shared" si="279"/>
        <v>0</v>
      </c>
      <c r="J591" s="99">
        <f t="shared" si="279"/>
        <v>0</v>
      </c>
      <c r="K591" s="99">
        <f t="shared" si="279"/>
        <v>0</v>
      </c>
      <c r="L591" s="99">
        <f t="shared" si="279"/>
        <v>0</v>
      </c>
      <c r="M591" s="99">
        <f t="shared" si="279"/>
        <v>0</v>
      </c>
      <c r="N591" s="99">
        <f t="shared" si="279"/>
        <v>0</v>
      </c>
      <c r="O591" s="99">
        <f t="shared" si="279"/>
        <v>0</v>
      </c>
      <c r="P591" s="99">
        <f t="shared" si="279"/>
        <v>0</v>
      </c>
      <c r="Q591" s="99"/>
      <c r="R591" s="99"/>
      <c r="S591" s="99"/>
      <c r="T591" s="99"/>
      <c r="U591" s="100">
        <f t="shared" si="253"/>
        <v>20000</v>
      </c>
      <c r="V591" s="32">
        <f t="shared" si="254"/>
        <v>20000</v>
      </c>
      <c r="W591" s="97">
        <f t="shared" si="275"/>
        <v>20000</v>
      </c>
      <c r="X591" s="101">
        <f t="shared" si="278"/>
        <v>0</v>
      </c>
      <c r="Y591" s="38" t="s">
        <v>37</v>
      </c>
      <c r="Z591" s="5">
        <f t="shared" si="249"/>
        <v>0</v>
      </c>
      <c r="AA591" s="39"/>
      <c r="AB591" s="39"/>
      <c r="AC591" s="40"/>
      <c r="AD591" s="40"/>
      <c r="AE591" s="40"/>
      <c r="AF591" s="40"/>
      <c r="AG591" s="40"/>
      <c r="AH591" s="40"/>
      <c r="AI591" s="40"/>
      <c r="AJ591" s="40"/>
      <c r="AK591" s="40"/>
      <c r="AL591" s="40"/>
      <c r="AM591" s="40"/>
      <c r="AN591" s="40"/>
      <c r="AO591" s="40"/>
      <c r="AP591" s="40"/>
      <c r="AQ591" s="40"/>
      <c r="AR591" s="40"/>
      <c r="AS591" s="40"/>
      <c r="AT591" s="40"/>
      <c r="AU591" s="40"/>
      <c r="AV591" s="40"/>
      <c r="AW591" s="40"/>
      <c r="AX591" s="40"/>
      <c r="AY591" s="40"/>
      <c r="AZ591" s="40"/>
      <c r="BA591" s="40"/>
      <c r="BB591" s="40"/>
      <c r="BC591" s="40"/>
      <c r="BD591" s="40"/>
      <c r="BE591" s="40"/>
      <c r="BF591" s="40"/>
      <c r="BG591" s="40"/>
    </row>
    <row r="592" spans="1:59" s="59" customFormat="1" ht="24" hidden="1" customHeight="1">
      <c r="A592" s="50" t="s">
        <v>40</v>
      </c>
      <c r="B592" s="67" t="s">
        <v>441</v>
      </c>
      <c r="C592" s="106"/>
      <c r="D592" s="107">
        <f>SUM(E592:P592)</f>
        <v>3300</v>
      </c>
      <c r="E592" s="107">
        <v>3300</v>
      </c>
      <c r="F592" s="107"/>
      <c r="G592" s="107"/>
      <c r="H592" s="107"/>
      <c r="I592" s="107"/>
      <c r="J592" s="107"/>
      <c r="K592" s="107"/>
      <c r="L592" s="107"/>
      <c r="M592" s="107"/>
      <c r="N592" s="107"/>
      <c r="O592" s="107"/>
      <c r="P592" s="107"/>
      <c r="Q592" s="107"/>
      <c r="R592" s="107"/>
      <c r="S592" s="107"/>
      <c r="T592" s="107"/>
      <c r="U592" s="55"/>
      <c r="V592" s="32"/>
      <c r="W592" s="97"/>
      <c r="X592" s="172">
        <f t="shared" si="278"/>
        <v>3300</v>
      </c>
      <c r="Y592" s="57"/>
      <c r="Z592" s="5">
        <f t="shared" si="249"/>
        <v>0</v>
      </c>
      <c r="AA592" s="58"/>
      <c r="AB592" s="58"/>
      <c r="AC592" s="58"/>
      <c r="AD592" s="58"/>
      <c r="AE592" s="58"/>
      <c r="AF592" s="58"/>
      <c r="AG592" s="58"/>
      <c r="AH592" s="58"/>
      <c r="AI592" s="58"/>
      <c r="AJ592" s="58"/>
      <c r="AK592" s="58"/>
      <c r="AL592" s="58"/>
      <c r="AM592" s="58"/>
      <c r="AN592" s="58"/>
      <c r="AO592" s="58"/>
      <c r="AP592" s="58"/>
      <c r="AQ592" s="58"/>
      <c r="AR592" s="58"/>
      <c r="AS592" s="58"/>
      <c r="AT592" s="58"/>
      <c r="AU592" s="58"/>
      <c r="AV592" s="58"/>
      <c r="AW592" s="58"/>
      <c r="AX592" s="58"/>
      <c r="AY592" s="58"/>
      <c r="AZ592" s="58"/>
      <c r="BA592" s="58"/>
      <c r="BB592" s="58"/>
      <c r="BC592" s="58"/>
      <c r="BD592" s="58"/>
      <c r="BE592" s="58"/>
      <c r="BF592" s="58"/>
      <c r="BG592" s="58"/>
    </row>
    <row r="593" spans="1:59" s="59" customFormat="1" ht="36" hidden="1" customHeight="1">
      <c r="A593" s="50" t="s">
        <v>40</v>
      </c>
      <c r="B593" s="67" t="s">
        <v>442</v>
      </c>
      <c r="C593" s="106"/>
      <c r="D593" s="107">
        <f>SUM(E593:P593)</f>
        <v>16700</v>
      </c>
      <c r="E593" s="107"/>
      <c r="F593" s="107">
        <v>16700</v>
      </c>
      <c r="G593" s="107"/>
      <c r="H593" s="107"/>
      <c r="I593" s="107"/>
      <c r="J593" s="107"/>
      <c r="K593" s="107"/>
      <c r="L593" s="107"/>
      <c r="M593" s="107"/>
      <c r="N593" s="107"/>
      <c r="O593" s="107"/>
      <c r="P593" s="107"/>
      <c r="Q593" s="107"/>
      <c r="R593" s="107"/>
      <c r="S593" s="107"/>
      <c r="T593" s="107"/>
      <c r="U593" s="55"/>
      <c r="V593" s="32"/>
      <c r="W593" s="97"/>
      <c r="X593" s="172">
        <f t="shared" si="278"/>
        <v>16700</v>
      </c>
      <c r="Y593" s="57"/>
      <c r="Z593" s="5">
        <f t="shared" si="249"/>
        <v>0</v>
      </c>
      <c r="AA593" s="58"/>
      <c r="AB593" s="58"/>
      <c r="AC593" s="58"/>
      <c r="AD593" s="58"/>
      <c r="AE593" s="58"/>
      <c r="AF593" s="58"/>
      <c r="AG593" s="58"/>
      <c r="AH593" s="58"/>
      <c r="AI593" s="58"/>
      <c r="AJ593" s="58"/>
      <c r="AK593" s="58"/>
      <c r="AL593" s="58"/>
      <c r="AM593" s="58"/>
      <c r="AN593" s="58"/>
      <c r="AO593" s="58"/>
      <c r="AP593" s="58"/>
      <c r="AQ593" s="58"/>
      <c r="AR593" s="58"/>
      <c r="AS593" s="58"/>
      <c r="AT593" s="58"/>
      <c r="AU593" s="58"/>
      <c r="AV593" s="58"/>
      <c r="AW593" s="58"/>
      <c r="AX593" s="58"/>
      <c r="AY593" s="58"/>
      <c r="AZ593" s="58"/>
      <c r="BA593" s="58"/>
      <c r="BB593" s="58"/>
      <c r="BC593" s="58"/>
      <c r="BD593" s="58"/>
      <c r="BE593" s="58"/>
      <c r="BF593" s="58"/>
      <c r="BG593" s="58"/>
    </row>
    <row r="594" spans="1:59" s="41" customFormat="1" ht="13.5" customHeight="1" collapsed="1">
      <c r="A594" s="27">
        <v>15</v>
      </c>
      <c r="B594" s="28" t="s">
        <v>443</v>
      </c>
      <c r="C594" s="29">
        <v>33440</v>
      </c>
      <c r="D594" s="37">
        <f t="shared" ref="D594:Q594" si="280">D595+D640</f>
        <v>37935</v>
      </c>
      <c r="E594" s="37">
        <f t="shared" si="280"/>
        <v>2000</v>
      </c>
      <c r="F594" s="37">
        <f t="shared" si="280"/>
        <v>200</v>
      </c>
      <c r="G594" s="37">
        <f t="shared" si="280"/>
        <v>183</v>
      </c>
      <c r="H594" s="37">
        <f t="shared" si="280"/>
        <v>0</v>
      </c>
      <c r="I594" s="37">
        <f t="shared" si="280"/>
        <v>0</v>
      </c>
      <c r="J594" s="37">
        <f t="shared" si="280"/>
        <v>22673</v>
      </c>
      <c r="K594" s="37">
        <f t="shared" si="280"/>
        <v>0</v>
      </c>
      <c r="L594" s="37">
        <f t="shared" si="280"/>
        <v>0</v>
      </c>
      <c r="M594" s="37">
        <f t="shared" si="280"/>
        <v>0</v>
      </c>
      <c r="N594" s="37">
        <f t="shared" si="280"/>
        <v>12851</v>
      </c>
      <c r="O594" s="37">
        <f t="shared" si="280"/>
        <v>0</v>
      </c>
      <c r="P594" s="37">
        <f t="shared" si="280"/>
        <v>28</v>
      </c>
      <c r="Q594" s="37">
        <f t="shared" si="280"/>
        <v>129</v>
      </c>
      <c r="R594" s="37"/>
      <c r="S594" s="37">
        <f t="shared" ref="S594:T594" si="281">S595+S640</f>
        <v>132</v>
      </c>
      <c r="T594" s="37">
        <f t="shared" si="281"/>
        <v>0</v>
      </c>
      <c r="U594" s="31">
        <f t="shared" si="253"/>
        <v>38064</v>
      </c>
      <c r="V594" s="32">
        <f t="shared" si="254"/>
        <v>37932</v>
      </c>
      <c r="W594" s="97">
        <f t="shared" si="275"/>
        <v>37935</v>
      </c>
      <c r="X594" s="34">
        <f t="shared" si="278"/>
        <v>4495</v>
      </c>
      <c r="Y594" s="89"/>
      <c r="Z594" s="5">
        <f t="shared" si="249"/>
        <v>0</v>
      </c>
      <c r="AA594" s="39"/>
      <c r="AB594" s="39"/>
      <c r="AC594" s="40"/>
      <c r="AD594" s="40"/>
      <c r="AE594" s="40"/>
      <c r="AF594" s="40"/>
      <c r="AG594" s="40"/>
      <c r="AH594" s="40"/>
      <c r="AI594" s="40"/>
      <c r="AJ594" s="40"/>
      <c r="AK594" s="40"/>
      <c r="AL594" s="40"/>
      <c r="AM594" s="40"/>
      <c r="AN594" s="40"/>
      <c r="AO594" s="40"/>
      <c r="AP594" s="40"/>
      <c r="AQ594" s="40"/>
      <c r="AR594" s="40"/>
      <c r="AS594" s="40"/>
      <c r="AT594" s="40"/>
      <c r="AU594" s="40"/>
      <c r="AV594" s="40"/>
      <c r="AW594" s="40"/>
      <c r="AX594" s="40"/>
      <c r="AY594" s="40"/>
      <c r="AZ594" s="40"/>
      <c r="BA594" s="40"/>
      <c r="BB594" s="40"/>
      <c r="BC594" s="40"/>
      <c r="BD594" s="40"/>
      <c r="BE594" s="40"/>
      <c r="BF594" s="40"/>
      <c r="BG594" s="40"/>
    </row>
    <row r="595" spans="1:59" s="41" customFormat="1" ht="13.5" customHeight="1">
      <c r="A595" s="27" t="s">
        <v>444</v>
      </c>
      <c r="B595" s="28" t="s">
        <v>445</v>
      </c>
      <c r="C595" s="102">
        <v>23406</v>
      </c>
      <c r="D595" s="99">
        <f>SUM(E595:P595)</f>
        <v>27336</v>
      </c>
      <c r="E595" s="99">
        <f>E596+E599+E602+E614</f>
        <v>2000</v>
      </c>
      <c r="F595" s="99">
        <f t="shared" ref="F595:Q595" si="282">F596+F599+F602+F614</f>
        <v>200</v>
      </c>
      <c r="G595" s="99">
        <f t="shared" si="282"/>
        <v>0</v>
      </c>
      <c r="H595" s="99">
        <f t="shared" si="282"/>
        <v>0</v>
      </c>
      <c r="I595" s="99">
        <f t="shared" si="282"/>
        <v>0</v>
      </c>
      <c r="J595" s="99">
        <f t="shared" si="282"/>
        <v>12257</v>
      </c>
      <c r="K595" s="99">
        <f t="shared" si="282"/>
        <v>0</v>
      </c>
      <c r="L595" s="99">
        <f t="shared" si="282"/>
        <v>0</v>
      </c>
      <c r="M595" s="99">
        <f t="shared" si="282"/>
        <v>0</v>
      </c>
      <c r="N595" s="99">
        <f t="shared" si="282"/>
        <v>12851</v>
      </c>
      <c r="O595" s="99">
        <f t="shared" si="282"/>
        <v>0</v>
      </c>
      <c r="P595" s="99">
        <f t="shared" si="282"/>
        <v>28</v>
      </c>
      <c r="Q595" s="103">
        <f t="shared" si="282"/>
        <v>106</v>
      </c>
      <c r="R595" s="103"/>
      <c r="S595" s="103">
        <f t="shared" ref="S595:T595" si="283">S596+S599+S602+S614</f>
        <v>106</v>
      </c>
      <c r="T595" s="103">
        <f t="shared" si="283"/>
        <v>0</v>
      </c>
      <c r="U595" s="31">
        <f t="shared" si="253"/>
        <v>27442</v>
      </c>
      <c r="V595" s="32">
        <f t="shared" si="254"/>
        <v>27336</v>
      </c>
      <c r="W595" s="97">
        <f t="shared" si="275"/>
        <v>27336</v>
      </c>
      <c r="X595" s="34">
        <f t="shared" si="278"/>
        <v>3930</v>
      </c>
      <c r="Y595" s="38"/>
      <c r="Z595" s="5">
        <f t="shared" ref="Z595:Z658" si="284">D595-E595-F595-G595-H595-I595-J595-K595-L595-M595-N595-O595-P595</f>
        <v>0</v>
      </c>
      <c r="AA595" s="39"/>
      <c r="AB595" s="39"/>
      <c r="AC595" s="40"/>
      <c r="AD595" s="40"/>
      <c r="AE595" s="40"/>
      <c r="AF595" s="40"/>
      <c r="AG595" s="40"/>
      <c r="AH595" s="40"/>
      <c r="AI595" s="40"/>
      <c r="AJ595" s="40"/>
      <c r="AK595" s="40"/>
      <c r="AL595" s="40"/>
      <c r="AM595" s="40"/>
      <c r="AN595" s="40"/>
      <c r="AO595" s="40"/>
      <c r="AP595" s="40"/>
      <c r="AQ595" s="40"/>
      <c r="AR595" s="40"/>
      <c r="AS595" s="40"/>
      <c r="AT595" s="40"/>
      <c r="AU595" s="40"/>
      <c r="AV595" s="40"/>
      <c r="AW595" s="40"/>
      <c r="AX595" s="40"/>
      <c r="AY595" s="40"/>
      <c r="AZ595" s="40"/>
      <c r="BA595" s="40"/>
      <c r="BB595" s="40"/>
      <c r="BC595" s="40"/>
      <c r="BD595" s="40"/>
      <c r="BE595" s="40"/>
      <c r="BF595" s="40"/>
      <c r="BG595" s="40"/>
    </row>
    <row r="596" spans="1:59" s="49" customFormat="1" ht="13.5" customHeight="1">
      <c r="A596" s="42" t="s">
        <v>35</v>
      </c>
      <c r="B596" s="43" t="s">
        <v>36</v>
      </c>
      <c r="C596" s="102">
        <v>4335</v>
      </c>
      <c r="D596" s="103">
        <f>SUM(E596:P596)</f>
        <v>5141</v>
      </c>
      <c r="E596" s="103"/>
      <c r="F596" s="103"/>
      <c r="G596" s="103"/>
      <c r="H596" s="103"/>
      <c r="I596" s="103"/>
      <c r="J596" s="103"/>
      <c r="K596" s="103"/>
      <c r="L596" s="103"/>
      <c r="M596" s="103"/>
      <c r="N596" s="103">
        <f>SUM(N597:N598)</f>
        <v>5141</v>
      </c>
      <c r="O596" s="103"/>
      <c r="P596" s="103"/>
      <c r="Q596" s="103"/>
      <c r="R596" s="103"/>
      <c r="S596" s="103"/>
      <c r="T596" s="103"/>
      <c r="U596" s="46">
        <f t="shared" si="253"/>
        <v>5141</v>
      </c>
      <c r="V596" s="32">
        <f t="shared" si="254"/>
        <v>5141</v>
      </c>
      <c r="W596" s="97">
        <f t="shared" si="275"/>
        <v>5141</v>
      </c>
      <c r="X596" s="176">
        <f t="shared" si="278"/>
        <v>806</v>
      </c>
      <c r="Y596" s="38" t="s">
        <v>37</v>
      </c>
      <c r="Z596" s="5">
        <f t="shared" si="284"/>
        <v>0</v>
      </c>
      <c r="AA596" s="48"/>
      <c r="AB596" s="48"/>
      <c r="AC596" s="48"/>
      <c r="AD596" s="48"/>
      <c r="AE596" s="48"/>
      <c r="AF596" s="48"/>
      <c r="AG596" s="48"/>
      <c r="AH596" s="48"/>
      <c r="AI596" s="48"/>
      <c r="AJ596" s="48"/>
      <c r="AK596" s="48"/>
      <c r="AL596" s="48"/>
      <c r="AM596" s="48"/>
      <c r="AN596" s="48"/>
      <c r="AO596" s="48"/>
      <c r="AP596" s="48"/>
      <c r="AQ596" s="48"/>
      <c r="AR596" s="48"/>
      <c r="AS596" s="48"/>
      <c r="AT596" s="48"/>
      <c r="AU596" s="48"/>
      <c r="AV596" s="48"/>
      <c r="AW596" s="48"/>
      <c r="AX596" s="48"/>
      <c r="AY596" s="48"/>
      <c r="AZ596" s="48"/>
      <c r="BA596" s="48"/>
      <c r="BB596" s="48"/>
      <c r="BC596" s="48"/>
      <c r="BD596" s="48"/>
      <c r="BE596" s="48"/>
      <c r="BF596" s="48"/>
      <c r="BG596" s="48"/>
    </row>
    <row r="597" spans="1:59" s="85" customFormat="1" ht="15" customHeight="1">
      <c r="A597" s="50" t="s">
        <v>40</v>
      </c>
      <c r="B597" s="51" t="s">
        <v>39</v>
      </c>
      <c r="C597" s="106">
        <v>4035</v>
      </c>
      <c r="D597" s="107">
        <f>SUM(E597:P597)</f>
        <v>4900</v>
      </c>
      <c r="E597" s="107"/>
      <c r="F597" s="107"/>
      <c r="G597" s="107"/>
      <c r="H597" s="107"/>
      <c r="I597" s="107"/>
      <c r="J597" s="107"/>
      <c r="K597" s="107"/>
      <c r="L597" s="107"/>
      <c r="M597" s="107"/>
      <c r="N597" s="107">
        <v>4900</v>
      </c>
      <c r="O597" s="107"/>
      <c r="P597" s="107"/>
      <c r="Q597" s="107"/>
      <c r="R597" s="107"/>
      <c r="S597" s="107"/>
      <c r="T597" s="107"/>
      <c r="U597" s="55">
        <f t="shared" si="253"/>
        <v>4900</v>
      </c>
      <c r="V597" s="32">
        <f t="shared" si="254"/>
        <v>4900</v>
      </c>
      <c r="W597" s="97">
        <f t="shared" si="275"/>
        <v>4900</v>
      </c>
      <c r="X597" s="172">
        <f t="shared" si="278"/>
        <v>865</v>
      </c>
      <c r="Y597" s="38"/>
      <c r="Z597" s="5">
        <f t="shared" si="284"/>
        <v>0</v>
      </c>
      <c r="AA597" s="84"/>
      <c r="AB597" s="84"/>
      <c r="AC597" s="84"/>
      <c r="AD597" s="84"/>
      <c r="AE597" s="84"/>
      <c r="AF597" s="84"/>
      <c r="AG597" s="84"/>
      <c r="AH597" s="84"/>
      <c r="AI597" s="84"/>
      <c r="AJ597" s="84"/>
      <c r="AK597" s="84"/>
      <c r="AL597" s="84"/>
      <c r="AM597" s="84"/>
      <c r="AN597" s="84"/>
      <c r="AO597" s="84"/>
      <c r="AP597" s="84"/>
      <c r="AQ597" s="84"/>
      <c r="AR597" s="84"/>
      <c r="AS597" s="84"/>
      <c r="AT597" s="84"/>
      <c r="AU597" s="84"/>
      <c r="AV597" s="84"/>
      <c r="AW597" s="84"/>
      <c r="AX597" s="84"/>
      <c r="AY597" s="84"/>
      <c r="AZ597" s="84"/>
      <c r="BA597" s="84"/>
      <c r="BB597" s="84"/>
      <c r="BC597" s="84"/>
      <c r="BD597" s="84"/>
      <c r="BE597" s="84"/>
      <c r="BF597" s="84"/>
      <c r="BG597" s="84"/>
    </row>
    <row r="598" spans="1:59" s="85" customFormat="1" ht="15" customHeight="1">
      <c r="A598" s="50" t="s">
        <v>40</v>
      </c>
      <c r="B598" s="51" t="s">
        <v>42</v>
      </c>
      <c r="C598" s="106">
        <v>300</v>
      </c>
      <c r="D598" s="107">
        <f>SUM(E598:P598)</f>
        <v>241</v>
      </c>
      <c r="E598" s="107"/>
      <c r="F598" s="107"/>
      <c r="G598" s="107"/>
      <c r="H598" s="107"/>
      <c r="I598" s="107"/>
      <c r="J598" s="107"/>
      <c r="K598" s="107"/>
      <c r="L598" s="107"/>
      <c r="M598" s="107"/>
      <c r="N598" s="107">
        <v>241</v>
      </c>
      <c r="O598" s="107"/>
      <c r="P598" s="107"/>
      <c r="Q598" s="107"/>
      <c r="R598" s="107"/>
      <c r="S598" s="107"/>
      <c r="T598" s="107"/>
      <c r="U598" s="55">
        <f t="shared" si="253"/>
        <v>241</v>
      </c>
      <c r="V598" s="32">
        <f t="shared" si="254"/>
        <v>241</v>
      </c>
      <c r="W598" s="97">
        <f t="shared" si="275"/>
        <v>241</v>
      </c>
      <c r="X598" s="172">
        <f t="shared" si="278"/>
        <v>-59</v>
      </c>
      <c r="Y598" s="38"/>
      <c r="Z598" s="5">
        <f t="shared" si="284"/>
        <v>0</v>
      </c>
      <c r="AA598" s="84"/>
      <c r="AB598" s="84"/>
      <c r="AC598" s="84"/>
      <c r="AD598" s="84"/>
      <c r="AE598" s="84"/>
      <c r="AF598" s="84"/>
      <c r="AG598" s="84"/>
      <c r="AH598" s="84"/>
      <c r="AI598" s="84"/>
      <c r="AJ598" s="84"/>
      <c r="AK598" s="84"/>
      <c r="AL598" s="84"/>
      <c r="AM598" s="84"/>
      <c r="AN598" s="84"/>
      <c r="AO598" s="84"/>
      <c r="AP598" s="84"/>
      <c r="AQ598" s="84"/>
      <c r="AR598" s="84"/>
      <c r="AS598" s="84"/>
      <c r="AT598" s="84"/>
      <c r="AU598" s="84"/>
      <c r="AV598" s="84"/>
      <c r="AW598" s="84"/>
      <c r="AX598" s="84"/>
      <c r="AY598" s="84"/>
      <c r="AZ598" s="84"/>
      <c r="BA598" s="84"/>
      <c r="BB598" s="84"/>
      <c r="BC598" s="84"/>
      <c r="BD598" s="84"/>
      <c r="BE598" s="84"/>
      <c r="BF598" s="84"/>
      <c r="BG598" s="84"/>
    </row>
    <row r="599" spans="1:59" s="49" customFormat="1" ht="13.5" customHeight="1">
      <c r="A599" s="42" t="s">
        <v>43</v>
      </c>
      <c r="B599" s="43" t="s">
        <v>44</v>
      </c>
      <c r="C599" s="102">
        <v>951</v>
      </c>
      <c r="D599" s="103">
        <f t="shared" ref="D599:D613" si="285">SUM(E599:P599)</f>
        <v>951</v>
      </c>
      <c r="E599" s="103"/>
      <c r="F599" s="103"/>
      <c r="G599" s="103"/>
      <c r="H599" s="103"/>
      <c r="I599" s="103"/>
      <c r="J599" s="103"/>
      <c r="K599" s="103"/>
      <c r="L599" s="103"/>
      <c r="M599" s="103"/>
      <c r="N599" s="103">
        <f>SUM(N600:N601)</f>
        <v>951</v>
      </c>
      <c r="O599" s="103">
        <f>SUM(O600:O601)</f>
        <v>0</v>
      </c>
      <c r="P599" s="103">
        <f>SUM(P600:P601)</f>
        <v>0</v>
      </c>
      <c r="Q599" s="103">
        <v>106</v>
      </c>
      <c r="R599" s="103"/>
      <c r="S599" s="103">
        <f>S600+S601</f>
        <v>106</v>
      </c>
      <c r="T599" s="103"/>
      <c r="U599" s="46">
        <f t="shared" si="253"/>
        <v>1057</v>
      </c>
      <c r="V599" s="32">
        <f t="shared" si="254"/>
        <v>951</v>
      </c>
      <c r="W599" s="97">
        <f t="shared" si="275"/>
        <v>951</v>
      </c>
      <c r="X599" s="176">
        <f t="shared" si="278"/>
        <v>0</v>
      </c>
      <c r="Y599" s="38" t="s">
        <v>37</v>
      </c>
      <c r="Z599" s="5">
        <f t="shared" si="284"/>
        <v>0</v>
      </c>
      <c r="AA599" s="48"/>
      <c r="AB599" s="48"/>
      <c r="AC599" s="48"/>
      <c r="AD599" s="48"/>
      <c r="AE599" s="48"/>
      <c r="AF599" s="48"/>
      <c r="AG599" s="48"/>
      <c r="AH599" s="48"/>
      <c r="AI599" s="48"/>
      <c r="AJ599" s="48"/>
      <c r="AK599" s="48"/>
      <c r="AL599" s="48"/>
      <c r="AM599" s="48"/>
      <c r="AN599" s="48"/>
      <c r="AO599" s="48"/>
      <c r="AP599" s="48"/>
      <c r="AQ599" s="48"/>
      <c r="AR599" s="48"/>
      <c r="AS599" s="48"/>
      <c r="AT599" s="48"/>
      <c r="AU599" s="48"/>
      <c r="AV599" s="48"/>
      <c r="AW599" s="48"/>
      <c r="AX599" s="48"/>
      <c r="AY599" s="48"/>
      <c r="AZ599" s="48"/>
      <c r="BA599" s="48"/>
      <c r="BB599" s="48"/>
      <c r="BC599" s="48"/>
      <c r="BD599" s="48"/>
      <c r="BE599" s="48"/>
      <c r="BF599" s="48"/>
      <c r="BG599" s="48"/>
    </row>
    <row r="600" spans="1:59" s="85" customFormat="1" ht="15" customHeight="1">
      <c r="A600" s="50" t="s">
        <v>40</v>
      </c>
      <c r="B600" s="51" t="s">
        <v>39</v>
      </c>
      <c r="C600" s="106">
        <v>907</v>
      </c>
      <c r="D600" s="107">
        <f t="shared" si="285"/>
        <v>907</v>
      </c>
      <c r="E600" s="107"/>
      <c r="F600" s="107"/>
      <c r="G600" s="107"/>
      <c r="H600" s="107"/>
      <c r="I600" s="107"/>
      <c r="J600" s="107"/>
      <c r="K600" s="107"/>
      <c r="L600" s="107"/>
      <c r="M600" s="107"/>
      <c r="N600" s="107">
        <v>907</v>
      </c>
      <c r="O600" s="107"/>
      <c r="P600" s="107"/>
      <c r="Q600" s="107">
        <v>101</v>
      </c>
      <c r="R600" s="107"/>
      <c r="S600" s="107">
        <v>101</v>
      </c>
      <c r="T600" s="107"/>
      <c r="U600" s="55">
        <f t="shared" si="253"/>
        <v>1008</v>
      </c>
      <c r="V600" s="32">
        <f t="shared" si="254"/>
        <v>907</v>
      </c>
      <c r="W600" s="97">
        <f t="shared" si="275"/>
        <v>907</v>
      </c>
      <c r="X600" s="172">
        <f t="shared" si="278"/>
        <v>0</v>
      </c>
      <c r="Y600" s="38"/>
      <c r="Z600" s="5">
        <f t="shared" si="284"/>
        <v>0</v>
      </c>
      <c r="AA600" s="84"/>
      <c r="AB600" s="84"/>
      <c r="AC600" s="84"/>
      <c r="AD600" s="84"/>
      <c r="AE600" s="84"/>
      <c r="AF600" s="84"/>
      <c r="AG600" s="84"/>
      <c r="AH600" s="84"/>
      <c r="AI600" s="84"/>
      <c r="AJ600" s="84"/>
      <c r="AK600" s="84"/>
      <c r="AL600" s="84"/>
      <c r="AM600" s="84"/>
      <c r="AN600" s="84"/>
      <c r="AO600" s="84"/>
      <c r="AP600" s="84"/>
      <c r="AQ600" s="84"/>
      <c r="AR600" s="84"/>
      <c r="AS600" s="84"/>
      <c r="AT600" s="84"/>
      <c r="AU600" s="84"/>
      <c r="AV600" s="84"/>
      <c r="AW600" s="84"/>
      <c r="AX600" s="84"/>
      <c r="AY600" s="84"/>
      <c r="AZ600" s="84"/>
      <c r="BA600" s="84"/>
      <c r="BB600" s="84"/>
      <c r="BC600" s="84"/>
      <c r="BD600" s="84"/>
      <c r="BE600" s="84"/>
      <c r="BF600" s="84"/>
      <c r="BG600" s="84"/>
    </row>
    <row r="601" spans="1:59" s="85" customFormat="1" ht="15" customHeight="1">
      <c r="A601" s="50" t="s">
        <v>40</v>
      </c>
      <c r="B601" s="51" t="s">
        <v>42</v>
      </c>
      <c r="C601" s="106">
        <v>44</v>
      </c>
      <c r="D601" s="107">
        <f t="shared" si="285"/>
        <v>44</v>
      </c>
      <c r="E601" s="107"/>
      <c r="F601" s="107"/>
      <c r="G601" s="107"/>
      <c r="H601" s="107"/>
      <c r="I601" s="107"/>
      <c r="J601" s="107"/>
      <c r="K601" s="107"/>
      <c r="L601" s="107"/>
      <c r="M601" s="107"/>
      <c r="N601" s="107">
        <v>44</v>
      </c>
      <c r="O601" s="107"/>
      <c r="P601" s="107"/>
      <c r="Q601" s="107">
        <v>5</v>
      </c>
      <c r="R601" s="107"/>
      <c r="S601" s="107">
        <v>5</v>
      </c>
      <c r="T601" s="107"/>
      <c r="U601" s="55">
        <f t="shared" si="253"/>
        <v>49</v>
      </c>
      <c r="V601" s="32">
        <f t="shared" si="254"/>
        <v>44</v>
      </c>
      <c r="W601" s="97">
        <f t="shared" si="275"/>
        <v>44</v>
      </c>
      <c r="X601" s="172">
        <f t="shared" si="278"/>
        <v>0</v>
      </c>
      <c r="Y601" s="38"/>
      <c r="Z601" s="5">
        <f t="shared" si="284"/>
        <v>0</v>
      </c>
      <c r="AA601" s="84"/>
      <c r="AB601" s="84"/>
      <c r="AC601" s="84"/>
      <c r="AD601" s="84"/>
      <c r="AE601" s="84"/>
      <c r="AF601" s="84"/>
      <c r="AG601" s="84"/>
      <c r="AH601" s="84"/>
      <c r="AI601" s="84"/>
      <c r="AJ601" s="84"/>
      <c r="AK601" s="84"/>
      <c r="AL601" s="84"/>
      <c r="AM601" s="84"/>
      <c r="AN601" s="84"/>
      <c r="AO601" s="84"/>
      <c r="AP601" s="84"/>
      <c r="AQ601" s="84"/>
      <c r="AR601" s="84"/>
      <c r="AS601" s="84"/>
      <c r="AT601" s="84"/>
      <c r="AU601" s="84"/>
      <c r="AV601" s="84"/>
      <c r="AW601" s="84"/>
      <c r="AX601" s="84"/>
      <c r="AY601" s="84"/>
      <c r="AZ601" s="84"/>
      <c r="BA601" s="84"/>
      <c r="BB601" s="84"/>
      <c r="BC601" s="84"/>
      <c r="BD601" s="84"/>
      <c r="BE601" s="84"/>
      <c r="BF601" s="84"/>
      <c r="BG601" s="84"/>
    </row>
    <row r="602" spans="1:59" s="49" customFormat="1" ht="13.5" customHeight="1">
      <c r="A602" s="42" t="s">
        <v>45</v>
      </c>
      <c r="B602" s="43" t="s">
        <v>94</v>
      </c>
      <c r="C602" s="102">
        <v>4353</v>
      </c>
      <c r="D602" s="103">
        <f t="shared" si="285"/>
        <v>4057</v>
      </c>
      <c r="E602" s="103">
        <f t="shared" ref="E602:M602" si="286">SUM(E603:E613)</f>
        <v>0</v>
      </c>
      <c r="F602" s="103">
        <f t="shared" si="286"/>
        <v>0</v>
      </c>
      <c r="G602" s="103">
        <f t="shared" si="286"/>
        <v>0</v>
      </c>
      <c r="H602" s="103">
        <f t="shared" si="286"/>
        <v>0</v>
      </c>
      <c r="I602" s="103">
        <f t="shared" si="286"/>
        <v>0</v>
      </c>
      <c r="J602" s="103">
        <f t="shared" si="286"/>
        <v>62</v>
      </c>
      <c r="K602" s="103">
        <f t="shared" si="286"/>
        <v>0</v>
      </c>
      <c r="L602" s="103">
        <f t="shared" si="286"/>
        <v>0</v>
      </c>
      <c r="M602" s="103">
        <f t="shared" si="286"/>
        <v>0</v>
      </c>
      <c r="N602" s="103">
        <f>SUM(N603:N613)</f>
        <v>3995</v>
      </c>
      <c r="O602" s="103">
        <f>SUM(O603:O613)</f>
        <v>0</v>
      </c>
      <c r="P602" s="103">
        <f>SUM(P603:P613)</f>
        <v>0</v>
      </c>
      <c r="Q602" s="103"/>
      <c r="R602" s="103"/>
      <c r="S602" s="103"/>
      <c r="T602" s="103"/>
      <c r="U602" s="46">
        <f t="shared" si="253"/>
        <v>4057</v>
      </c>
      <c r="V602" s="32">
        <f t="shared" si="254"/>
        <v>4057</v>
      </c>
      <c r="W602" s="97">
        <f t="shared" si="275"/>
        <v>4057</v>
      </c>
      <c r="X602" s="176">
        <f t="shared" si="278"/>
        <v>-296</v>
      </c>
      <c r="Y602" s="38" t="s">
        <v>37</v>
      </c>
      <c r="Z602" s="5">
        <f t="shared" si="284"/>
        <v>0</v>
      </c>
      <c r="AA602" s="48"/>
      <c r="AB602" s="48"/>
      <c r="AC602" s="48"/>
      <c r="AD602" s="48"/>
      <c r="AE602" s="48"/>
      <c r="AF602" s="48"/>
      <c r="AG602" s="48"/>
      <c r="AH602" s="48"/>
      <c r="AI602" s="48"/>
      <c r="AJ602" s="48"/>
      <c r="AK602" s="48"/>
      <c r="AL602" s="48"/>
      <c r="AM602" s="48"/>
      <c r="AN602" s="48"/>
      <c r="AO602" s="48"/>
      <c r="AP602" s="48"/>
      <c r="AQ602" s="48"/>
      <c r="AR602" s="48"/>
      <c r="AS602" s="48"/>
      <c r="AT602" s="48"/>
      <c r="AU602" s="48"/>
      <c r="AV602" s="48"/>
      <c r="AW602" s="48"/>
      <c r="AX602" s="48"/>
      <c r="AY602" s="48"/>
      <c r="AZ602" s="48"/>
      <c r="BA602" s="48"/>
      <c r="BB602" s="48"/>
      <c r="BC602" s="48"/>
      <c r="BD602" s="48"/>
      <c r="BE602" s="48"/>
      <c r="BF602" s="48"/>
      <c r="BG602" s="48"/>
    </row>
    <row r="603" spans="1:59" s="59" customFormat="1" ht="12">
      <c r="A603" s="50" t="s">
        <v>40</v>
      </c>
      <c r="B603" s="51" t="s">
        <v>141</v>
      </c>
      <c r="C603" s="106">
        <v>9</v>
      </c>
      <c r="D603" s="107">
        <f t="shared" si="285"/>
        <v>13</v>
      </c>
      <c r="E603" s="107"/>
      <c r="F603" s="107"/>
      <c r="G603" s="107"/>
      <c r="H603" s="107"/>
      <c r="I603" s="107"/>
      <c r="J603" s="107"/>
      <c r="K603" s="107"/>
      <c r="L603" s="107"/>
      <c r="M603" s="107"/>
      <c r="N603" s="107">
        <v>13</v>
      </c>
      <c r="O603" s="107"/>
      <c r="P603" s="107"/>
      <c r="Q603" s="107"/>
      <c r="R603" s="107"/>
      <c r="S603" s="107"/>
      <c r="T603" s="107"/>
      <c r="U603" s="55">
        <f t="shared" si="253"/>
        <v>13</v>
      </c>
      <c r="V603" s="32">
        <f t="shared" si="254"/>
        <v>13</v>
      </c>
      <c r="W603" s="97">
        <f t="shared" si="275"/>
        <v>13</v>
      </c>
      <c r="X603" s="172">
        <f t="shared" si="278"/>
        <v>4</v>
      </c>
      <c r="Y603" s="57"/>
      <c r="Z603" s="5">
        <f t="shared" si="284"/>
        <v>0</v>
      </c>
      <c r="AA603" s="58"/>
      <c r="AB603" s="58"/>
      <c r="AC603" s="58"/>
      <c r="AD603" s="58"/>
      <c r="AE603" s="58"/>
      <c r="AF603" s="58"/>
      <c r="AG603" s="58"/>
      <c r="AH603" s="58"/>
      <c r="AI603" s="58"/>
      <c r="AJ603" s="58"/>
      <c r="AK603" s="58"/>
      <c r="AL603" s="58"/>
      <c r="AM603" s="58"/>
      <c r="AN603" s="58"/>
      <c r="AO603" s="58"/>
      <c r="AP603" s="58"/>
      <c r="AQ603" s="58"/>
      <c r="AR603" s="58"/>
      <c r="AS603" s="58"/>
      <c r="AT603" s="58"/>
      <c r="AU603" s="58"/>
      <c r="AV603" s="58"/>
      <c r="AW603" s="58"/>
      <c r="AX603" s="58"/>
      <c r="AY603" s="58"/>
      <c r="AZ603" s="58"/>
      <c r="BA603" s="58"/>
      <c r="BB603" s="58"/>
      <c r="BC603" s="58"/>
      <c r="BD603" s="58"/>
      <c r="BE603" s="58"/>
      <c r="BF603" s="58"/>
      <c r="BG603" s="58"/>
    </row>
    <row r="604" spans="1:59" s="59" customFormat="1" ht="12">
      <c r="A604" s="50" t="s">
        <v>40</v>
      </c>
      <c r="B604" s="51" t="s">
        <v>446</v>
      </c>
      <c r="C604" s="106">
        <v>120</v>
      </c>
      <c r="D604" s="107">
        <f t="shared" si="285"/>
        <v>120</v>
      </c>
      <c r="E604" s="107"/>
      <c r="F604" s="107"/>
      <c r="G604" s="107"/>
      <c r="H604" s="107"/>
      <c r="I604" s="107"/>
      <c r="J604" s="107"/>
      <c r="K604" s="107"/>
      <c r="L604" s="107"/>
      <c r="M604" s="107"/>
      <c r="N604" s="107">
        <v>120</v>
      </c>
      <c r="O604" s="107"/>
      <c r="P604" s="107"/>
      <c r="Q604" s="107"/>
      <c r="R604" s="107"/>
      <c r="S604" s="107"/>
      <c r="T604" s="107"/>
      <c r="U604" s="55">
        <f t="shared" si="253"/>
        <v>120</v>
      </c>
      <c r="V604" s="32">
        <f t="shared" si="254"/>
        <v>120</v>
      </c>
      <c r="W604" s="97">
        <f t="shared" si="275"/>
        <v>120</v>
      </c>
      <c r="X604" s="172">
        <f t="shared" si="278"/>
        <v>0</v>
      </c>
      <c r="Y604" s="57"/>
      <c r="Z604" s="5">
        <f t="shared" si="284"/>
        <v>0</v>
      </c>
      <c r="AA604" s="58"/>
      <c r="AB604" s="58"/>
      <c r="AC604" s="58"/>
      <c r="AD604" s="58"/>
      <c r="AE604" s="58"/>
      <c r="AF604" s="58"/>
      <c r="AG604" s="58"/>
      <c r="AH604" s="58"/>
      <c r="AI604" s="58"/>
      <c r="AJ604" s="58"/>
      <c r="AK604" s="58"/>
      <c r="AL604" s="58"/>
      <c r="AM604" s="58"/>
      <c r="AN604" s="58"/>
      <c r="AO604" s="58"/>
      <c r="AP604" s="58"/>
      <c r="AQ604" s="58"/>
      <c r="AR604" s="58"/>
      <c r="AS604" s="58"/>
      <c r="AT604" s="58"/>
      <c r="AU604" s="58"/>
      <c r="AV604" s="58"/>
      <c r="AW604" s="58"/>
      <c r="AX604" s="58"/>
      <c r="AY604" s="58"/>
      <c r="AZ604" s="58"/>
      <c r="BA604" s="58"/>
      <c r="BB604" s="58"/>
      <c r="BC604" s="58"/>
      <c r="BD604" s="58"/>
      <c r="BE604" s="58"/>
      <c r="BF604" s="58"/>
      <c r="BG604" s="58"/>
    </row>
    <row r="605" spans="1:59" s="59" customFormat="1" ht="12">
      <c r="A605" s="50" t="s">
        <v>40</v>
      </c>
      <c r="B605" s="51" t="s">
        <v>447</v>
      </c>
      <c r="C605" s="106">
        <v>300</v>
      </c>
      <c r="D605" s="107">
        <f t="shared" si="285"/>
        <v>300</v>
      </c>
      <c r="E605" s="107"/>
      <c r="F605" s="107"/>
      <c r="G605" s="107"/>
      <c r="H605" s="107"/>
      <c r="I605" s="107"/>
      <c r="J605" s="107"/>
      <c r="K605" s="107"/>
      <c r="L605" s="107"/>
      <c r="M605" s="107"/>
      <c r="N605" s="107">
        <v>300</v>
      </c>
      <c r="O605" s="107"/>
      <c r="P605" s="107"/>
      <c r="Q605" s="107"/>
      <c r="R605" s="107"/>
      <c r="S605" s="107"/>
      <c r="T605" s="107"/>
      <c r="U605" s="55">
        <f t="shared" si="253"/>
        <v>300</v>
      </c>
      <c r="V605" s="32">
        <f t="shared" si="254"/>
        <v>300</v>
      </c>
      <c r="W605" s="97">
        <f t="shared" si="275"/>
        <v>300</v>
      </c>
      <c r="X605" s="172">
        <f t="shared" si="278"/>
        <v>0</v>
      </c>
      <c r="Y605" s="57"/>
      <c r="Z605" s="5">
        <f t="shared" si="284"/>
        <v>0</v>
      </c>
      <c r="AA605" s="58"/>
      <c r="AB605" s="58"/>
      <c r="AC605" s="58"/>
      <c r="AD605" s="58"/>
      <c r="AE605" s="58"/>
      <c r="AF605" s="58"/>
      <c r="AG605" s="58"/>
      <c r="AH605" s="58"/>
      <c r="AI605" s="58"/>
      <c r="AJ605" s="58"/>
      <c r="AK605" s="58"/>
      <c r="AL605" s="58"/>
      <c r="AM605" s="58"/>
      <c r="AN605" s="58"/>
      <c r="AO605" s="58"/>
      <c r="AP605" s="58"/>
      <c r="AQ605" s="58"/>
      <c r="AR605" s="58"/>
      <c r="AS605" s="58"/>
      <c r="AT605" s="58"/>
      <c r="AU605" s="58"/>
      <c r="AV605" s="58"/>
      <c r="AW605" s="58"/>
      <c r="AX605" s="58"/>
      <c r="AY605" s="58"/>
      <c r="AZ605" s="58"/>
      <c r="BA605" s="58"/>
      <c r="BB605" s="58"/>
      <c r="BC605" s="58"/>
      <c r="BD605" s="58"/>
      <c r="BE605" s="58"/>
      <c r="BF605" s="58"/>
      <c r="BG605" s="58"/>
    </row>
    <row r="606" spans="1:59" s="62" customFormat="1" ht="24" hidden="1">
      <c r="A606" s="60" t="s">
        <v>40</v>
      </c>
      <c r="B606" s="51" t="s">
        <v>448</v>
      </c>
      <c r="C606" s="106">
        <v>300</v>
      </c>
      <c r="D606" s="107">
        <f t="shared" si="285"/>
        <v>0</v>
      </c>
      <c r="E606" s="107"/>
      <c r="F606" s="107"/>
      <c r="G606" s="107"/>
      <c r="H606" s="107"/>
      <c r="I606" s="107"/>
      <c r="J606" s="107"/>
      <c r="K606" s="107"/>
      <c r="L606" s="107"/>
      <c r="M606" s="107"/>
      <c r="N606" s="107"/>
      <c r="O606" s="107"/>
      <c r="P606" s="107"/>
      <c r="Q606" s="107"/>
      <c r="R606" s="107"/>
      <c r="S606" s="107"/>
      <c r="T606" s="107"/>
      <c r="U606" s="55">
        <f t="shared" si="253"/>
        <v>0</v>
      </c>
      <c r="V606" s="32">
        <f t="shared" si="254"/>
        <v>0</v>
      </c>
      <c r="W606" s="97">
        <f t="shared" si="275"/>
        <v>0</v>
      </c>
      <c r="X606" s="172">
        <f t="shared" si="278"/>
        <v>-300</v>
      </c>
      <c r="Y606" s="57"/>
      <c r="Z606" s="5">
        <f t="shared" si="284"/>
        <v>0</v>
      </c>
      <c r="AA606" s="61"/>
      <c r="AB606" s="61"/>
      <c r="AC606" s="61"/>
      <c r="AD606" s="61"/>
      <c r="AE606" s="61"/>
      <c r="AF606" s="61"/>
      <c r="AG606" s="61"/>
      <c r="AH606" s="61"/>
      <c r="AI606" s="61"/>
      <c r="AJ606" s="61"/>
      <c r="AK606" s="61"/>
      <c r="AL606" s="61"/>
      <c r="AM606" s="61"/>
      <c r="AN606" s="61"/>
      <c r="AO606" s="61"/>
      <c r="AP606" s="61"/>
      <c r="AQ606" s="61"/>
      <c r="AR606" s="61"/>
      <c r="AS606" s="61"/>
      <c r="AT606" s="61"/>
      <c r="AU606" s="61"/>
      <c r="AV606" s="61"/>
      <c r="AW606" s="61"/>
      <c r="AX606" s="61"/>
      <c r="AY606" s="61"/>
      <c r="AZ606" s="61"/>
      <c r="BA606" s="61"/>
      <c r="BB606" s="61"/>
      <c r="BC606" s="61"/>
      <c r="BD606" s="61"/>
      <c r="BE606" s="61"/>
      <c r="BF606" s="61"/>
      <c r="BG606" s="61"/>
    </row>
    <row r="607" spans="1:59" s="62" customFormat="1" ht="24">
      <c r="A607" s="60" t="s">
        <v>40</v>
      </c>
      <c r="B607" s="51" t="s">
        <v>103</v>
      </c>
      <c r="C607" s="106">
        <v>62</v>
      </c>
      <c r="D607" s="107">
        <f t="shared" si="285"/>
        <v>62</v>
      </c>
      <c r="E607" s="107"/>
      <c r="F607" s="107"/>
      <c r="G607" s="107"/>
      <c r="H607" s="107"/>
      <c r="I607" s="107"/>
      <c r="J607" s="107">
        <v>62</v>
      </c>
      <c r="K607" s="107"/>
      <c r="L607" s="107"/>
      <c r="M607" s="107"/>
      <c r="N607" s="107"/>
      <c r="O607" s="107"/>
      <c r="P607" s="107"/>
      <c r="Q607" s="107"/>
      <c r="R607" s="107"/>
      <c r="S607" s="107"/>
      <c r="T607" s="107"/>
      <c r="U607" s="55">
        <f t="shared" si="253"/>
        <v>62</v>
      </c>
      <c r="V607" s="32">
        <f t="shared" si="254"/>
        <v>62</v>
      </c>
      <c r="W607" s="97">
        <f t="shared" si="275"/>
        <v>62</v>
      </c>
      <c r="X607" s="180">
        <f t="shared" si="278"/>
        <v>0</v>
      </c>
      <c r="Y607" s="57"/>
      <c r="Z607" s="5">
        <f t="shared" si="284"/>
        <v>0</v>
      </c>
      <c r="AA607" s="61"/>
      <c r="AB607" s="61"/>
      <c r="AC607" s="61"/>
      <c r="AD607" s="61"/>
      <c r="AE607" s="61"/>
      <c r="AF607" s="61"/>
      <c r="AG607" s="61"/>
      <c r="AH607" s="61"/>
      <c r="AI607" s="61"/>
      <c r="AJ607" s="61"/>
      <c r="AK607" s="61"/>
      <c r="AL607" s="61"/>
      <c r="AM607" s="61"/>
      <c r="AN607" s="61"/>
      <c r="AO607" s="61"/>
      <c r="AP607" s="61"/>
      <c r="AQ607" s="61"/>
      <c r="AR607" s="61"/>
      <c r="AS607" s="61"/>
      <c r="AT607" s="61"/>
      <c r="AU607" s="61"/>
      <c r="AV607" s="61"/>
      <c r="AW607" s="61"/>
      <c r="AX607" s="61"/>
      <c r="AY607" s="61"/>
      <c r="AZ607" s="61"/>
      <c r="BA607" s="61"/>
      <c r="BB607" s="61"/>
      <c r="BC607" s="61"/>
      <c r="BD607" s="61"/>
      <c r="BE607" s="61"/>
      <c r="BF607" s="61"/>
      <c r="BG607" s="61"/>
    </row>
    <row r="608" spans="1:59" s="62" customFormat="1" ht="24">
      <c r="A608" s="60" t="s">
        <v>40</v>
      </c>
      <c r="B608" s="51" t="s">
        <v>449</v>
      </c>
      <c r="C608" s="106">
        <v>800</v>
      </c>
      <c r="D608" s="107">
        <f t="shared" si="285"/>
        <v>800</v>
      </c>
      <c r="E608" s="107"/>
      <c r="F608" s="107"/>
      <c r="G608" s="107"/>
      <c r="H608" s="107"/>
      <c r="I608" s="107"/>
      <c r="J608" s="107"/>
      <c r="K608" s="107"/>
      <c r="L608" s="107"/>
      <c r="M608" s="107"/>
      <c r="N608" s="107">
        <v>800</v>
      </c>
      <c r="O608" s="107"/>
      <c r="P608" s="107"/>
      <c r="Q608" s="107"/>
      <c r="R608" s="107"/>
      <c r="S608" s="107"/>
      <c r="T608" s="107"/>
      <c r="U608" s="55">
        <f t="shared" si="253"/>
        <v>800</v>
      </c>
      <c r="V608" s="32">
        <f t="shared" si="254"/>
        <v>800</v>
      </c>
      <c r="W608" s="97">
        <f t="shared" si="275"/>
        <v>800</v>
      </c>
      <c r="X608" s="180">
        <f t="shared" si="278"/>
        <v>0</v>
      </c>
      <c r="Y608" s="57"/>
      <c r="Z608" s="5">
        <f t="shared" si="284"/>
        <v>0</v>
      </c>
      <c r="AA608" s="61"/>
      <c r="AB608" s="61"/>
      <c r="AC608" s="61"/>
      <c r="AD608" s="61"/>
      <c r="AE608" s="61"/>
      <c r="AF608" s="61"/>
      <c r="AG608" s="61"/>
      <c r="AH608" s="61"/>
      <c r="AI608" s="61"/>
      <c r="AJ608" s="61"/>
      <c r="AK608" s="61"/>
      <c r="AL608" s="61"/>
      <c r="AM608" s="61"/>
      <c r="AN608" s="61"/>
      <c r="AO608" s="61"/>
      <c r="AP608" s="61"/>
      <c r="AQ608" s="61"/>
      <c r="AR608" s="61"/>
      <c r="AS608" s="61"/>
      <c r="AT608" s="61"/>
      <c r="AU608" s="61"/>
      <c r="AV608" s="61"/>
      <c r="AW608" s="61"/>
      <c r="AX608" s="61"/>
      <c r="AY608" s="61"/>
      <c r="AZ608" s="61"/>
      <c r="BA608" s="61"/>
      <c r="BB608" s="61"/>
      <c r="BC608" s="61"/>
      <c r="BD608" s="61"/>
      <c r="BE608" s="61"/>
      <c r="BF608" s="61"/>
      <c r="BG608" s="61"/>
    </row>
    <row r="609" spans="1:59" s="59" customFormat="1" ht="12">
      <c r="A609" s="50" t="s">
        <v>40</v>
      </c>
      <c r="B609" s="51" t="s">
        <v>450</v>
      </c>
      <c r="C609" s="106">
        <v>121</v>
      </c>
      <c r="D609" s="107">
        <f t="shared" si="285"/>
        <v>121</v>
      </c>
      <c r="E609" s="107"/>
      <c r="F609" s="107"/>
      <c r="G609" s="107"/>
      <c r="H609" s="107"/>
      <c r="I609" s="107"/>
      <c r="J609" s="107"/>
      <c r="K609" s="107"/>
      <c r="L609" s="107"/>
      <c r="M609" s="107"/>
      <c r="N609" s="107">
        <v>121</v>
      </c>
      <c r="O609" s="107"/>
      <c r="P609" s="107"/>
      <c r="Q609" s="107"/>
      <c r="R609" s="107"/>
      <c r="S609" s="107"/>
      <c r="T609" s="107"/>
      <c r="U609" s="55">
        <f t="shared" si="253"/>
        <v>121</v>
      </c>
      <c r="V609" s="32">
        <f t="shared" si="254"/>
        <v>121</v>
      </c>
      <c r="W609" s="97">
        <f t="shared" si="275"/>
        <v>121</v>
      </c>
      <c r="X609" s="172">
        <f t="shared" si="278"/>
        <v>0</v>
      </c>
      <c r="Y609" s="57"/>
      <c r="Z609" s="5">
        <f t="shared" si="284"/>
        <v>0</v>
      </c>
      <c r="AA609" s="58"/>
      <c r="AB609" s="58"/>
      <c r="AC609" s="58"/>
      <c r="AD609" s="58"/>
      <c r="AE609" s="58"/>
      <c r="AF609" s="58"/>
      <c r="AG609" s="58"/>
      <c r="AH609" s="58"/>
      <c r="AI609" s="58"/>
      <c r="AJ609" s="58"/>
      <c r="AK609" s="58"/>
      <c r="AL609" s="58"/>
      <c r="AM609" s="58"/>
      <c r="AN609" s="58"/>
      <c r="AO609" s="58"/>
      <c r="AP609" s="58"/>
      <c r="AQ609" s="58"/>
      <c r="AR609" s="58"/>
      <c r="AS609" s="58"/>
      <c r="AT609" s="58"/>
      <c r="AU609" s="58"/>
      <c r="AV609" s="58"/>
      <c r="AW609" s="58"/>
      <c r="AX609" s="58"/>
      <c r="AY609" s="58"/>
      <c r="AZ609" s="58"/>
      <c r="BA609" s="58"/>
      <c r="BB609" s="58"/>
      <c r="BC609" s="58"/>
      <c r="BD609" s="58"/>
      <c r="BE609" s="58"/>
      <c r="BF609" s="58"/>
      <c r="BG609" s="58"/>
    </row>
    <row r="610" spans="1:59" s="59" customFormat="1" ht="24">
      <c r="A610" s="50" t="s">
        <v>40</v>
      </c>
      <c r="B610" s="51" t="s">
        <v>451</v>
      </c>
      <c r="C610" s="106">
        <v>300</v>
      </c>
      <c r="D610" s="107">
        <f t="shared" si="285"/>
        <v>300</v>
      </c>
      <c r="E610" s="107"/>
      <c r="F610" s="107"/>
      <c r="G610" s="107"/>
      <c r="H610" s="107"/>
      <c r="I610" s="107"/>
      <c r="J610" s="107"/>
      <c r="K610" s="107"/>
      <c r="L610" s="107"/>
      <c r="M610" s="107"/>
      <c r="N610" s="107">
        <v>300</v>
      </c>
      <c r="O610" s="107"/>
      <c r="P610" s="107"/>
      <c r="Q610" s="107"/>
      <c r="R610" s="107"/>
      <c r="S610" s="107"/>
      <c r="T610" s="107"/>
      <c r="U610" s="55">
        <f t="shared" ref="U610:U677" si="287">D610+Q610+R610</f>
        <v>300</v>
      </c>
      <c r="V610" s="32">
        <f t="shared" si="254"/>
        <v>300</v>
      </c>
      <c r="W610" s="97">
        <f t="shared" si="275"/>
        <v>300</v>
      </c>
      <c r="X610" s="172">
        <f t="shared" si="278"/>
        <v>0</v>
      </c>
      <c r="Y610" s="57"/>
      <c r="Z610" s="5">
        <f t="shared" si="284"/>
        <v>0</v>
      </c>
      <c r="AA610" s="58"/>
      <c r="AB610" s="58"/>
      <c r="AC610" s="58"/>
      <c r="AD610" s="58"/>
      <c r="AE610" s="58"/>
      <c r="AF610" s="58"/>
      <c r="AG610" s="58"/>
      <c r="AH610" s="58"/>
      <c r="AI610" s="58"/>
      <c r="AJ610" s="58"/>
      <c r="AK610" s="58"/>
      <c r="AL610" s="58"/>
      <c r="AM610" s="58"/>
      <c r="AN610" s="58"/>
      <c r="AO610" s="58"/>
      <c r="AP610" s="58"/>
      <c r="AQ610" s="58"/>
      <c r="AR610" s="58"/>
      <c r="AS610" s="58"/>
      <c r="AT610" s="58"/>
      <c r="AU610" s="58"/>
      <c r="AV610" s="58"/>
      <c r="AW610" s="58"/>
      <c r="AX610" s="58"/>
      <c r="AY610" s="58"/>
      <c r="AZ610" s="58"/>
      <c r="BA610" s="58"/>
      <c r="BB610" s="58"/>
      <c r="BC610" s="58"/>
      <c r="BD610" s="58"/>
      <c r="BE610" s="58"/>
      <c r="BF610" s="58"/>
      <c r="BG610" s="58"/>
    </row>
    <row r="611" spans="1:59" s="59" customFormat="1" ht="12">
      <c r="A611" s="50" t="s">
        <v>40</v>
      </c>
      <c r="B611" s="68" t="s">
        <v>452</v>
      </c>
      <c r="C611" s="106">
        <v>1416</v>
      </c>
      <c r="D611" s="107">
        <f t="shared" si="285"/>
        <v>1416</v>
      </c>
      <c r="E611" s="107"/>
      <c r="F611" s="107"/>
      <c r="G611" s="107"/>
      <c r="H611" s="107"/>
      <c r="I611" s="107"/>
      <c r="J611" s="107"/>
      <c r="K611" s="107"/>
      <c r="L611" s="107"/>
      <c r="M611" s="107"/>
      <c r="N611" s="107">
        <v>1416</v>
      </c>
      <c r="O611" s="107"/>
      <c r="P611" s="107"/>
      <c r="Q611" s="107"/>
      <c r="R611" s="107"/>
      <c r="S611" s="107"/>
      <c r="T611" s="107"/>
      <c r="U611" s="55">
        <f t="shared" si="287"/>
        <v>1416</v>
      </c>
      <c r="V611" s="32">
        <f t="shared" ref="V611:V677" si="288">U611-S611</f>
        <v>1416</v>
      </c>
      <c r="W611" s="97">
        <f t="shared" si="275"/>
        <v>1416</v>
      </c>
      <c r="X611" s="172">
        <f t="shared" si="278"/>
        <v>0</v>
      </c>
      <c r="Y611" s="57"/>
      <c r="Z611" s="5">
        <f t="shared" si="284"/>
        <v>0</v>
      </c>
      <c r="AA611" s="58"/>
      <c r="AB611" s="58"/>
      <c r="AC611" s="58"/>
      <c r="AD611" s="58"/>
      <c r="AE611" s="58"/>
      <c r="AF611" s="58"/>
      <c r="AG611" s="58"/>
      <c r="AH611" s="58"/>
      <c r="AI611" s="58"/>
      <c r="AJ611" s="58"/>
      <c r="AK611" s="58"/>
      <c r="AL611" s="58"/>
      <c r="AM611" s="58"/>
      <c r="AN611" s="58"/>
      <c r="AO611" s="58"/>
      <c r="AP611" s="58"/>
      <c r="AQ611" s="58"/>
      <c r="AR611" s="58"/>
      <c r="AS611" s="58"/>
      <c r="AT611" s="58"/>
      <c r="AU611" s="58"/>
      <c r="AV611" s="58"/>
      <c r="AW611" s="58"/>
      <c r="AX611" s="58"/>
      <c r="AY611" s="58"/>
      <c r="AZ611" s="58"/>
      <c r="BA611" s="58"/>
      <c r="BB611" s="58"/>
      <c r="BC611" s="58"/>
      <c r="BD611" s="58"/>
      <c r="BE611" s="58"/>
      <c r="BF611" s="58"/>
      <c r="BG611" s="58"/>
    </row>
    <row r="612" spans="1:59" s="59" customFormat="1" ht="12">
      <c r="A612" s="50" t="s">
        <v>40</v>
      </c>
      <c r="B612" s="51" t="s">
        <v>453</v>
      </c>
      <c r="C612" s="106">
        <v>125</v>
      </c>
      <c r="D612" s="107">
        <f t="shared" si="285"/>
        <v>125</v>
      </c>
      <c r="E612" s="107"/>
      <c r="F612" s="107"/>
      <c r="G612" s="107"/>
      <c r="H612" s="107"/>
      <c r="I612" s="107"/>
      <c r="J612" s="107"/>
      <c r="K612" s="107"/>
      <c r="L612" s="107"/>
      <c r="M612" s="107"/>
      <c r="N612" s="107">
        <v>125</v>
      </c>
      <c r="O612" s="107"/>
      <c r="P612" s="107"/>
      <c r="Q612" s="107"/>
      <c r="R612" s="107"/>
      <c r="S612" s="107"/>
      <c r="T612" s="107"/>
      <c r="U612" s="55">
        <f t="shared" si="287"/>
        <v>125</v>
      </c>
      <c r="V612" s="32">
        <f t="shared" si="288"/>
        <v>125</v>
      </c>
      <c r="W612" s="97">
        <f t="shared" si="275"/>
        <v>125</v>
      </c>
      <c r="X612" s="172">
        <f t="shared" si="278"/>
        <v>0</v>
      </c>
      <c r="Y612" s="57"/>
      <c r="Z612" s="5">
        <f t="shared" si="284"/>
        <v>0</v>
      </c>
      <c r="AA612" s="58"/>
      <c r="AB612" s="58"/>
      <c r="AC612" s="58"/>
      <c r="AD612" s="58"/>
      <c r="AE612" s="58"/>
      <c r="AF612" s="58"/>
      <c r="AG612" s="58"/>
      <c r="AH612" s="58"/>
      <c r="AI612" s="58"/>
      <c r="AJ612" s="58"/>
      <c r="AK612" s="58"/>
      <c r="AL612" s="58"/>
      <c r="AM612" s="58"/>
      <c r="AN612" s="58"/>
      <c r="AO612" s="58"/>
      <c r="AP612" s="58"/>
      <c r="AQ612" s="58"/>
      <c r="AR612" s="58"/>
      <c r="AS612" s="58"/>
      <c r="AT612" s="58"/>
      <c r="AU612" s="58"/>
      <c r="AV612" s="58"/>
      <c r="AW612" s="58"/>
      <c r="AX612" s="58"/>
      <c r="AY612" s="58"/>
      <c r="AZ612" s="58"/>
      <c r="BA612" s="58"/>
      <c r="BB612" s="58"/>
      <c r="BC612" s="58"/>
      <c r="BD612" s="58"/>
      <c r="BE612" s="58"/>
      <c r="BF612" s="58"/>
      <c r="BG612" s="58"/>
    </row>
    <row r="613" spans="1:59" s="59" customFormat="1" ht="48">
      <c r="A613" s="60" t="s">
        <v>40</v>
      </c>
      <c r="B613" s="51" t="s">
        <v>454</v>
      </c>
      <c r="C613" s="106">
        <v>800</v>
      </c>
      <c r="D613" s="107">
        <f t="shared" si="285"/>
        <v>800</v>
      </c>
      <c r="E613" s="107"/>
      <c r="F613" s="107"/>
      <c r="G613" s="107"/>
      <c r="H613" s="107"/>
      <c r="I613" s="107"/>
      <c r="J613" s="107"/>
      <c r="K613" s="107"/>
      <c r="L613" s="107"/>
      <c r="M613" s="107"/>
      <c r="N613" s="107">
        <v>800</v>
      </c>
      <c r="O613" s="107"/>
      <c r="P613" s="107"/>
      <c r="Q613" s="107"/>
      <c r="R613" s="107"/>
      <c r="S613" s="107"/>
      <c r="T613" s="107"/>
      <c r="U613" s="55">
        <f t="shared" si="287"/>
        <v>800</v>
      </c>
      <c r="V613" s="32">
        <f t="shared" si="288"/>
        <v>800</v>
      </c>
      <c r="W613" s="97">
        <f t="shared" si="275"/>
        <v>800</v>
      </c>
      <c r="X613" s="180">
        <f t="shared" si="278"/>
        <v>0</v>
      </c>
      <c r="Y613" s="57"/>
      <c r="Z613" s="5">
        <f t="shared" si="284"/>
        <v>0</v>
      </c>
      <c r="AA613" s="58"/>
      <c r="AB613" s="58"/>
      <c r="AC613" s="58"/>
      <c r="AD613" s="58"/>
      <c r="AE613" s="58"/>
      <c r="AF613" s="58"/>
      <c r="AG613" s="58"/>
      <c r="AH613" s="58"/>
      <c r="AI613" s="58"/>
      <c r="AJ613" s="58"/>
      <c r="AK613" s="58"/>
      <c r="AL613" s="58"/>
      <c r="AM613" s="58"/>
      <c r="AN613" s="58"/>
      <c r="AO613" s="58"/>
      <c r="AP613" s="58"/>
      <c r="AQ613" s="58"/>
      <c r="AR613" s="58"/>
      <c r="AS613" s="58"/>
      <c r="AT613" s="58"/>
      <c r="AU613" s="58"/>
      <c r="AV613" s="58"/>
      <c r="AW613" s="58"/>
      <c r="AX613" s="58"/>
      <c r="AY613" s="58"/>
      <c r="AZ613" s="58"/>
      <c r="BA613" s="58"/>
      <c r="BB613" s="58"/>
      <c r="BC613" s="58"/>
      <c r="BD613" s="58"/>
      <c r="BE613" s="58"/>
      <c r="BF613" s="58"/>
      <c r="BG613" s="58"/>
    </row>
    <row r="614" spans="1:59" s="49" customFormat="1" ht="13.5" customHeight="1">
      <c r="A614" s="42" t="s">
        <v>65</v>
      </c>
      <c r="B614" s="43" t="s">
        <v>66</v>
      </c>
      <c r="C614" s="102">
        <v>13767</v>
      </c>
      <c r="D614" s="103">
        <f>SUM(E614:P614)</f>
        <v>17187</v>
      </c>
      <c r="E614" s="103">
        <f t="shared" ref="E614:Q614" si="289">SUM(E615:E639)</f>
        <v>2000</v>
      </c>
      <c r="F614" s="103">
        <f t="shared" si="289"/>
        <v>200</v>
      </c>
      <c r="G614" s="103">
        <f t="shared" si="289"/>
        <v>0</v>
      </c>
      <c r="H614" s="103">
        <f t="shared" si="289"/>
        <v>0</v>
      </c>
      <c r="I614" s="103">
        <f t="shared" si="289"/>
        <v>0</v>
      </c>
      <c r="J614" s="103">
        <f t="shared" si="289"/>
        <v>12195</v>
      </c>
      <c r="K614" s="103">
        <f t="shared" si="289"/>
        <v>0</v>
      </c>
      <c r="L614" s="103">
        <f t="shared" si="289"/>
        <v>0</v>
      </c>
      <c r="M614" s="103">
        <f t="shared" si="289"/>
        <v>0</v>
      </c>
      <c r="N614" s="103">
        <f t="shared" si="289"/>
        <v>2764</v>
      </c>
      <c r="O614" s="103">
        <f t="shared" si="289"/>
        <v>0</v>
      </c>
      <c r="P614" s="103">
        <f t="shared" si="289"/>
        <v>28</v>
      </c>
      <c r="Q614" s="103">
        <f t="shared" si="289"/>
        <v>0</v>
      </c>
      <c r="R614" s="103"/>
      <c r="S614" s="103">
        <f t="shared" ref="S614:T614" si="290">SUM(S615:S639)</f>
        <v>0</v>
      </c>
      <c r="T614" s="103">
        <f t="shared" si="290"/>
        <v>0</v>
      </c>
      <c r="U614" s="46">
        <f t="shared" si="287"/>
        <v>17187</v>
      </c>
      <c r="V614" s="32">
        <f t="shared" si="288"/>
        <v>17187</v>
      </c>
      <c r="W614" s="97">
        <f t="shared" si="275"/>
        <v>17187</v>
      </c>
      <c r="X614" s="47">
        <f t="shared" si="278"/>
        <v>3420</v>
      </c>
      <c r="Y614" s="38"/>
      <c r="Z614" s="5">
        <f t="shared" si="284"/>
        <v>0</v>
      </c>
      <c r="AA614" s="48"/>
      <c r="AB614" s="48"/>
      <c r="AC614" s="48"/>
      <c r="AD614" s="48"/>
      <c r="AE614" s="48"/>
      <c r="AF614" s="48"/>
      <c r="AG614" s="48"/>
      <c r="AH614" s="48"/>
      <c r="AI614" s="48"/>
      <c r="AJ614" s="48"/>
      <c r="AK614" s="48"/>
      <c r="AL614" s="48"/>
      <c r="AM614" s="48"/>
      <c r="AN614" s="48"/>
      <c r="AO614" s="48"/>
      <c r="AP614" s="48"/>
      <c r="AQ614" s="48"/>
      <c r="AR614" s="48"/>
      <c r="AS614" s="48"/>
      <c r="AT614" s="48"/>
      <c r="AU614" s="48"/>
      <c r="AV614" s="48"/>
      <c r="AW614" s="48"/>
      <c r="AX614" s="48"/>
      <c r="AY614" s="48"/>
      <c r="AZ614" s="48"/>
      <c r="BA614" s="48"/>
      <c r="BB614" s="48"/>
      <c r="BC614" s="48"/>
      <c r="BD614" s="48"/>
      <c r="BE614" s="48"/>
      <c r="BF614" s="48"/>
      <c r="BG614" s="48"/>
    </row>
    <row r="615" spans="1:59" s="182" customFormat="1" ht="36">
      <c r="A615" s="60" t="s">
        <v>40</v>
      </c>
      <c r="B615" s="68" t="s">
        <v>455</v>
      </c>
      <c r="C615" s="106">
        <v>708</v>
      </c>
      <c r="D615" s="107">
        <f t="shared" ref="D615:D637" si="291">SUM(E615:P615)</f>
        <v>708</v>
      </c>
      <c r="E615" s="107"/>
      <c r="F615" s="107"/>
      <c r="G615" s="107"/>
      <c r="H615" s="107"/>
      <c r="I615" s="107"/>
      <c r="J615" s="107">
        <v>708</v>
      </c>
      <c r="K615" s="107"/>
      <c r="L615" s="107"/>
      <c r="M615" s="107"/>
      <c r="N615" s="107"/>
      <c r="O615" s="107"/>
      <c r="P615" s="107"/>
      <c r="Q615" s="107"/>
      <c r="R615" s="107"/>
      <c r="S615" s="107"/>
      <c r="T615" s="107"/>
      <c r="U615" s="148">
        <f t="shared" si="287"/>
        <v>708</v>
      </c>
      <c r="V615" s="32">
        <f t="shared" si="288"/>
        <v>708</v>
      </c>
      <c r="W615" s="97">
        <f t="shared" si="275"/>
        <v>708</v>
      </c>
      <c r="X615" s="176">
        <f t="shared" si="278"/>
        <v>0</v>
      </c>
      <c r="Y615" s="38" t="s">
        <v>37</v>
      </c>
      <c r="Z615" s="5">
        <f t="shared" si="284"/>
        <v>0</v>
      </c>
      <c r="AA615" s="181"/>
      <c r="AB615" s="181"/>
      <c r="AC615" s="181"/>
      <c r="AD615" s="181"/>
      <c r="AE615" s="181"/>
      <c r="AF615" s="181"/>
      <c r="AG615" s="181"/>
      <c r="AH615" s="181"/>
      <c r="AI615" s="181"/>
      <c r="AJ615" s="181"/>
      <c r="AK615" s="181"/>
      <c r="AL615" s="181"/>
      <c r="AM615" s="181"/>
      <c r="AN615" s="181"/>
      <c r="AO615" s="181"/>
      <c r="AP615" s="181"/>
      <c r="AQ615" s="181"/>
      <c r="AR615" s="181"/>
      <c r="AS615" s="181"/>
      <c r="AT615" s="181"/>
      <c r="AU615" s="181"/>
      <c r="AV615" s="181"/>
      <c r="AW615" s="181"/>
      <c r="AX615" s="181"/>
      <c r="AY615" s="181"/>
      <c r="AZ615" s="181"/>
      <c r="BA615" s="181"/>
      <c r="BB615" s="181"/>
      <c r="BC615" s="181"/>
      <c r="BD615" s="181"/>
      <c r="BE615" s="181"/>
      <c r="BF615" s="181"/>
      <c r="BG615" s="181"/>
    </row>
    <row r="616" spans="1:59" s="182" customFormat="1" ht="36">
      <c r="A616" s="60" t="s">
        <v>40</v>
      </c>
      <c r="B616" s="68" t="s">
        <v>456</v>
      </c>
      <c r="C616" s="106">
        <v>368</v>
      </c>
      <c r="D616" s="107">
        <f t="shared" si="291"/>
        <v>368</v>
      </c>
      <c r="E616" s="107"/>
      <c r="F616" s="107"/>
      <c r="G616" s="107"/>
      <c r="H616" s="107"/>
      <c r="I616" s="107"/>
      <c r="J616" s="107"/>
      <c r="K616" s="107"/>
      <c r="L616" s="107"/>
      <c r="M616" s="107"/>
      <c r="N616" s="107">
        <v>368</v>
      </c>
      <c r="O616" s="107"/>
      <c r="P616" s="107"/>
      <c r="Q616" s="107"/>
      <c r="R616" s="107"/>
      <c r="S616" s="107"/>
      <c r="T616" s="107"/>
      <c r="U616" s="148"/>
      <c r="V616" s="32"/>
      <c r="W616" s="97"/>
      <c r="X616" s="172">
        <f t="shared" si="278"/>
        <v>0</v>
      </c>
      <c r="Y616" s="38" t="s">
        <v>37</v>
      </c>
      <c r="Z616" s="5">
        <f t="shared" si="284"/>
        <v>0</v>
      </c>
      <c r="AA616" s="181"/>
      <c r="AB616" s="181"/>
      <c r="AC616" s="181"/>
      <c r="AD616" s="181"/>
      <c r="AE616" s="181"/>
      <c r="AF616" s="181"/>
      <c r="AG616" s="181"/>
      <c r="AH616" s="181"/>
      <c r="AI616" s="181"/>
      <c r="AJ616" s="181"/>
      <c r="AK616" s="181"/>
      <c r="AL616" s="181"/>
      <c r="AM616" s="181"/>
      <c r="AN616" s="181"/>
      <c r="AO616" s="181"/>
      <c r="AP616" s="181"/>
      <c r="AQ616" s="181"/>
      <c r="AR616" s="181"/>
      <c r="AS616" s="181"/>
      <c r="AT616" s="181"/>
      <c r="AU616" s="181"/>
      <c r="AV616" s="181"/>
      <c r="AW616" s="181"/>
      <c r="AX616" s="181"/>
      <c r="AY616" s="181"/>
      <c r="AZ616" s="181"/>
      <c r="BA616" s="181"/>
      <c r="BB616" s="181"/>
      <c r="BC616" s="181"/>
      <c r="BD616" s="181"/>
      <c r="BE616" s="181"/>
      <c r="BF616" s="181"/>
      <c r="BG616" s="181"/>
    </row>
    <row r="617" spans="1:59" s="182" customFormat="1" ht="36">
      <c r="A617" s="60" t="s">
        <v>40</v>
      </c>
      <c r="B617" s="68" t="s">
        <v>457</v>
      </c>
      <c r="C617" s="106">
        <v>500</v>
      </c>
      <c r="D617" s="107">
        <f t="shared" si="291"/>
        <v>500</v>
      </c>
      <c r="E617" s="107"/>
      <c r="F617" s="107"/>
      <c r="G617" s="107"/>
      <c r="H617" s="107"/>
      <c r="I617" s="107"/>
      <c r="J617" s="107">
        <v>500</v>
      </c>
      <c r="K617" s="107"/>
      <c r="L617" s="107"/>
      <c r="M617" s="107"/>
      <c r="N617" s="107"/>
      <c r="O617" s="107"/>
      <c r="P617" s="107"/>
      <c r="Q617" s="107"/>
      <c r="R617" s="107"/>
      <c r="S617" s="107"/>
      <c r="T617" s="107"/>
      <c r="U617" s="148"/>
      <c r="V617" s="32"/>
      <c r="W617" s="97"/>
      <c r="X617" s="172">
        <f t="shared" si="278"/>
        <v>0</v>
      </c>
      <c r="Y617" s="38" t="s">
        <v>37</v>
      </c>
      <c r="Z617" s="5">
        <f t="shared" si="284"/>
        <v>0</v>
      </c>
      <c r="AA617" s="181"/>
      <c r="AB617" s="181"/>
      <c r="AC617" s="181"/>
      <c r="AD617" s="181"/>
      <c r="AE617" s="181"/>
      <c r="AF617" s="181"/>
      <c r="AG617" s="181"/>
      <c r="AH617" s="181"/>
      <c r="AI617" s="181"/>
      <c r="AJ617" s="181"/>
      <c r="AK617" s="181"/>
      <c r="AL617" s="181"/>
      <c r="AM617" s="181"/>
      <c r="AN617" s="181"/>
      <c r="AO617" s="181"/>
      <c r="AP617" s="181"/>
      <c r="AQ617" s="181"/>
      <c r="AR617" s="181"/>
      <c r="AS617" s="181"/>
      <c r="AT617" s="181"/>
      <c r="AU617" s="181"/>
      <c r="AV617" s="181"/>
      <c r="AW617" s="181"/>
      <c r="AX617" s="181"/>
      <c r="AY617" s="181"/>
      <c r="AZ617" s="181"/>
      <c r="BA617" s="181"/>
      <c r="BB617" s="181"/>
      <c r="BC617" s="181"/>
      <c r="BD617" s="181"/>
      <c r="BE617" s="181"/>
      <c r="BF617" s="181"/>
      <c r="BG617" s="181"/>
    </row>
    <row r="618" spans="1:59" s="182" customFormat="1" ht="36">
      <c r="A618" s="60" t="s">
        <v>40</v>
      </c>
      <c r="B618" s="68" t="s">
        <v>458</v>
      </c>
      <c r="C618" s="106">
        <v>480</v>
      </c>
      <c r="D618" s="107">
        <f t="shared" si="291"/>
        <v>480</v>
      </c>
      <c r="E618" s="107"/>
      <c r="F618" s="107"/>
      <c r="G618" s="107"/>
      <c r="H618" s="107"/>
      <c r="I618" s="107"/>
      <c r="J618" s="107"/>
      <c r="K618" s="107"/>
      <c r="L618" s="107"/>
      <c r="M618" s="107"/>
      <c r="N618" s="107">
        <v>480</v>
      </c>
      <c r="O618" s="107"/>
      <c r="P618" s="107"/>
      <c r="Q618" s="107"/>
      <c r="R618" s="107"/>
      <c r="S618" s="107"/>
      <c r="T618" s="107"/>
      <c r="U618" s="148"/>
      <c r="V618" s="32"/>
      <c r="W618" s="97"/>
      <c r="X618" s="172">
        <f t="shared" si="278"/>
        <v>0</v>
      </c>
      <c r="Y618" s="38" t="s">
        <v>37</v>
      </c>
      <c r="Z618" s="5">
        <f t="shared" si="284"/>
        <v>0</v>
      </c>
      <c r="AA618" s="181"/>
      <c r="AB618" s="181"/>
      <c r="AC618" s="181"/>
      <c r="AD618" s="181"/>
      <c r="AE618" s="181"/>
      <c r="AF618" s="181"/>
      <c r="AG618" s="181"/>
      <c r="AH618" s="181"/>
      <c r="AI618" s="181"/>
      <c r="AJ618" s="181"/>
      <c r="AK618" s="181"/>
      <c r="AL618" s="181"/>
      <c r="AM618" s="181"/>
      <c r="AN618" s="181"/>
      <c r="AO618" s="181"/>
      <c r="AP618" s="181"/>
      <c r="AQ618" s="181"/>
      <c r="AR618" s="181"/>
      <c r="AS618" s="181"/>
      <c r="AT618" s="181"/>
      <c r="AU618" s="181"/>
      <c r="AV618" s="181"/>
      <c r="AW618" s="181"/>
      <c r="AX618" s="181"/>
      <c r="AY618" s="181"/>
      <c r="AZ618" s="181"/>
      <c r="BA618" s="181"/>
      <c r="BB618" s="181"/>
      <c r="BC618" s="181"/>
      <c r="BD618" s="181"/>
      <c r="BE618" s="181"/>
      <c r="BF618" s="181"/>
      <c r="BG618" s="181"/>
    </row>
    <row r="619" spans="1:59" s="182" customFormat="1" ht="48">
      <c r="A619" s="60" t="s">
        <v>40</v>
      </c>
      <c r="B619" s="68" t="s">
        <v>459</v>
      </c>
      <c r="C619" s="106">
        <v>146</v>
      </c>
      <c r="D619" s="107">
        <f t="shared" si="291"/>
        <v>317</v>
      </c>
      <c r="E619" s="107"/>
      <c r="F619" s="107"/>
      <c r="G619" s="107"/>
      <c r="H619" s="107"/>
      <c r="I619" s="107"/>
      <c r="J619" s="107">
        <v>317</v>
      </c>
      <c r="K619" s="107"/>
      <c r="L619" s="107"/>
      <c r="M619" s="107"/>
      <c r="N619" s="107"/>
      <c r="O619" s="107"/>
      <c r="P619" s="107"/>
      <c r="Q619" s="107"/>
      <c r="R619" s="107"/>
      <c r="S619" s="107"/>
      <c r="T619" s="107"/>
      <c r="U619" s="148"/>
      <c r="V619" s="32"/>
      <c r="W619" s="97"/>
      <c r="X619" s="176">
        <f t="shared" si="278"/>
        <v>171</v>
      </c>
      <c r="Y619" s="38" t="s">
        <v>37</v>
      </c>
      <c r="Z619" s="5">
        <f t="shared" si="284"/>
        <v>0</v>
      </c>
      <c r="AA619" s="181"/>
      <c r="AB619" s="181"/>
      <c r="AC619" s="181"/>
      <c r="AD619" s="181"/>
      <c r="AE619" s="181"/>
      <c r="AF619" s="181"/>
      <c r="AG619" s="181"/>
      <c r="AH619" s="181"/>
      <c r="AI619" s="181"/>
      <c r="AJ619" s="181"/>
      <c r="AK619" s="181"/>
      <c r="AL619" s="181"/>
      <c r="AM619" s="181"/>
      <c r="AN619" s="181"/>
      <c r="AO619" s="181"/>
      <c r="AP619" s="181"/>
      <c r="AQ619" s="181"/>
      <c r="AR619" s="181"/>
      <c r="AS619" s="181"/>
      <c r="AT619" s="181"/>
      <c r="AU619" s="181"/>
      <c r="AV619" s="181"/>
      <c r="AW619" s="181"/>
      <c r="AX619" s="181"/>
      <c r="AY619" s="181"/>
      <c r="AZ619" s="181"/>
      <c r="BA619" s="181"/>
      <c r="BB619" s="181"/>
      <c r="BC619" s="181"/>
      <c r="BD619" s="181"/>
      <c r="BE619" s="181"/>
      <c r="BF619" s="181"/>
      <c r="BG619" s="181"/>
    </row>
    <row r="620" spans="1:59" s="182" customFormat="1" ht="108">
      <c r="A620" s="60" t="s">
        <v>40</v>
      </c>
      <c r="B620" s="68" t="s">
        <v>460</v>
      </c>
      <c r="C620" s="106">
        <v>700</v>
      </c>
      <c r="D620" s="107">
        <f t="shared" si="291"/>
        <v>700</v>
      </c>
      <c r="E620" s="107"/>
      <c r="F620" s="107"/>
      <c r="G620" s="107"/>
      <c r="H620" s="107"/>
      <c r="I620" s="107"/>
      <c r="J620" s="107"/>
      <c r="K620" s="107"/>
      <c r="L620" s="107"/>
      <c r="M620" s="107"/>
      <c r="N620" s="107">
        <v>700</v>
      </c>
      <c r="O620" s="107"/>
      <c r="P620" s="107"/>
      <c r="Q620" s="107"/>
      <c r="R620" s="107"/>
      <c r="S620" s="107"/>
      <c r="T620" s="107"/>
      <c r="U620" s="148"/>
      <c r="V620" s="32"/>
      <c r="W620" s="97"/>
      <c r="X620" s="172">
        <f t="shared" si="278"/>
        <v>0</v>
      </c>
      <c r="Y620" s="38" t="s">
        <v>37</v>
      </c>
      <c r="Z620" s="5">
        <f t="shared" si="284"/>
        <v>0</v>
      </c>
      <c r="AA620" s="181"/>
      <c r="AB620" s="181"/>
      <c r="AC620" s="181"/>
      <c r="AD620" s="181"/>
      <c r="AE620" s="181"/>
      <c r="AF620" s="181"/>
      <c r="AG620" s="181"/>
      <c r="AH620" s="181"/>
      <c r="AI620" s="181"/>
      <c r="AJ620" s="181"/>
      <c r="AK620" s="181"/>
      <c r="AL620" s="181"/>
      <c r="AM620" s="181"/>
      <c r="AN620" s="181"/>
      <c r="AO620" s="181"/>
      <c r="AP620" s="181"/>
      <c r="AQ620" s="181"/>
      <c r="AR620" s="181"/>
      <c r="AS620" s="181"/>
      <c r="AT620" s="181"/>
      <c r="AU620" s="181"/>
      <c r="AV620" s="181"/>
      <c r="AW620" s="181"/>
      <c r="AX620" s="181"/>
      <c r="AY620" s="181"/>
      <c r="AZ620" s="181"/>
      <c r="BA620" s="181"/>
      <c r="BB620" s="181"/>
      <c r="BC620" s="181"/>
      <c r="BD620" s="181"/>
      <c r="BE620" s="181"/>
      <c r="BF620" s="181"/>
      <c r="BG620" s="181"/>
    </row>
    <row r="621" spans="1:59" s="182" customFormat="1" ht="24">
      <c r="A621" s="60" t="s">
        <v>40</v>
      </c>
      <c r="B621" s="51" t="s">
        <v>461</v>
      </c>
      <c r="C621" s="106">
        <v>486</v>
      </c>
      <c r="D621" s="107">
        <f t="shared" si="291"/>
        <v>486</v>
      </c>
      <c r="E621" s="107"/>
      <c r="F621" s="107"/>
      <c r="G621" s="107"/>
      <c r="H621" s="107"/>
      <c r="I621" s="107"/>
      <c r="J621" s="107">
        <v>486</v>
      </c>
      <c r="K621" s="107"/>
      <c r="L621" s="107"/>
      <c r="M621" s="107"/>
      <c r="N621" s="107"/>
      <c r="O621" s="107"/>
      <c r="P621" s="107"/>
      <c r="Q621" s="107"/>
      <c r="R621" s="107"/>
      <c r="S621" s="107"/>
      <c r="T621" s="107"/>
      <c r="U621" s="148"/>
      <c r="V621" s="32"/>
      <c r="W621" s="97"/>
      <c r="X621" s="172">
        <f t="shared" si="278"/>
        <v>0</v>
      </c>
      <c r="Y621" s="38" t="s">
        <v>37</v>
      </c>
      <c r="Z621" s="5">
        <f t="shared" si="284"/>
        <v>0</v>
      </c>
      <c r="AA621" s="181"/>
      <c r="AB621" s="181"/>
      <c r="AC621" s="181"/>
      <c r="AD621" s="181"/>
      <c r="AE621" s="181"/>
      <c r="AF621" s="181"/>
      <c r="AG621" s="181"/>
      <c r="AH621" s="181"/>
      <c r="AI621" s="181"/>
      <c r="AJ621" s="181"/>
      <c r="AK621" s="181"/>
      <c r="AL621" s="181"/>
      <c r="AM621" s="181"/>
      <c r="AN621" s="181"/>
      <c r="AO621" s="181"/>
      <c r="AP621" s="181"/>
      <c r="AQ621" s="181"/>
      <c r="AR621" s="181"/>
      <c r="AS621" s="181"/>
      <c r="AT621" s="181"/>
      <c r="AU621" s="181"/>
      <c r="AV621" s="181"/>
      <c r="AW621" s="181"/>
      <c r="AX621" s="181"/>
      <c r="AY621" s="181"/>
      <c r="AZ621" s="181"/>
      <c r="BA621" s="181"/>
      <c r="BB621" s="181"/>
      <c r="BC621" s="181"/>
      <c r="BD621" s="181"/>
      <c r="BE621" s="181"/>
      <c r="BF621" s="181"/>
      <c r="BG621" s="181"/>
    </row>
    <row r="622" spans="1:59" s="182" customFormat="1" ht="51" customHeight="1">
      <c r="A622" s="60" t="s">
        <v>40</v>
      </c>
      <c r="B622" s="51" t="s">
        <v>462</v>
      </c>
      <c r="C622" s="106">
        <v>1216</v>
      </c>
      <c r="D622" s="107">
        <f t="shared" si="291"/>
        <v>1216</v>
      </c>
      <c r="E622" s="107"/>
      <c r="F622" s="107"/>
      <c r="G622" s="107"/>
      <c r="H622" s="107"/>
      <c r="I622" s="107"/>
      <c r="J622" s="107"/>
      <c r="K622" s="107"/>
      <c r="L622" s="107"/>
      <c r="M622" s="107"/>
      <c r="N622" s="107">
        <v>1216</v>
      </c>
      <c r="O622" s="107"/>
      <c r="P622" s="107"/>
      <c r="Q622" s="107"/>
      <c r="R622" s="107"/>
      <c r="S622" s="107"/>
      <c r="T622" s="107"/>
      <c r="U622" s="148"/>
      <c r="V622" s="32"/>
      <c r="W622" s="97"/>
      <c r="X622" s="172">
        <f t="shared" si="278"/>
        <v>0</v>
      </c>
      <c r="Y622" s="38" t="s">
        <v>37</v>
      </c>
      <c r="Z622" s="5">
        <f t="shared" si="284"/>
        <v>0</v>
      </c>
      <c r="AA622" s="181"/>
      <c r="AB622" s="181"/>
      <c r="AC622" s="181"/>
      <c r="AD622" s="181"/>
      <c r="AE622" s="181"/>
      <c r="AF622" s="181"/>
      <c r="AG622" s="181"/>
      <c r="AH622" s="181"/>
      <c r="AI622" s="181"/>
      <c r="AJ622" s="181"/>
      <c r="AK622" s="181"/>
      <c r="AL622" s="181"/>
      <c r="AM622" s="181"/>
      <c r="AN622" s="181"/>
      <c r="AO622" s="181"/>
      <c r="AP622" s="181"/>
      <c r="AQ622" s="181"/>
      <c r="AR622" s="181"/>
      <c r="AS622" s="181"/>
      <c r="AT622" s="181"/>
      <c r="AU622" s="181"/>
      <c r="AV622" s="181"/>
      <c r="AW622" s="181"/>
      <c r="AX622" s="181"/>
      <c r="AY622" s="181"/>
      <c r="AZ622" s="181"/>
      <c r="BA622" s="181"/>
      <c r="BB622" s="181"/>
      <c r="BC622" s="181"/>
      <c r="BD622" s="181"/>
      <c r="BE622" s="181"/>
      <c r="BF622" s="181"/>
      <c r="BG622" s="181"/>
    </row>
    <row r="623" spans="1:59" s="62" customFormat="1" ht="36">
      <c r="A623" s="60" t="s">
        <v>40</v>
      </c>
      <c r="B623" s="68" t="s">
        <v>463</v>
      </c>
      <c r="C623" s="106">
        <v>200</v>
      </c>
      <c r="D623" s="107">
        <f t="shared" si="291"/>
        <v>200</v>
      </c>
      <c r="E623" s="107"/>
      <c r="F623" s="107"/>
      <c r="G623" s="107"/>
      <c r="H623" s="107"/>
      <c r="I623" s="107"/>
      <c r="J623" s="107">
        <v>200</v>
      </c>
      <c r="K623" s="107"/>
      <c r="L623" s="107"/>
      <c r="M623" s="107"/>
      <c r="N623" s="107"/>
      <c r="O623" s="107"/>
      <c r="P623" s="107"/>
      <c r="Q623" s="107"/>
      <c r="R623" s="107"/>
      <c r="S623" s="107"/>
      <c r="T623" s="107"/>
      <c r="U623" s="55">
        <f t="shared" si="287"/>
        <v>200</v>
      </c>
      <c r="V623" s="32">
        <f t="shared" si="288"/>
        <v>200</v>
      </c>
      <c r="W623" s="97">
        <f t="shared" si="275"/>
        <v>200</v>
      </c>
      <c r="X623" s="172">
        <f t="shared" si="278"/>
        <v>0</v>
      </c>
      <c r="Y623" s="38" t="s">
        <v>37</v>
      </c>
      <c r="Z623" s="5">
        <f t="shared" si="284"/>
        <v>0</v>
      </c>
      <c r="AA623" s="61"/>
      <c r="AB623" s="61"/>
      <c r="AC623" s="61"/>
      <c r="AD623" s="61"/>
      <c r="AE623" s="61"/>
      <c r="AF623" s="61"/>
      <c r="AG623" s="61"/>
      <c r="AH623" s="61"/>
      <c r="AI623" s="61"/>
      <c r="AJ623" s="61"/>
      <c r="AK623" s="61"/>
      <c r="AL623" s="61"/>
      <c r="AM623" s="61"/>
      <c r="AN623" s="61"/>
      <c r="AO623" s="61"/>
      <c r="AP623" s="61"/>
      <c r="AQ623" s="61"/>
      <c r="AR623" s="61"/>
      <c r="AS623" s="61"/>
      <c r="AT623" s="61"/>
      <c r="AU623" s="61"/>
      <c r="AV623" s="61"/>
      <c r="AW623" s="61"/>
      <c r="AX623" s="61"/>
      <c r="AY623" s="61"/>
      <c r="AZ623" s="61"/>
      <c r="BA623" s="61"/>
      <c r="BB623" s="61"/>
      <c r="BC623" s="61"/>
      <c r="BD623" s="61"/>
      <c r="BE623" s="61"/>
      <c r="BF623" s="61"/>
      <c r="BG623" s="61"/>
    </row>
    <row r="624" spans="1:59" s="62" customFormat="1" ht="36">
      <c r="A624" s="60" t="s">
        <v>40</v>
      </c>
      <c r="B624" s="51" t="s">
        <v>420</v>
      </c>
      <c r="C624" s="106">
        <v>200</v>
      </c>
      <c r="D624" s="107">
        <f t="shared" si="291"/>
        <v>200</v>
      </c>
      <c r="E624" s="107"/>
      <c r="F624" s="107">
        <v>200</v>
      </c>
      <c r="G624" s="107"/>
      <c r="H624" s="107"/>
      <c r="I624" s="107"/>
      <c r="J624" s="107"/>
      <c r="K624" s="107"/>
      <c r="L624" s="107"/>
      <c r="M624" s="107"/>
      <c r="N624" s="107"/>
      <c r="O624" s="107"/>
      <c r="P624" s="107"/>
      <c r="Q624" s="107"/>
      <c r="R624" s="107"/>
      <c r="S624" s="107"/>
      <c r="T624" s="107"/>
      <c r="U624" s="55">
        <f t="shared" si="287"/>
        <v>200</v>
      </c>
      <c r="V624" s="32">
        <f t="shared" si="288"/>
        <v>200</v>
      </c>
      <c r="W624" s="97">
        <f t="shared" si="275"/>
        <v>200</v>
      </c>
      <c r="X624" s="172">
        <f t="shared" si="278"/>
        <v>0</v>
      </c>
      <c r="Y624" s="38" t="s">
        <v>37</v>
      </c>
      <c r="Z624" s="5">
        <f t="shared" si="284"/>
        <v>0</v>
      </c>
      <c r="AA624" s="61"/>
      <c r="AB624" s="61"/>
      <c r="AC624" s="61"/>
      <c r="AD624" s="61"/>
      <c r="AE624" s="61"/>
      <c r="AF624" s="61"/>
      <c r="AG624" s="61"/>
      <c r="AH624" s="61"/>
      <c r="AI624" s="61"/>
      <c r="AJ624" s="61"/>
      <c r="AK624" s="61"/>
      <c r="AL624" s="61"/>
      <c r="AM624" s="61"/>
      <c r="AN624" s="61"/>
      <c r="AO624" s="61"/>
      <c r="AP624" s="61"/>
      <c r="AQ624" s="61"/>
      <c r="AR624" s="61"/>
      <c r="AS624" s="61"/>
      <c r="AT624" s="61"/>
      <c r="AU624" s="61"/>
      <c r="AV624" s="61"/>
      <c r="AW624" s="61"/>
      <c r="AX624" s="61"/>
      <c r="AY624" s="61"/>
      <c r="AZ624" s="61"/>
      <c r="BA624" s="61"/>
      <c r="BB624" s="61"/>
      <c r="BC624" s="61"/>
      <c r="BD624" s="61"/>
      <c r="BE624" s="61"/>
      <c r="BF624" s="61"/>
      <c r="BG624" s="61"/>
    </row>
    <row r="625" spans="1:59" s="62" customFormat="1" ht="36">
      <c r="A625" s="60" t="s">
        <v>40</v>
      </c>
      <c r="B625" s="51" t="s">
        <v>464</v>
      </c>
      <c r="C625" s="106">
        <v>445</v>
      </c>
      <c r="D625" s="107">
        <f t="shared" si="291"/>
        <v>445</v>
      </c>
      <c r="E625" s="107"/>
      <c r="F625" s="107"/>
      <c r="G625" s="107"/>
      <c r="H625" s="107"/>
      <c r="I625" s="107"/>
      <c r="J625" s="107">
        <v>445</v>
      </c>
      <c r="K625" s="107"/>
      <c r="L625" s="107"/>
      <c r="M625" s="107"/>
      <c r="N625" s="107"/>
      <c r="O625" s="107"/>
      <c r="P625" s="107"/>
      <c r="Q625" s="107"/>
      <c r="R625" s="107"/>
      <c r="S625" s="107"/>
      <c r="T625" s="107"/>
      <c r="U625" s="55">
        <f t="shared" si="287"/>
        <v>445</v>
      </c>
      <c r="V625" s="32">
        <f t="shared" si="288"/>
        <v>445</v>
      </c>
      <c r="W625" s="97">
        <f t="shared" si="275"/>
        <v>445</v>
      </c>
      <c r="X625" s="172">
        <f t="shared" si="278"/>
        <v>0</v>
      </c>
      <c r="Y625" s="38" t="s">
        <v>37</v>
      </c>
      <c r="Z625" s="5">
        <f t="shared" si="284"/>
        <v>0</v>
      </c>
      <c r="AA625" s="61"/>
      <c r="AB625" s="61"/>
      <c r="AC625" s="61"/>
      <c r="AD625" s="61"/>
      <c r="AE625" s="61"/>
      <c r="AF625" s="61"/>
      <c r="AG625" s="61"/>
      <c r="AH625" s="61"/>
      <c r="AI625" s="61"/>
      <c r="AJ625" s="61"/>
      <c r="AK625" s="61"/>
      <c r="AL625" s="61"/>
      <c r="AM625" s="61"/>
      <c r="AN625" s="61"/>
      <c r="AO625" s="61"/>
      <c r="AP625" s="61"/>
      <c r="AQ625" s="61"/>
      <c r="AR625" s="61"/>
      <c r="AS625" s="61"/>
      <c r="AT625" s="61"/>
      <c r="AU625" s="61"/>
      <c r="AV625" s="61"/>
      <c r="AW625" s="61"/>
      <c r="AX625" s="61"/>
      <c r="AY625" s="61"/>
      <c r="AZ625" s="61"/>
      <c r="BA625" s="61"/>
      <c r="BB625" s="61"/>
      <c r="BC625" s="61"/>
      <c r="BD625" s="61"/>
      <c r="BE625" s="61"/>
      <c r="BF625" s="61"/>
      <c r="BG625" s="61"/>
    </row>
    <row r="626" spans="1:59" s="182" customFormat="1" ht="48">
      <c r="A626" s="60" t="s">
        <v>40</v>
      </c>
      <c r="B626" s="51" t="s">
        <v>465</v>
      </c>
      <c r="C626" s="106">
        <v>500</v>
      </c>
      <c r="D626" s="107">
        <f t="shared" si="291"/>
        <v>500</v>
      </c>
      <c r="E626" s="107"/>
      <c r="F626" s="107"/>
      <c r="G626" s="107"/>
      <c r="H626" s="107"/>
      <c r="I626" s="107"/>
      <c r="J626" s="107">
        <v>500</v>
      </c>
      <c r="K626" s="107"/>
      <c r="L626" s="107"/>
      <c r="M626" s="107"/>
      <c r="N626" s="107"/>
      <c r="O626" s="107"/>
      <c r="P626" s="107"/>
      <c r="Q626" s="107"/>
      <c r="R626" s="107"/>
      <c r="S626" s="107"/>
      <c r="T626" s="107"/>
      <c r="U626" s="148">
        <f t="shared" si="287"/>
        <v>500</v>
      </c>
      <c r="V626" s="32">
        <f t="shared" si="288"/>
        <v>500</v>
      </c>
      <c r="W626" s="97">
        <f t="shared" si="275"/>
        <v>500</v>
      </c>
      <c r="X626" s="172">
        <f t="shared" si="278"/>
        <v>0</v>
      </c>
      <c r="Y626" s="38" t="s">
        <v>37</v>
      </c>
      <c r="Z626" s="5">
        <f t="shared" si="284"/>
        <v>0</v>
      </c>
      <c r="AA626" s="181"/>
      <c r="AB626" s="181"/>
      <c r="AC626" s="181"/>
      <c r="AD626" s="181"/>
      <c r="AE626" s="181"/>
      <c r="AF626" s="181"/>
      <c r="AG626" s="181"/>
      <c r="AH626" s="181"/>
      <c r="AI626" s="181"/>
      <c r="AJ626" s="181"/>
      <c r="AK626" s="181"/>
      <c r="AL626" s="181"/>
      <c r="AM626" s="181"/>
      <c r="AN626" s="181"/>
      <c r="AO626" s="181"/>
      <c r="AP626" s="181"/>
      <c r="AQ626" s="181"/>
      <c r="AR626" s="181"/>
      <c r="AS626" s="181"/>
      <c r="AT626" s="181"/>
      <c r="AU626" s="181"/>
      <c r="AV626" s="181"/>
      <c r="AW626" s="181"/>
      <c r="AX626" s="181"/>
      <c r="AY626" s="181"/>
      <c r="AZ626" s="181"/>
      <c r="BA626" s="181"/>
      <c r="BB626" s="181"/>
      <c r="BC626" s="181"/>
      <c r="BD626" s="181"/>
      <c r="BE626" s="181"/>
      <c r="BF626" s="181"/>
      <c r="BG626" s="181"/>
    </row>
    <row r="627" spans="1:59" s="62" customFormat="1" ht="12">
      <c r="A627" s="60" t="s">
        <v>40</v>
      </c>
      <c r="B627" s="51" t="s">
        <v>466</v>
      </c>
      <c r="C627" s="106">
        <v>300</v>
      </c>
      <c r="D627" s="107">
        <f t="shared" si="291"/>
        <v>300</v>
      </c>
      <c r="E627" s="107"/>
      <c r="F627" s="107"/>
      <c r="G627" s="107"/>
      <c r="H627" s="107"/>
      <c r="I627" s="107"/>
      <c r="J627" s="107">
        <v>300</v>
      </c>
      <c r="K627" s="107"/>
      <c r="L627" s="107"/>
      <c r="M627" s="107"/>
      <c r="N627" s="107"/>
      <c r="O627" s="107"/>
      <c r="P627" s="107"/>
      <c r="Q627" s="107"/>
      <c r="R627" s="107"/>
      <c r="S627" s="107"/>
      <c r="T627" s="107"/>
      <c r="U627" s="55">
        <f t="shared" si="287"/>
        <v>300</v>
      </c>
      <c r="V627" s="32">
        <f t="shared" si="288"/>
        <v>300</v>
      </c>
      <c r="W627" s="97">
        <f t="shared" si="275"/>
        <v>300</v>
      </c>
      <c r="X627" s="172">
        <f t="shared" si="278"/>
        <v>0</v>
      </c>
      <c r="Y627" s="38" t="s">
        <v>37</v>
      </c>
      <c r="Z627" s="5">
        <f t="shared" si="284"/>
        <v>0</v>
      </c>
      <c r="AA627" s="61"/>
      <c r="AB627" s="61"/>
      <c r="AC627" s="61"/>
      <c r="AD627" s="61"/>
      <c r="AE627" s="61"/>
      <c r="AF627" s="61"/>
      <c r="AG627" s="61"/>
      <c r="AH627" s="61"/>
      <c r="AI627" s="61"/>
      <c r="AJ627" s="61"/>
      <c r="AK627" s="61"/>
      <c r="AL627" s="61"/>
      <c r="AM627" s="61"/>
      <c r="AN627" s="61"/>
      <c r="AO627" s="61"/>
      <c r="AP627" s="61"/>
      <c r="AQ627" s="61"/>
      <c r="AR627" s="61"/>
      <c r="AS627" s="61"/>
      <c r="AT627" s="61"/>
      <c r="AU627" s="61"/>
      <c r="AV627" s="61"/>
      <c r="AW627" s="61"/>
      <c r="AX627" s="61"/>
      <c r="AY627" s="61"/>
      <c r="AZ627" s="61"/>
      <c r="BA627" s="61"/>
      <c r="BB627" s="61"/>
      <c r="BC627" s="61"/>
      <c r="BD627" s="61"/>
      <c r="BE627" s="61"/>
      <c r="BF627" s="61"/>
      <c r="BG627" s="61"/>
    </row>
    <row r="628" spans="1:59" s="62" customFormat="1" ht="60">
      <c r="A628" s="60" t="s">
        <v>40</v>
      </c>
      <c r="B628" s="51" t="s">
        <v>467</v>
      </c>
      <c r="C628" s="106">
        <v>269</v>
      </c>
      <c r="D628" s="107">
        <f t="shared" si="291"/>
        <v>269</v>
      </c>
      <c r="E628" s="107"/>
      <c r="F628" s="107"/>
      <c r="G628" s="107"/>
      <c r="H628" s="107"/>
      <c r="I628" s="107"/>
      <c r="J628" s="107">
        <v>269</v>
      </c>
      <c r="K628" s="107"/>
      <c r="L628" s="107"/>
      <c r="M628" s="107"/>
      <c r="N628" s="107"/>
      <c r="O628" s="107"/>
      <c r="P628" s="107"/>
      <c r="Q628" s="107"/>
      <c r="R628" s="107"/>
      <c r="S628" s="107"/>
      <c r="T628" s="107"/>
      <c r="U628" s="55">
        <f t="shared" si="287"/>
        <v>269</v>
      </c>
      <c r="V628" s="32">
        <f t="shared" si="288"/>
        <v>269</v>
      </c>
      <c r="W628" s="97">
        <f t="shared" si="275"/>
        <v>269</v>
      </c>
      <c r="X628" s="172">
        <f t="shared" si="278"/>
        <v>0</v>
      </c>
      <c r="Y628" s="38" t="s">
        <v>37</v>
      </c>
      <c r="Z628" s="5">
        <f t="shared" si="284"/>
        <v>0</v>
      </c>
      <c r="AA628" s="61"/>
      <c r="AB628" s="61"/>
      <c r="AC628" s="61"/>
      <c r="AD628" s="61"/>
      <c r="AE628" s="61"/>
      <c r="AF628" s="61"/>
      <c r="AG628" s="61"/>
      <c r="AH628" s="61"/>
      <c r="AI628" s="61"/>
      <c r="AJ628" s="61"/>
      <c r="AK628" s="61"/>
      <c r="AL628" s="61"/>
      <c r="AM628" s="61"/>
      <c r="AN628" s="61"/>
      <c r="AO628" s="61"/>
      <c r="AP628" s="61"/>
      <c r="AQ628" s="61"/>
      <c r="AR628" s="61"/>
      <c r="AS628" s="61"/>
      <c r="AT628" s="61"/>
      <c r="AU628" s="61"/>
      <c r="AV628" s="61"/>
      <c r="AW628" s="61"/>
      <c r="AX628" s="61"/>
      <c r="AY628" s="61"/>
      <c r="AZ628" s="61"/>
      <c r="BA628" s="61"/>
      <c r="BB628" s="61"/>
      <c r="BC628" s="61"/>
      <c r="BD628" s="61"/>
      <c r="BE628" s="61"/>
      <c r="BF628" s="61"/>
      <c r="BG628" s="61"/>
    </row>
    <row r="629" spans="1:59" s="62" customFormat="1" ht="36">
      <c r="A629" s="60" t="s">
        <v>40</v>
      </c>
      <c r="B629" s="51" t="s">
        <v>468</v>
      </c>
      <c r="C629" s="106">
        <v>28</v>
      </c>
      <c r="D629" s="107">
        <f t="shared" si="291"/>
        <v>28</v>
      </c>
      <c r="E629" s="107"/>
      <c r="F629" s="107"/>
      <c r="G629" s="107"/>
      <c r="H629" s="107"/>
      <c r="I629" s="107"/>
      <c r="J629" s="107"/>
      <c r="K629" s="107"/>
      <c r="L629" s="107"/>
      <c r="M629" s="107"/>
      <c r="N629" s="107"/>
      <c r="O629" s="107"/>
      <c r="P629" s="107">
        <v>28</v>
      </c>
      <c r="Q629" s="107"/>
      <c r="R629" s="107"/>
      <c r="S629" s="107"/>
      <c r="T629" s="107"/>
      <c r="U629" s="55">
        <f t="shared" si="287"/>
        <v>28</v>
      </c>
      <c r="V629" s="32">
        <f t="shared" si="288"/>
        <v>28</v>
      </c>
      <c r="W629" s="97">
        <f t="shared" si="275"/>
        <v>28</v>
      </c>
      <c r="X629" s="172">
        <f t="shared" si="278"/>
        <v>0</v>
      </c>
      <c r="Y629" s="38" t="s">
        <v>37</v>
      </c>
      <c r="Z629" s="5">
        <f t="shared" si="284"/>
        <v>0</v>
      </c>
      <c r="AA629" s="61"/>
      <c r="AB629" s="61"/>
      <c r="AC629" s="61"/>
      <c r="AD629" s="61"/>
      <c r="AE629" s="61"/>
      <c r="AF629" s="61"/>
      <c r="AG629" s="61"/>
      <c r="AH629" s="61"/>
      <c r="AI629" s="61"/>
      <c r="AJ629" s="61"/>
      <c r="AK629" s="61"/>
      <c r="AL629" s="61"/>
      <c r="AM629" s="61"/>
      <c r="AN629" s="61"/>
      <c r="AO629" s="61"/>
      <c r="AP629" s="61"/>
      <c r="AQ629" s="61"/>
      <c r="AR629" s="61"/>
      <c r="AS629" s="61"/>
      <c r="AT629" s="61"/>
      <c r="AU629" s="61"/>
      <c r="AV629" s="61"/>
      <c r="AW629" s="61"/>
      <c r="AX629" s="61"/>
      <c r="AY629" s="61"/>
      <c r="AZ629" s="61"/>
      <c r="BA629" s="61"/>
      <c r="BB629" s="61"/>
      <c r="BC629" s="61"/>
      <c r="BD629" s="61"/>
      <c r="BE629" s="61"/>
      <c r="BF629" s="61"/>
      <c r="BG629" s="61"/>
    </row>
    <row r="630" spans="1:59" s="182" customFormat="1" ht="24">
      <c r="A630" s="60" t="s">
        <v>40</v>
      </c>
      <c r="B630" s="51" t="s">
        <v>469</v>
      </c>
      <c r="C630" s="106">
        <v>3800</v>
      </c>
      <c r="D630" s="107">
        <f t="shared" si="291"/>
        <v>4300</v>
      </c>
      <c r="E630" s="107"/>
      <c r="F630" s="107"/>
      <c r="G630" s="107"/>
      <c r="H630" s="107"/>
      <c r="I630" s="107"/>
      <c r="J630" s="107">
        <v>4300</v>
      </c>
      <c r="K630" s="107"/>
      <c r="L630" s="107"/>
      <c r="M630" s="107"/>
      <c r="N630" s="107"/>
      <c r="O630" s="107"/>
      <c r="P630" s="107"/>
      <c r="Q630" s="107"/>
      <c r="R630" s="107"/>
      <c r="S630" s="107"/>
      <c r="T630" s="107"/>
      <c r="U630" s="148">
        <f t="shared" si="287"/>
        <v>4300</v>
      </c>
      <c r="V630" s="32">
        <f t="shared" si="288"/>
        <v>4300</v>
      </c>
      <c r="W630" s="97">
        <f t="shared" si="275"/>
        <v>4300</v>
      </c>
      <c r="X630" s="172">
        <f t="shared" si="278"/>
        <v>500</v>
      </c>
      <c r="Y630" s="38" t="s">
        <v>37</v>
      </c>
      <c r="Z630" s="5">
        <f t="shared" si="284"/>
        <v>0</v>
      </c>
      <c r="AA630" s="181"/>
      <c r="AB630" s="181"/>
      <c r="AC630" s="181"/>
      <c r="AD630" s="181"/>
      <c r="AE630" s="181"/>
      <c r="AF630" s="181"/>
      <c r="AG630" s="181"/>
      <c r="AH630" s="181"/>
      <c r="AI630" s="181"/>
      <c r="AJ630" s="181"/>
      <c r="AK630" s="181"/>
      <c r="AL630" s="181"/>
      <c r="AM630" s="181"/>
      <c r="AN630" s="181"/>
      <c r="AO630" s="181"/>
      <c r="AP630" s="181"/>
      <c r="AQ630" s="181"/>
      <c r="AR630" s="181"/>
      <c r="AS630" s="181"/>
      <c r="AT630" s="181"/>
      <c r="AU630" s="181"/>
      <c r="AV630" s="181"/>
      <c r="AW630" s="181"/>
      <c r="AX630" s="181"/>
      <c r="AY630" s="181"/>
      <c r="AZ630" s="181"/>
      <c r="BA630" s="181"/>
      <c r="BB630" s="181"/>
      <c r="BC630" s="181"/>
      <c r="BD630" s="181"/>
      <c r="BE630" s="181"/>
      <c r="BF630" s="181"/>
      <c r="BG630" s="181"/>
    </row>
    <row r="631" spans="1:59" s="62" customFormat="1" ht="164.25" customHeight="1">
      <c r="A631" s="60" t="s">
        <v>40</v>
      </c>
      <c r="B631" s="51" t="s">
        <v>470</v>
      </c>
      <c r="C631" s="106">
        <v>1421</v>
      </c>
      <c r="D631" s="107">
        <f t="shared" si="291"/>
        <v>1673</v>
      </c>
      <c r="E631" s="107"/>
      <c r="F631" s="107"/>
      <c r="G631" s="107"/>
      <c r="H631" s="107"/>
      <c r="I631" s="107"/>
      <c r="J631" s="107">
        <v>1673</v>
      </c>
      <c r="K631" s="107"/>
      <c r="L631" s="107"/>
      <c r="M631" s="107"/>
      <c r="N631" s="107"/>
      <c r="O631" s="107"/>
      <c r="P631" s="107"/>
      <c r="Q631" s="107"/>
      <c r="R631" s="107"/>
      <c r="S631" s="107"/>
      <c r="T631" s="107"/>
      <c r="U631" s="55">
        <f t="shared" si="287"/>
        <v>1673</v>
      </c>
      <c r="V631" s="32">
        <f t="shared" si="288"/>
        <v>1673</v>
      </c>
      <c r="W631" s="97">
        <f t="shared" si="275"/>
        <v>1673</v>
      </c>
      <c r="X631" s="172">
        <f t="shared" si="278"/>
        <v>252</v>
      </c>
      <c r="Y631" s="38" t="s">
        <v>37</v>
      </c>
      <c r="Z631" s="5">
        <f t="shared" si="284"/>
        <v>0</v>
      </c>
      <c r="AA631" s="61"/>
      <c r="AB631" s="61"/>
      <c r="AC631" s="61"/>
      <c r="AD631" s="61"/>
      <c r="AE631" s="61"/>
      <c r="AF631" s="61"/>
      <c r="AG631" s="61"/>
      <c r="AH631" s="61"/>
      <c r="AI631" s="61"/>
      <c r="AJ631" s="61"/>
      <c r="AK631" s="61"/>
      <c r="AL631" s="61"/>
      <c r="AM631" s="61"/>
      <c r="AN631" s="61"/>
      <c r="AO631" s="61"/>
      <c r="AP631" s="61"/>
      <c r="AQ631" s="61"/>
      <c r="AR631" s="61"/>
      <c r="AS631" s="61"/>
      <c r="AT631" s="61"/>
      <c r="AU631" s="61"/>
      <c r="AV631" s="61"/>
      <c r="AW631" s="61"/>
      <c r="AX631" s="61"/>
      <c r="AY631" s="61"/>
      <c r="AZ631" s="61"/>
      <c r="BA631" s="61"/>
      <c r="BB631" s="61"/>
      <c r="BC631" s="61"/>
      <c r="BD631" s="61"/>
      <c r="BE631" s="61"/>
      <c r="BF631" s="61"/>
      <c r="BG631" s="61"/>
    </row>
    <row r="632" spans="1:59" s="62" customFormat="1" ht="48.75" customHeight="1">
      <c r="A632" s="60" t="s">
        <v>40</v>
      </c>
      <c r="B632" s="183" t="s">
        <v>471</v>
      </c>
      <c r="C632" s="106"/>
      <c r="D632" s="107">
        <f t="shared" si="291"/>
        <v>410</v>
      </c>
      <c r="E632" s="107"/>
      <c r="F632" s="107"/>
      <c r="G632" s="107"/>
      <c r="H632" s="107"/>
      <c r="I632" s="107"/>
      <c r="J632" s="107">
        <v>410</v>
      </c>
      <c r="K632" s="107"/>
      <c r="L632" s="107"/>
      <c r="M632" s="107"/>
      <c r="N632" s="107"/>
      <c r="O632" s="107"/>
      <c r="P632" s="107"/>
      <c r="Q632" s="107"/>
      <c r="R632" s="107"/>
      <c r="S632" s="107"/>
      <c r="T632" s="107"/>
      <c r="U632" s="55">
        <f t="shared" si="287"/>
        <v>410</v>
      </c>
      <c r="V632" s="32">
        <f t="shared" si="288"/>
        <v>410</v>
      </c>
      <c r="W632" s="97">
        <f t="shared" si="275"/>
        <v>410</v>
      </c>
      <c r="X632" s="172">
        <f t="shared" si="278"/>
        <v>410</v>
      </c>
      <c r="Y632" s="38" t="s">
        <v>37</v>
      </c>
      <c r="Z632" s="5">
        <f t="shared" si="284"/>
        <v>0</v>
      </c>
      <c r="AA632" s="61"/>
      <c r="AB632" s="61"/>
      <c r="AC632" s="61"/>
      <c r="AD632" s="61"/>
      <c r="AE632" s="61"/>
      <c r="AF632" s="61"/>
      <c r="AG632" s="61"/>
      <c r="AH632" s="61"/>
      <c r="AI632" s="61"/>
      <c r="AJ632" s="61"/>
      <c r="AK632" s="61"/>
      <c r="AL632" s="61"/>
      <c r="AM632" s="61"/>
      <c r="AN632" s="61"/>
      <c r="AO632" s="61"/>
      <c r="AP632" s="61"/>
      <c r="AQ632" s="61"/>
      <c r="AR632" s="61"/>
      <c r="AS632" s="61"/>
      <c r="AT632" s="61"/>
      <c r="AU632" s="61"/>
      <c r="AV632" s="61"/>
      <c r="AW632" s="61"/>
      <c r="AX632" s="61"/>
      <c r="AY632" s="61"/>
      <c r="AZ632" s="61"/>
      <c r="BA632" s="61"/>
      <c r="BB632" s="61"/>
      <c r="BC632" s="61"/>
      <c r="BD632" s="61"/>
      <c r="BE632" s="61"/>
      <c r="BF632" s="61"/>
      <c r="BG632" s="61"/>
    </row>
    <row r="633" spans="1:59" s="62" customFormat="1" ht="51.75" customHeight="1">
      <c r="A633" s="60" t="s">
        <v>40</v>
      </c>
      <c r="B633" s="184" t="s">
        <v>472</v>
      </c>
      <c r="C633" s="106"/>
      <c r="D633" s="107">
        <f t="shared" si="291"/>
        <v>316</v>
      </c>
      <c r="E633" s="107"/>
      <c r="F633" s="107"/>
      <c r="G633" s="107"/>
      <c r="H633" s="107"/>
      <c r="I633" s="107"/>
      <c r="J633" s="107">
        <v>316</v>
      </c>
      <c r="K633" s="107"/>
      <c r="L633" s="107"/>
      <c r="M633" s="107"/>
      <c r="N633" s="107"/>
      <c r="O633" s="107"/>
      <c r="P633" s="107"/>
      <c r="Q633" s="107"/>
      <c r="R633" s="107"/>
      <c r="S633" s="107"/>
      <c r="T633" s="107"/>
      <c r="U633" s="55">
        <f t="shared" si="287"/>
        <v>316</v>
      </c>
      <c r="V633" s="32">
        <f t="shared" si="288"/>
        <v>316</v>
      </c>
      <c r="W633" s="97">
        <f t="shared" si="275"/>
        <v>316</v>
      </c>
      <c r="X633" s="172">
        <f t="shared" si="278"/>
        <v>316</v>
      </c>
      <c r="Y633" s="38" t="s">
        <v>37</v>
      </c>
      <c r="Z633" s="5">
        <f t="shared" si="284"/>
        <v>0</v>
      </c>
      <c r="AA633" s="61"/>
      <c r="AB633" s="61"/>
      <c r="AC633" s="61"/>
      <c r="AD633" s="61"/>
      <c r="AE633" s="61"/>
      <c r="AF633" s="61"/>
      <c r="AG633" s="61"/>
      <c r="AH633" s="61"/>
      <c r="AI633" s="61"/>
      <c r="AJ633" s="61"/>
      <c r="AK633" s="61"/>
      <c r="AL633" s="61"/>
      <c r="AM633" s="61"/>
      <c r="AN633" s="61"/>
      <c r="AO633" s="61"/>
      <c r="AP633" s="61"/>
      <c r="AQ633" s="61"/>
      <c r="AR633" s="61"/>
      <c r="AS633" s="61"/>
      <c r="AT633" s="61"/>
      <c r="AU633" s="61"/>
      <c r="AV633" s="61"/>
      <c r="AW633" s="61"/>
      <c r="AX633" s="61"/>
      <c r="AY633" s="61"/>
      <c r="AZ633" s="61"/>
      <c r="BA633" s="61"/>
      <c r="BB633" s="61"/>
      <c r="BC633" s="61"/>
      <c r="BD633" s="61"/>
      <c r="BE633" s="61"/>
      <c r="BF633" s="61"/>
      <c r="BG633" s="61"/>
    </row>
    <row r="634" spans="1:59" s="59" customFormat="1" ht="36">
      <c r="A634" s="60" t="s">
        <v>40</v>
      </c>
      <c r="B634" s="184" t="s">
        <v>473</v>
      </c>
      <c r="C634" s="106"/>
      <c r="D634" s="107">
        <f t="shared" si="291"/>
        <v>200</v>
      </c>
      <c r="E634" s="107"/>
      <c r="F634" s="107"/>
      <c r="G634" s="107"/>
      <c r="H634" s="107"/>
      <c r="I634" s="107"/>
      <c r="J634" s="107">
        <v>200</v>
      </c>
      <c r="K634" s="107"/>
      <c r="L634" s="107"/>
      <c r="M634" s="107"/>
      <c r="N634" s="107"/>
      <c r="O634" s="107"/>
      <c r="P634" s="107"/>
      <c r="Q634" s="107"/>
      <c r="R634" s="107"/>
      <c r="S634" s="107"/>
      <c r="T634" s="107"/>
      <c r="U634" s="55">
        <f t="shared" si="287"/>
        <v>200</v>
      </c>
      <c r="V634" s="32">
        <f t="shared" si="288"/>
        <v>200</v>
      </c>
      <c r="W634" s="97">
        <f t="shared" si="275"/>
        <v>200</v>
      </c>
      <c r="X634" s="172">
        <f t="shared" si="278"/>
        <v>200</v>
      </c>
      <c r="Y634" s="38" t="s">
        <v>37</v>
      </c>
      <c r="Z634" s="5">
        <f t="shared" si="284"/>
        <v>0</v>
      </c>
      <c r="AA634" s="58"/>
      <c r="AB634" s="58"/>
      <c r="AC634" s="58"/>
      <c r="AD634" s="58"/>
      <c r="AE634" s="58"/>
      <c r="AF634" s="58"/>
      <c r="AG634" s="58"/>
      <c r="AH634" s="58"/>
      <c r="AI634" s="58"/>
      <c r="AJ634" s="58"/>
      <c r="AK634" s="58"/>
      <c r="AL634" s="58"/>
      <c r="AM634" s="58"/>
      <c r="AN634" s="58"/>
      <c r="AO634" s="58"/>
      <c r="AP634" s="58"/>
      <c r="AQ634" s="58"/>
      <c r="AR634" s="58"/>
      <c r="AS634" s="58"/>
      <c r="AT634" s="58"/>
      <c r="AU634" s="58"/>
      <c r="AV634" s="58"/>
      <c r="AW634" s="58"/>
      <c r="AX634" s="58"/>
      <c r="AY634" s="58"/>
      <c r="AZ634" s="58"/>
      <c r="BA634" s="58"/>
      <c r="BB634" s="58"/>
      <c r="BC634" s="58"/>
      <c r="BD634" s="58"/>
      <c r="BE634" s="58"/>
      <c r="BF634" s="58"/>
      <c r="BG634" s="58"/>
    </row>
    <row r="635" spans="1:59" s="59" customFormat="1" ht="24">
      <c r="A635" s="60" t="s">
        <v>40</v>
      </c>
      <c r="B635" s="185" t="s">
        <v>474</v>
      </c>
      <c r="C635" s="106"/>
      <c r="D635" s="107">
        <f t="shared" si="291"/>
        <v>988</v>
      </c>
      <c r="E635" s="107"/>
      <c r="F635" s="107"/>
      <c r="G635" s="107"/>
      <c r="H635" s="107"/>
      <c r="I635" s="107"/>
      <c r="J635" s="107">
        <v>988</v>
      </c>
      <c r="K635" s="107"/>
      <c r="L635" s="107"/>
      <c r="M635" s="107"/>
      <c r="N635" s="107"/>
      <c r="O635" s="107"/>
      <c r="P635" s="107"/>
      <c r="Q635" s="107"/>
      <c r="R635" s="107"/>
      <c r="S635" s="107"/>
      <c r="T635" s="107"/>
      <c r="U635" s="55">
        <f t="shared" si="287"/>
        <v>988</v>
      </c>
      <c r="V635" s="32">
        <f t="shared" si="288"/>
        <v>988</v>
      </c>
      <c r="W635" s="97">
        <f t="shared" si="275"/>
        <v>988</v>
      </c>
      <c r="X635" s="172">
        <f t="shared" si="278"/>
        <v>988</v>
      </c>
      <c r="Y635" s="38" t="s">
        <v>37</v>
      </c>
      <c r="Z635" s="5">
        <f t="shared" si="284"/>
        <v>0</v>
      </c>
      <c r="AA635" s="58"/>
      <c r="AB635" s="58"/>
      <c r="AC635" s="58"/>
      <c r="AD635" s="58"/>
      <c r="AE635" s="58"/>
      <c r="AF635" s="58"/>
      <c r="AG635" s="58"/>
      <c r="AH635" s="58"/>
      <c r="AI635" s="58"/>
      <c r="AJ635" s="58"/>
      <c r="AK635" s="58"/>
      <c r="AL635" s="58"/>
      <c r="AM635" s="58"/>
      <c r="AN635" s="58"/>
      <c r="AO635" s="58"/>
      <c r="AP635" s="58"/>
      <c r="AQ635" s="58"/>
      <c r="AR635" s="58"/>
      <c r="AS635" s="58"/>
      <c r="AT635" s="58"/>
      <c r="AU635" s="58"/>
      <c r="AV635" s="58"/>
      <c r="AW635" s="58"/>
      <c r="AX635" s="58"/>
      <c r="AY635" s="58"/>
      <c r="AZ635" s="58"/>
      <c r="BA635" s="58"/>
      <c r="BB635" s="58"/>
      <c r="BC635" s="58"/>
      <c r="BD635" s="58"/>
      <c r="BE635" s="58"/>
      <c r="BF635" s="58"/>
      <c r="BG635" s="58"/>
    </row>
    <row r="636" spans="1:59" s="59" customFormat="1" ht="24">
      <c r="A636" s="60" t="s">
        <v>40</v>
      </c>
      <c r="B636" s="185" t="s">
        <v>475</v>
      </c>
      <c r="C636" s="106"/>
      <c r="D636" s="107">
        <f t="shared" si="291"/>
        <v>144</v>
      </c>
      <c r="E636" s="107"/>
      <c r="F636" s="107"/>
      <c r="G636" s="107"/>
      <c r="H636" s="107"/>
      <c r="I636" s="107"/>
      <c r="J636" s="107">
        <v>144</v>
      </c>
      <c r="K636" s="107"/>
      <c r="L636" s="107"/>
      <c r="M636" s="107"/>
      <c r="N636" s="107"/>
      <c r="O636" s="107"/>
      <c r="P636" s="107"/>
      <c r="Q636" s="107"/>
      <c r="R636" s="107"/>
      <c r="S636" s="107"/>
      <c r="T636" s="107"/>
      <c r="U636" s="55">
        <f t="shared" si="287"/>
        <v>144</v>
      </c>
      <c r="V636" s="32">
        <f t="shared" si="288"/>
        <v>144</v>
      </c>
      <c r="W636" s="97">
        <f t="shared" si="275"/>
        <v>144</v>
      </c>
      <c r="X636" s="172">
        <f t="shared" si="278"/>
        <v>144</v>
      </c>
      <c r="Y636" s="38" t="s">
        <v>37</v>
      </c>
      <c r="Z636" s="5">
        <f t="shared" si="284"/>
        <v>0</v>
      </c>
      <c r="AA636" s="58"/>
      <c r="AB636" s="58"/>
      <c r="AC636" s="58"/>
      <c r="AD636" s="58"/>
      <c r="AE636" s="58"/>
      <c r="AF636" s="58"/>
      <c r="AG636" s="58"/>
      <c r="AH636" s="58"/>
      <c r="AI636" s="58"/>
      <c r="AJ636" s="58"/>
      <c r="AK636" s="58"/>
      <c r="AL636" s="58"/>
      <c r="AM636" s="58"/>
      <c r="AN636" s="58"/>
      <c r="AO636" s="58"/>
      <c r="AP636" s="58"/>
      <c r="AQ636" s="58"/>
      <c r="AR636" s="58"/>
      <c r="AS636" s="58"/>
      <c r="AT636" s="58"/>
      <c r="AU636" s="58"/>
      <c r="AV636" s="58"/>
      <c r="AW636" s="58"/>
      <c r="AX636" s="58"/>
      <c r="AY636" s="58"/>
      <c r="AZ636" s="58"/>
      <c r="BA636" s="58"/>
      <c r="BB636" s="58"/>
      <c r="BC636" s="58"/>
      <c r="BD636" s="58"/>
      <c r="BE636" s="58"/>
      <c r="BF636" s="58"/>
      <c r="BG636" s="58"/>
    </row>
    <row r="637" spans="1:59" s="59" customFormat="1" ht="12" outlineLevel="1">
      <c r="A637" s="60" t="s">
        <v>40</v>
      </c>
      <c r="B637" s="185" t="s">
        <v>476</v>
      </c>
      <c r="C637" s="106"/>
      <c r="D637" s="107">
        <f t="shared" si="291"/>
        <v>218</v>
      </c>
      <c r="E637" s="107"/>
      <c r="F637" s="107"/>
      <c r="G637" s="107"/>
      <c r="H637" s="107"/>
      <c r="I637" s="107"/>
      <c r="J637" s="107">
        <v>218</v>
      </c>
      <c r="K637" s="107"/>
      <c r="L637" s="107"/>
      <c r="M637" s="107"/>
      <c r="N637" s="107"/>
      <c r="O637" s="107"/>
      <c r="P637" s="107"/>
      <c r="Q637" s="107"/>
      <c r="R637" s="107"/>
      <c r="S637" s="107"/>
      <c r="T637" s="107"/>
      <c r="U637" s="55">
        <f t="shared" si="287"/>
        <v>218</v>
      </c>
      <c r="V637" s="32">
        <f t="shared" si="288"/>
        <v>218</v>
      </c>
      <c r="W637" s="97">
        <f t="shared" si="275"/>
        <v>218</v>
      </c>
      <c r="X637" s="172">
        <f t="shared" si="278"/>
        <v>218</v>
      </c>
      <c r="Y637" s="38" t="s">
        <v>37</v>
      </c>
      <c r="Z637" s="5">
        <f t="shared" si="284"/>
        <v>0</v>
      </c>
      <c r="AA637" s="58"/>
      <c r="AB637" s="58"/>
      <c r="AC637" s="58"/>
      <c r="AD637" s="58"/>
      <c r="AE637" s="58"/>
      <c r="AF637" s="58"/>
      <c r="AG637" s="58"/>
      <c r="AH637" s="58"/>
      <c r="AI637" s="58"/>
      <c r="AJ637" s="58"/>
      <c r="AK637" s="58"/>
      <c r="AL637" s="58"/>
      <c r="AM637" s="58"/>
      <c r="AN637" s="58"/>
      <c r="AO637" s="58"/>
      <c r="AP637" s="58"/>
      <c r="AQ637" s="58"/>
      <c r="AR637" s="58"/>
      <c r="AS637" s="58"/>
      <c r="AT637" s="58"/>
      <c r="AU637" s="58"/>
      <c r="AV637" s="58"/>
      <c r="AW637" s="58"/>
      <c r="AX637" s="58"/>
      <c r="AY637" s="58"/>
      <c r="AZ637" s="58"/>
      <c r="BA637" s="58"/>
      <c r="BB637" s="58"/>
      <c r="BC637" s="58"/>
      <c r="BD637" s="58"/>
      <c r="BE637" s="58"/>
      <c r="BF637" s="58"/>
      <c r="BG637" s="58"/>
    </row>
    <row r="638" spans="1:59" s="59" customFormat="1" ht="38.25" customHeight="1">
      <c r="A638" s="60" t="s">
        <v>40</v>
      </c>
      <c r="B638" s="185" t="s">
        <v>477</v>
      </c>
      <c r="C638" s="106"/>
      <c r="D638" s="107">
        <f>SUM(E638:P638)</f>
        <v>221</v>
      </c>
      <c r="E638" s="107"/>
      <c r="F638" s="107"/>
      <c r="G638" s="107"/>
      <c r="H638" s="107"/>
      <c r="I638" s="107"/>
      <c r="J638" s="107">
        <v>221</v>
      </c>
      <c r="K638" s="107"/>
      <c r="L638" s="107"/>
      <c r="M638" s="107"/>
      <c r="N638" s="107"/>
      <c r="O638" s="107"/>
      <c r="P638" s="107"/>
      <c r="Q638" s="107"/>
      <c r="R638" s="107"/>
      <c r="S638" s="107"/>
      <c r="T638" s="107"/>
      <c r="U638" s="55">
        <f t="shared" si="287"/>
        <v>221</v>
      </c>
      <c r="V638" s="32">
        <f t="shared" si="288"/>
        <v>221</v>
      </c>
      <c r="W638" s="97">
        <f t="shared" si="275"/>
        <v>221</v>
      </c>
      <c r="X638" s="172">
        <f t="shared" si="278"/>
        <v>221</v>
      </c>
      <c r="Y638" s="38" t="s">
        <v>37</v>
      </c>
      <c r="Z638" s="5">
        <f t="shared" si="284"/>
        <v>0</v>
      </c>
      <c r="AA638" s="58"/>
      <c r="AB638" s="58"/>
      <c r="AC638" s="58"/>
      <c r="AD638" s="58"/>
      <c r="AE638" s="58"/>
      <c r="AF638" s="58"/>
      <c r="AG638" s="58"/>
      <c r="AH638" s="58"/>
      <c r="AI638" s="58"/>
      <c r="AJ638" s="58"/>
      <c r="AK638" s="58"/>
      <c r="AL638" s="58"/>
      <c r="AM638" s="58"/>
      <c r="AN638" s="58"/>
      <c r="AO638" s="58"/>
      <c r="AP638" s="58"/>
      <c r="AQ638" s="58"/>
      <c r="AR638" s="58"/>
      <c r="AS638" s="58"/>
      <c r="AT638" s="58"/>
      <c r="AU638" s="58"/>
      <c r="AV638" s="58"/>
      <c r="AW638" s="58"/>
      <c r="AX638" s="58"/>
      <c r="AY638" s="58"/>
      <c r="AZ638" s="58"/>
      <c r="BA638" s="58"/>
      <c r="BB638" s="58"/>
      <c r="BC638" s="58"/>
      <c r="BD638" s="58"/>
      <c r="BE638" s="58"/>
      <c r="BF638" s="58"/>
      <c r="BG638" s="58"/>
    </row>
    <row r="639" spans="1:59" s="59" customFormat="1" ht="14.25" customHeight="1">
      <c r="A639" s="60" t="s">
        <v>40</v>
      </c>
      <c r="B639" s="184" t="s">
        <v>478</v>
      </c>
      <c r="C639" s="106">
        <v>2000</v>
      </c>
      <c r="D639" s="107">
        <f>SUM(E639:P639)</f>
        <v>2000</v>
      </c>
      <c r="E639" s="107">
        <v>2000</v>
      </c>
      <c r="F639" s="107"/>
      <c r="G639" s="107"/>
      <c r="H639" s="107"/>
      <c r="I639" s="107"/>
      <c r="J639" s="107"/>
      <c r="K639" s="107"/>
      <c r="L639" s="107"/>
      <c r="M639" s="107"/>
      <c r="N639" s="107"/>
      <c r="O639" s="107"/>
      <c r="P639" s="107"/>
      <c r="Q639" s="107"/>
      <c r="R639" s="107"/>
      <c r="S639" s="107"/>
      <c r="T639" s="107"/>
      <c r="U639" s="55">
        <f t="shared" si="287"/>
        <v>2000</v>
      </c>
      <c r="V639" s="32">
        <f t="shared" si="288"/>
        <v>2000</v>
      </c>
      <c r="W639" s="97">
        <f t="shared" si="275"/>
        <v>2000</v>
      </c>
      <c r="X639" s="172">
        <f t="shared" si="278"/>
        <v>0</v>
      </c>
      <c r="Y639" s="75" t="s">
        <v>236</v>
      </c>
      <c r="Z639" s="5">
        <f t="shared" si="284"/>
        <v>0</v>
      </c>
      <c r="AA639" s="58"/>
      <c r="AB639" s="58"/>
      <c r="AC639" s="58"/>
      <c r="AD639" s="58"/>
      <c r="AE639" s="58"/>
      <c r="AF639" s="58"/>
      <c r="AG639" s="58"/>
      <c r="AH639" s="58"/>
      <c r="AI639" s="58"/>
      <c r="AJ639" s="58"/>
      <c r="AK639" s="58"/>
      <c r="AL639" s="58"/>
      <c r="AM639" s="58"/>
      <c r="AN639" s="58"/>
      <c r="AO639" s="58"/>
      <c r="AP639" s="58"/>
      <c r="AQ639" s="58"/>
      <c r="AR639" s="58"/>
      <c r="AS639" s="58"/>
      <c r="AT639" s="58"/>
      <c r="AU639" s="58"/>
      <c r="AV639" s="58"/>
      <c r="AW639" s="58"/>
      <c r="AX639" s="58"/>
      <c r="AY639" s="58"/>
      <c r="AZ639" s="58"/>
      <c r="BA639" s="58"/>
      <c r="BB639" s="58"/>
      <c r="BC639" s="58"/>
      <c r="BD639" s="58"/>
      <c r="BE639" s="58"/>
      <c r="BF639" s="58"/>
      <c r="BG639" s="58"/>
    </row>
    <row r="640" spans="1:59" s="41" customFormat="1" ht="13.5" customHeight="1">
      <c r="A640" s="27" t="s">
        <v>479</v>
      </c>
      <c r="B640" s="28" t="s">
        <v>480</v>
      </c>
      <c r="C640" s="98">
        <v>10034</v>
      </c>
      <c r="D640" s="99">
        <f>SUM(E640:P640)</f>
        <v>10599</v>
      </c>
      <c r="E640" s="99">
        <f>E641+E642+E643</f>
        <v>0</v>
      </c>
      <c r="F640" s="99">
        <f t="shared" ref="F640:Q640" si="292">F641+F642+F643</f>
        <v>0</v>
      </c>
      <c r="G640" s="99">
        <f t="shared" si="292"/>
        <v>183</v>
      </c>
      <c r="H640" s="99">
        <f t="shared" si="292"/>
        <v>0</v>
      </c>
      <c r="I640" s="99">
        <f t="shared" si="292"/>
        <v>0</v>
      </c>
      <c r="J640" s="99">
        <f t="shared" si="292"/>
        <v>10416</v>
      </c>
      <c r="K640" s="99">
        <f t="shared" si="292"/>
        <v>0</v>
      </c>
      <c r="L640" s="99">
        <f t="shared" si="292"/>
        <v>0</v>
      </c>
      <c r="M640" s="99">
        <f t="shared" si="292"/>
        <v>0</v>
      </c>
      <c r="N640" s="99">
        <f t="shared" si="292"/>
        <v>0</v>
      </c>
      <c r="O640" s="99">
        <f t="shared" si="292"/>
        <v>0</v>
      </c>
      <c r="P640" s="99">
        <f t="shared" si="292"/>
        <v>0</v>
      </c>
      <c r="Q640" s="99">
        <f t="shared" si="292"/>
        <v>23</v>
      </c>
      <c r="R640" s="99"/>
      <c r="S640" s="99">
        <f t="shared" ref="S640:T640" si="293">S641+S642+S643</f>
        <v>26</v>
      </c>
      <c r="T640" s="99">
        <f t="shared" si="293"/>
        <v>0</v>
      </c>
      <c r="U640" s="31">
        <f t="shared" si="287"/>
        <v>10622</v>
      </c>
      <c r="V640" s="32">
        <f t="shared" si="288"/>
        <v>10596</v>
      </c>
      <c r="W640" s="97">
        <f t="shared" si="275"/>
        <v>10599</v>
      </c>
      <c r="X640" s="34">
        <f t="shared" si="278"/>
        <v>565</v>
      </c>
      <c r="Y640" s="38" t="s">
        <v>37</v>
      </c>
      <c r="Z640" s="5">
        <f t="shared" si="284"/>
        <v>0</v>
      </c>
      <c r="AA640" s="39"/>
      <c r="AB640" s="39"/>
      <c r="AC640" s="40"/>
      <c r="AD640" s="40"/>
      <c r="AE640" s="40"/>
      <c r="AF640" s="40"/>
      <c r="AG640" s="40"/>
      <c r="AH640" s="40"/>
      <c r="AI640" s="40"/>
      <c r="AJ640" s="40"/>
      <c r="AK640" s="40"/>
      <c r="AL640" s="40"/>
      <c r="AM640" s="40"/>
      <c r="AN640" s="40"/>
      <c r="AO640" s="40"/>
      <c r="AP640" s="40"/>
      <c r="AQ640" s="40"/>
      <c r="AR640" s="40"/>
      <c r="AS640" s="40"/>
      <c r="AT640" s="40"/>
      <c r="AU640" s="40"/>
      <c r="AV640" s="40"/>
      <c r="AW640" s="40"/>
      <c r="AX640" s="40"/>
      <c r="AY640" s="40"/>
      <c r="AZ640" s="40"/>
      <c r="BA640" s="40"/>
      <c r="BB640" s="40"/>
      <c r="BC640" s="40"/>
      <c r="BD640" s="40"/>
      <c r="BE640" s="40"/>
      <c r="BF640" s="40"/>
      <c r="BG640" s="40"/>
    </row>
    <row r="641" spans="1:59" s="49" customFormat="1" ht="13.5" customHeight="1">
      <c r="A641" s="42" t="s">
        <v>35</v>
      </c>
      <c r="B641" s="43" t="s">
        <v>36</v>
      </c>
      <c r="C641" s="102">
        <v>1273</v>
      </c>
      <c r="D641" s="103">
        <f t="shared" ref="D641:D652" si="294">SUM(E641:P641)</f>
        <v>1864</v>
      </c>
      <c r="E641" s="103"/>
      <c r="F641" s="103"/>
      <c r="G641" s="103"/>
      <c r="H641" s="103"/>
      <c r="I641" s="103"/>
      <c r="J641" s="103">
        <v>1864</v>
      </c>
      <c r="K641" s="103"/>
      <c r="L641" s="103"/>
      <c r="M641" s="103"/>
      <c r="N641" s="103"/>
      <c r="O641" s="103"/>
      <c r="P641" s="103"/>
      <c r="Q641" s="103"/>
      <c r="R641" s="103"/>
      <c r="S641" s="103"/>
      <c r="T641" s="103"/>
      <c r="U641" s="46">
        <f t="shared" si="287"/>
        <v>1864</v>
      </c>
      <c r="V641" s="32">
        <f t="shared" si="288"/>
        <v>1864</v>
      </c>
      <c r="W641" s="97">
        <f t="shared" si="275"/>
        <v>1864</v>
      </c>
      <c r="X641" s="176">
        <f t="shared" si="278"/>
        <v>591</v>
      </c>
      <c r="Y641" s="38"/>
      <c r="Z641" s="5">
        <f t="shared" si="284"/>
        <v>0</v>
      </c>
      <c r="AA641" s="48"/>
      <c r="AB641" s="48"/>
      <c r="AC641" s="48"/>
      <c r="AD641" s="48"/>
      <c r="AE641" s="48"/>
      <c r="AF641" s="48"/>
      <c r="AG641" s="48"/>
      <c r="AH641" s="48"/>
      <c r="AI641" s="48"/>
      <c r="AJ641" s="48"/>
      <c r="AK641" s="48"/>
      <c r="AL641" s="48"/>
      <c r="AM641" s="48"/>
      <c r="AN641" s="48"/>
      <c r="AO641" s="48"/>
      <c r="AP641" s="48"/>
      <c r="AQ641" s="48"/>
      <c r="AR641" s="48"/>
      <c r="AS641" s="48"/>
      <c r="AT641" s="48"/>
      <c r="AU641" s="48"/>
      <c r="AV641" s="48"/>
      <c r="AW641" s="48"/>
      <c r="AX641" s="48"/>
      <c r="AY641" s="48"/>
      <c r="AZ641" s="48"/>
      <c r="BA641" s="48"/>
      <c r="BB641" s="48"/>
      <c r="BC641" s="48"/>
      <c r="BD641" s="48"/>
      <c r="BE641" s="48"/>
      <c r="BF641" s="48"/>
      <c r="BG641" s="48"/>
    </row>
    <row r="642" spans="1:59" s="49" customFormat="1" ht="13.5" customHeight="1">
      <c r="A642" s="42" t="s">
        <v>43</v>
      </c>
      <c r="B642" s="43" t="s">
        <v>372</v>
      </c>
      <c r="C642" s="102">
        <v>205</v>
      </c>
      <c r="D642" s="103">
        <f t="shared" si="294"/>
        <v>239</v>
      </c>
      <c r="E642" s="103"/>
      <c r="F642" s="103"/>
      <c r="G642" s="103"/>
      <c r="H642" s="103"/>
      <c r="I642" s="103"/>
      <c r="J642" s="103">
        <v>239</v>
      </c>
      <c r="K642" s="103"/>
      <c r="L642" s="103"/>
      <c r="M642" s="103"/>
      <c r="N642" s="103"/>
      <c r="O642" s="103"/>
      <c r="P642" s="103"/>
      <c r="Q642" s="103">
        <v>23</v>
      </c>
      <c r="R642" s="103"/>
      <c r="S642" s="103">
        <v>26</v>
      </c>
      <c r="T642" s="103"/>
      <c r="U642" s="46">
        <f t="shared" si="287"/>
        <v>262</v>
      </c>
      <c r="V642" s="32">
        <f t="shared" si="288"/>
        <v>236</v>
      </c>
      <c r="W642" s="97">
        <f t="shared" si="275"/>
        <v>239</v>
      </c>
      <c r="X642" s="176">
        <f t="shared" si="278"/>
        <v>34</v>
      </c>
      <c r="Y642" s="38"/>
      <c r="Z642" s="5">
        <f t="shared" si="284"/>
        <v>0</v>
      </c>
      <c r="AA642" s="48"/>
      <c r="AB642" s="48"/>
      <c r="AC642" s="48"/>
      <c r="AD642" s="48"/>
      <c r="AE642" s="48"/>
      <c r="AF642" s="48"/>
      <c r="AG642" s="48"/>
      <c r="AH642" s="48"/>
      <c r="AI642" s="48"/>
      <c r="AJ642" s="48"/>
      <c r="AK642" s="48"/>
      <c r="AL642" s="48"/>
      <c r="AM642" s="48"/>
      <c r="AN642" s="48"/>
      <c r="AO642" s="48"/>
      <c r="AP642" s="48"/>
      <c r="AQ642" s="48"/>
      <c r="AR642" s="48"/>
      <c r="AS642" s="48"/>
      <c r="AT642" s="48"/>
      <c r="AU642" s="48"/>
      <c r="AV642" s="48"/>
      <c r="AW642" s="48"/>
      <c r="AX642" s="48"/>
      <c r="AY642" s="48"/>
      <c r="AZ642" s="48"/>
      <c r="BA642" s="48"/>
      <c r="BB642" s="48"/>
      <c r="BC642" s="48"/>
      <c r="BD642" s="48"/>
      <c r="BE642" s="48"/>
      <c r="BF642" s="48"/>
      <c r="BG642" s="48"/>
    </row>
    <row r="643" spans="1:59" s="49" customFormat="1" ht="13.5" customHeight="1">
      <c r="A643" s="42" t="s">
        <v>45</v>
      </c>
      <c r="B643" s="43" t="s">
        <v>94</v>
      </c>
      <c r="C643" s="102">
        <v>8556</v>
      </c>
      <c r="D643" s="103">
        <f>SUM(E643:P643)</f>
        <v>8496</v>
      </c>
      <c r="E643" s="103">
        <f>SUM(E644:E652)</f>
        <v>0</v>
      </c>
      <c r="F643" s="103">
        <f t="shared" ref="F643:T643" si="295">SUM(F644:F652)</f>
        <v>0</v>
      </c>
      <c r="G643" s="103">
        <f t="shared" si="295"/>
        <v>183</v>
      </c>
      <c r="H643" s="103">
        <f t="shared" si="295"/>
        <v>0</v>
      </c>
      <c r="I643" s="103">
        <f t="shared" si="295"/>
        <v>0</v>
      </c>
      <c r="J643" s="103">
        <f t="shared" si="295"/>
        <v>8313</v>
      </c>
      <c r="K643" s="103">
        <f t="shared" si="295"/>
        <v>0</v>
      </c>
      <c r="L643" s="103">
        <f t="shared" si="295"/>
        <v>0</v>
      </c>
      <c r="M643" s="103">
        <f t="shared" si="295"/>
        <v>0</v>
      </c>
      <c r="N643" s="103">
        <f t="shared" si="295"/>
        <v>0</v>
      </c>
      <c r="O643" s="103">
        <f t="shared" si="295"/>
        <v>0</v>
      </c>
      <c r="P643" s="103">
        <f t="shared" si="295"/>
        <v>0</v>
      </c>
      <c r="Q643" s="103">
        <f t="shared" si="295"/>
        <v>0</v>
      </c>
      <c r="R643" s="103">
        <f t="shared" si="295"/>
        <v>0</v>
      </c>
      <c r="S643" s="103">
        <f t="shared" si="295"/>
        <v>0</v>
      </c>
      <c r="T643" s="103">
        <f t="shared" si="295"/>
        <v>0</v>
      </c>
      <c r="U643" s="46">
        <f t="shared" si="287"/>
        <v>8496</v>
      </c>
      <c r="V643" s="32">
        <f t="shared" si="288"/>
        <v>8496</v>
      </c>
      <c r="W643" s="97">
        <f t="shared" si="275"/>
        <v>8496</v>
      </c>
      <c r="X643" s="176">
        <f t="shared" si="278"/>
        <v>-60</v>
      </c>
      <c r="Y643" s="38"/>
      <c r="Z643" s="5">
        <f t="shared" si="284"/>
        <v>0</v>
      </c>
      <c r="AA643" s="48"/>
      <c r="AB643" s="48"/>
      <c r="AC643" s="48"/>
      <c r="AD643" s="48"/>
      <c r="AE643" s="48"/>
      <c r="AF643" s="48"/>
      <c r="AG643" s="48"/>
      <c r="AH643" s="48"/>
      <c r="AI643" s="48"/>
      <c r="AJ643" s="48"/>
      <c r="AK643" s="48"/>
      <c r="AL643" s="48"/>
      <c r="AM643" s="48"/>
      <c r="AN643" s="48"/>
      <c r="AO643" s="48"/>
      <c r="AP643" s="48"/>
      <c r="AQ643" s="48"/>
      <c r="AR643" s="48"/>
      <c r="AS643" s="48"/>
      <c r="AT643" s="48"/>
      <c r="AU643" s="48"/>
      <c r="AV643" s="48"/>
      <c r="AW643" s="48"/>
      <c r="AX643" s="48"/>
      <c r="AY643" s="48"/>
      <c r="AZ643" s="48"/>
      <c r="BA643" s="48"/>
      <c r="BB643" s="48"/>
      <c r="BC643" s="48"/>
      <c r="BD643" s="48"/>
      <c r="BE643" s="48"/>
      <c r="BF643" s="48"/>
      <c r="BG643" s="48"/>
    </row>
    <row r="644" spans="1:59" s="62" customFormat="1" ht="48">
      <c r="A644" s="63" t="s">
        <v>40</v>
      </c>
      <c r="B644" s="51" t="s">
        <v>481</v>
      </c>
      <c r="C644" s="106">
        <v>928</v>
      </c>
      <c r="D644" s="107">
        <f t="shared" si="294"/>
        <v>928</v>
      </c>
      <c r="E644" s="107"/>
      <c r="F644" s="107"/>
      <c r="G644" s="107"/>
      <c r="H644" s="107"/>
      <c r="I644" s="107"/>
      <c r="J644" s="107">
        <v>928</v>
      </c>
      <c r="K644" s="107"/>
      <c r="L644" s="107"/>
      <c r="M644" s="107"/>
      <c r="N644" s="107"/>
      <c r="O644" s="107"/>
      <c r="P644" s="107"/>
      <c r="Q644" s="107"/>
      <c r="R644" s="107"/>
      <c r="S644" s="107"/>
      <c r="T644" s="107"/>
      <c r="U644" s="55">
        <f t="shared" si="287"/>
        <v>928</v>
      </c>
      <c r="V644" s="32">
        <f t="shared" si="288"/>
        <v>928</v>
      </c>
      <c r="W644" s="97">
        <f t="shared" si="275"/>
        <v>928</v>
      </c>
      <c r="X644" s="172">
        <f t="shared" si="278"/>
        <v>0</v>
      </c>
      <c r="Y644" s="57"/>
      <c r="Z644" s="5">
        <f t="shared" si="284"/>
        <v>0</v>
      </c>
      <c r="AA644" s="61"/>
      <c r="AB644" s="61"/>
      <c r="AC644" s="61"/>
      <c r="AD644" s="61"/>
      <c r="AE644" s="61"/>
      <c r="AF644" s="61"/>
      <c r="AG644" s="61"/>
      <c r="AH644" s="61"/>
      <c r="AI644" s="61"/>
      <c r="AJ644" s="61"/>
      <c r="AK644" s="61"/>
      <c r="AL644" s="61"/>
      <c r="AM644" s="61"/>
      <c r="AN644" s="61"/>
      <c r="AO644" s="61"/>
      <c r="AP644" s="61"/>
      <c r="AQ644" s="61"/>
      <c r="AR644" s="61"/>
      <c r="AS644" s="61"/>
      <c r="AT644" s="61"/>
      <c r="AU644" s="61"/>
      <c r="AV644" s="61"/>
      <c r="AW644" s="61"/>
      <c r="AX644" s="61"/>
      <c r="AY644" s="61"/>
      <c r="AZ644" s="61"/>
      <c r="BA644" s="61"/>
      <c r="BB644" s="61"/>
      <c r="BC644" s="61"/>
      <c r="BD644" s="61"/>
      <c r="BE644" s="61"/>
      <c r="BF644" s="61"/>
      <c r="BG644" s="61"/>
    </row>
    <row r="645" spans="1:59" s="59" customFormat="1" ht="12">
      <c r="A645" s="50" t="s">
        <v>40</v>
      </c>
      <c r="B645" s="51" t="s">
        <v>482</v>
      </c>
      <c r="C645" s="106">
        <v>183</v>
      </c>
      <c r="D645" s="107">
        <f t="shared" si="294"/>
        <v>183</v>
      </c>
      <c r="E645" s="107"/>
      <c r="F645" s="107"/>
      <c r="G645" s="107">
        <v>183</v>
      </c>
      <c r="H645" s="107"/>
      <c r="I645" s="107"/>
      <c r="J645" s="107"/>
      <c r="K645" s="107"/>
      <c r="L645" s="107"/>
      <c r="M645" s="107"/>
      <c r="N645" s="107"/>
      <c r="O645" s="107"/>
      <c r="P645" s="107"/>
      <c r="Q645" s="107"/>
      <c r="R645" s="107"/>
      <c r="S645" s="107"/>
      <c r="T645" s="107"/>
      <c r="U645" s="55">
        <f t="shared" si="287"/>
        <v>183</v>
      </c>
      <c r="V645" s="32">
        <f t="shared" si="288"/>
        <v>183</v>
      </c>
      <c r="W645" s="97">
        <f t="shared" si="275"/>
        <v>183</v>
      </c>
      <c r="X645" s="172">
        <f t="shared" si="278"/>
        <v>0</v>
      </c>
      <c r="Y645" s="57"/>
      <c r="Z645" s="5">
        <f t="shared" si="284"/>
        <v>0</v>
      </c>
      <c r="AA645" s="58"/>
      <c r="AB645" s="58"/>
      <c r="AC645" s="58"/>
      <c r="AD645" s="58"/>
      <c r="AE645" s="58"/>
      <c r="AF645" s="58"/>
      <c r="AG645" s="58"/>
      <c r="AH645" s="58"/>
      <c r="AI645" s="58"/>
      <c r="AJ645" s="58"/>
      <c r="AK645" s="58"/>
      <c r="AL645" s="58"/>
      <c r="AM645" s="58"/>
      <c r="AN645" s="58"/>
      <c r="AO645" s="58"/>
      <c r="AP645" s="58"/>
      <c r="AQ645" s="58"/>
      <c r="AR645" s="58"/>
      <c r="AS645" s="58"/>
      <c r="AT645" s="58"/>
      <c r="AU645" s="58"/>
      <c r="AV645" s="58"/>
      <c r="AW645" s="58"/>
      <c r="AX645" s="58"/>
      <c r="AY645" s="58"/>
      <c r="AZ645" s="58"/>
      <c r="BA645" s="58"/>
      <c r="BB645" s="58"/>
      <c r="BC645" s="58"/>
      <c r="BD645" s="58"/>
      <c r="BE645" s="58"/>
      <c r="BF645" s="58"/>
      <c r="BG645" s="58"/>
    </row>
    <row r="646" spans="1:59" s="62" customFormat="1" ht="24">
      <c r="A646" s="63" t="s">
        <v>40</v>
      </c>
      <c r="B646" s="186" t="s">
        <v>483</v>
      </c>
      <c r="C646" s="106">
        <v>300</v>
      </c>
      <c r="D646" s="107">
        <f t="shared" si="294"/>
        <v>300</v>
      </c>
      <c r="E646" s="107"/>
      <c r="F646" s="107"/>
      <c r="G646" s="107"/>
      <c r="H646" s="107"/>
      <c r="I646" s="107"/>
      <c r="J646" s="107">
        <v>300</v>
      </c>
      <c r="K646" s="107"/>
      <c r="L646" s="107"/>
      <c r="M646" s="107"/>
      <c r="N646" s="107"/>
      <c r="O646" s="107"/>
      <c r="P646" s="107"/>
      <c r="Q646" s="107"/>
      <c r="R646" s="107"/>
      <c r="S646" s="107"/>
      <c r="T646" s="107"/>
      <c r="U646" s="55">
        <f t="shared" si="287"/>
        <v>300</v>
      </c>
      <c r="V646" s="32">
        <f t="shared" si="288"/>
        <v>300</v>
      </c>
      <c r="W646" s="97">
        <f t="shared" si="275"/>
        <v>300</v>
      </c>
      <c r="X646" s="172">
        <f t="shared" si="278"/>
        <v>0</v>
      </c>
      <c r="Y646" s="57"/>
      <c r="Z646" s="5">
        <f t="shared" si="284"/>
        <v>0</v>
      </c>
      <c r="AA646" s="61"/>
      <c r="AB646" s="61"/>
      <c r="AC646" s="61"/>
      <c r="AD646" s="61"/>
      <c r="AE646" s="61"/>
      <c r="AF646" s="61"/>
      <c r="AG646" s="61"/>
      <c r="AH646" s="61"/>
      <c r="AI646" s="61"/>
      <c r="AJ646" s="61"/>
      <c r="AK646" s="61"/>
      <c r="AL646" s="61"/>
      <c r="AM646" s="61"/>
      <c r="AN646" s="61"/>
      <c r="AO646" s="61"/>
      <c r="AP646" s="61"/>
      <c r="AQ646" s="61"/>
      <c r="AR646" s="61"/>
      <c r="AS646" s="61"/>
      <c r="AT646" s="61"/>
      <c r="AU646" s="61"/>
      <c r="AV646" s="61"/>
      <c r="AW646" s="61"/>
      <c r="AX646" s="61"/>
      <c r="AY646" s="61"/>
      <c r="AZ646" s="61"/>
      <c r="BA646" s="61"/>
      <c r="BB646" s="61"/>
      <c r="BC646" s="61"/>
      <c r="BD646" s="61"/>
      <c r="BE646" s="61"/>
      <c r="BF646" s="61"/>
      <c r="BG646" s="61"/>
    </row>
    <row r="647" spans="1:59" s="59" customFormat="1" ht="12">
      <c r="A647" s="50" t="s">
        <v>40</v>
      </c>
      <c r="B647" s="51" t="s">
        <v>484</v>
      </c>
      <c r="C647" s="106">
        <v>194</v>
      </c>
      <c r="D647" s="107">
        <f t="shared" si="294"/>
        <v>194</v>
      </c>
      <c r="E647" s="107"/>
      <c r="F647" s="107"/>
      <c r="G647" s="107"/>
      <c r="H647" s="107"/>
      <c r="I647" s="107"/>
      <c r="J647" s="107">
        <v>194</v>
      </c>
      <c r="K647" s="107"/>
      <c r="L647" s="107"/>
      <c r="M647" s="107"/>
      <c r="N647" s="107"/>
      <c r="O647" s="107"/>
      <c r="P647" s="107"/>
      <c r="Q647" s="107"/>
      <c r="R647" s="107"/>
      <c r="S647" s="107"/>
      <c r="T647" s="107"/>
      <c r="U647" s="55">
        <f t="shared" si="287"/>
        <v>194</v>
      </c>
      <c r="V647" s="32">
        <f t="shared" si="288"/>
        <v>194</v>
      </c>
      <c r="W647" s="97">
        <f t="shared" si="275"/>
        <v>194</v>
      </c>
      <c r="X647" s="172">
        <f t="shared" si="278"/>
        <v>0</v>
      </c>
      <c r="Y647" s="57"/>
      <c r="Z647" s="5">
        <f t="shared" si="284"/>
        <v>0</v>
      </c>
      <c r="AA647" s="58"/>
      <c r="AB647" s="58"/>
      <c r="AC647" s="58"/>
      <c r="AD647" s="58"/>
      <c r="AE647" s="58"/>
      <c r="AF647" s="58"/>
      <c r="AG647" s="58"/>
      <c r="AH647" s="58"/>
      <c r="AI647" s="58"/>
      <c r="AJ647" s="58"/>
      <c r="AK647" s="58"/>
      <c r="AL647" s="58"/>
      <c r="AM647" s="58"/>
      <c r="AN647" s="58"/>
      <c r="AO647" s="58"/>
      <c r="AP647" s="58"/>
      <c r="AQ647" s="58"/>
      <c r="AR647" s="58"/>
      <c r="AS647" s="58"/>
      <c r="AT647" s="58"/>
      <c r="AU647" s="58"/>
      <c r="AV647" s="58"/>
      <c r="AW647" s="58"/>
      <c r="AX647" s="58"/>
      <c r="AY647" s="58"/>
      <c r="AZ647" s="58"/>
      <c r="BA647" s="58"/>
      <c r="BB647" s="58"/>
      <c r="BC647" s="58"/>
      <c r="BD647" s="58"/>
      <c r="BE647" s="58"/>
      <c r="BF647" s="58"/>
      <c r="BG647" s="58"/>
    </row>
    <row r="648" spans="1:59" s="59" customFormat="1" ht="24">
      <c r="A648" s="50" t="s">
        <v>40</v>
      </c>
      <c r="B648" s="51" t="s">
        <v>485</v>
      </c>
      <c r="C648" s="106">
        <v>1046</v>
      </c>
      <c r="D648" s="107">
        <f t="shared" si="294"/>
        <v>1035</v>
      </c>
      <c r="E648" s="107"/>
      <c r="F648" s="107"/>
      <c r="G648" s="107"/>
      <c r="H648" s="107"/>
      <c r="I648" s="107"/>
      <c r="J648" s="107">
        <v>1035</v>
      </c>
      <c r="K648" s="107"/>
      <c r="L648" s="107"/>
      <c r="M648" s="107"/>
      <c r="N648" s="107"/>
      <c r="O648" s="107"/>
      <c r="P648" s="107"/>
      <c r="Q648" s="107"/>
      <c r="R648" s="107"/>
      <c r="S648" s="107"/>
      <c r="T648" s="107"/>
      <c r="U648" s="55">
        <f t="shared" si="287"/>
        <v>1035</v>
      </c>
      <c r="V648" s="32">
        <f t="shared" si="288"/>
        <v>1035</v>
      </c>
      <c r="W648" s="97">
        <f t="shared" si="275"/>
        <v>1035</v>
      </c>
      <c r="X648" s="172">
        <f t="shared" si="278"/>
        <v>-11</v>
      </c>
      <c r="Y648" s="57"/>
      <c r="Z648" s="5">
        <f t="shared" si="284"/>
        <v>0</v>
      </c>
      <c r="AA648" s="58"/>
      <c r="AB648" s="58"/>
      <c r="AC648" s="58"/>
      <c r="AD648" s="58"/>
      <c r="AE648" s="58"/>
      <c r="AF648" s="58"/>
      <c r="AG648" s="58"/>
      <c r="AH648" s="58"/>
      <c r="AI648" s="58"/>
      <c r="AJ648" s="58"/>
      <c r="AK648" s="58"/>
      <c r="AL648" s="58"/>
      <c r="AM648" s="58"/>
      <c r="AN648" s="58"/>
      <c r="AO648" s="58"/>
      <c r="AP648" s="58"/>
      <c r="AQ648" s="58"/>
      <c r="AR648" s="58"/>
      <c r="AS648" s="58"/>
      <c r="AT648" s="58"/>
      <c r="AU648" s="58"/>
      <c r="AV648" s="58"/>
      <c r="AW648" s="58"/>
      <c r="AX648" s="58"/>
      <c r="AY648" s="58"/>
      <c r="AZ648" s="58"/>
      <c r="BA648" s="58"/>
      <c r="BB648" s="58"/>
      <c r="BC648" s="58"/>
      <c r="BD648" s="58"/>
      <c r="BE648" s="58"/>
      <c r="BF648" s="58"/>
      <c r="BG648" s="58"/>
    </row>
    <row r="649" spans="1:59" s="59" customFormat="1" ht="24">
      <c r="A649" s="50" t="s">
        <v>40</v>
      </c>
      <c r="B649" s="51" t="s">
        <v>486</v>
      </c>
      <c r="C649" s="106">
        <v>616</v>
      </c>
      <c r="D649" s="107">
        <f t="shared" si="294"/>
        <v>567</v>
      </c>
      <c r="E649" s="107"/>
      <c r="F649" s="107"/>
      <c r="G649" s="107"/>
      <c r="H649" s="107"/>
      <c r="I649" s="107"/>
      <c r="J649" s="107">
        <v>567</v>
      </c>
      <c r="K649" s="107"/>
      <c r="L649" s="107"/>
      <c r="M649" s="107"/>
      <c r="N649" s="107"/>
      <c r="O649" s="107"/>
      <c r="P649" s="107"/>
      <c r="Q649" s="107"/>
      <c r="R649" s="107"/>
      <c r="S649" s="107"/>
      <c r="T649" s="107"/>
      <c r="U649" s="55">
        <f t="shared" si="287"/>
        <v>567</v>
      </c>
      <c r="V649" s="32">
        <f t="shared" si="288"/>
        <v>567</v>
      </c>
      <c r="W649" s="97">
        <f t="shared" si="275"/>
        <v>567</v>
      </c>
      <c r="X649" s="172">
        <f t="shared" si="278"/>
        <v>-49</v>
      </c>
      <c r="Y649" s="57"/>
      <c r="Z649" s="5">
        <f t="shared" si="284"/>
        <v>0</v>
      </c>
      <c r="AA649" s="58"/>
      <c r="AB649" s="58"/>
      <c r="AC649" s="58"/>
      <c r="AD649" s="58"/>
      <c r="AE649" s="58"/>
      <c r="AF649" s="58"/>
      <c r="AG649" s="58"/>
      <c r="AH649" s="58"/>
      <c r="AI649" s="58"/>
      <c r="AJ649" s="58"/>
      <c r="AK649" s="58"/>
      <c r="AL649" s="58"/>
      <c r="AM649" s="58"/>
      <c r="AN649" s="58"/>
      <c r="AO649" s="58"/>
      <c r="AP649" s="58"/>
      <c r="AQ649" s="58"/>
      <c r="AR649" s="58"/>
      <c r="AS649" s="58"/>
      <c r="AT649" s="58"/>
      <c r="AU649" s="58"/>
      <c r="AV649" s="58"/>
      <c r="AW649" s="58"/>
      <c r="AX649" s="58"/>
      <c r="AY649" s="58"/>
      <c r="AZ649" s="58"/>
      <c r="BA649" s="58"/>
      <c r="BB649" s="58"/>
      <c r="BC649" s="58"/>
      <c r="BD649" s="58"/>
      <c r="BE649" s="58"/>
      <c r="BF649" s="58"/>
      <c r="BG649" s="58"/>
    </row>
    <row r="650" spans="1:59" s="59" customFormat="1" ht="37.5" customHeight="1">
      <c r="A650" s="50" t="s">
        <v>40</v>
      </c>
      <c r="B650" s="51" t="s">
        <v>487</v>
      </c>
      <c r="C650" s="106">
        <v>2493</v>
      </c>
      <c r="D650" s="107">
        <f t="shared" si="294"/>
        <v>2493</v>
      </c>
      <c r="E650" s="107"/>
      <c r="F650" s="107"/>
      <c r="G650" s="107"/>
      <c r="H650" s="107"/>
      <c r="I650" s="107"/>
      <c r="J650" s="107">
        <v>2493</v>
      </c>
      <c r="K650" s="107"/>
      <c r="L650" s="107"/>
      <c r="M650" s="107"/>
      <c r="N650" s="107"/>
      <c r="O650" s="107"/>
      <c r="P650" s="107"/>
      <c r="Q650" s="107"/>
      <c r="R650" s="107"/>
      <c r="S650" s="107"/>
      <c r="T650" s="107"/>
      <c r="U650" s="55">
        <f t="shared" si="287"/>
        <v>2493</v>
      </c>
      <c r="V650" s="32">
        <f t="shared" si="288"/>
        <v>2493</v>
      </c>
      <c r="W650" s="97">
        <f t="shared" si="275"/>
        <v>2493</v>
      </c>
      <c r="X650" s="172">
        <f t="shared" si="278"/>
        <v>0</v>
      </c>
      <c r="Y650" s="57"/>
      <c r="Z650" s="5">
        <f t="shared" si="284"/>
        <v>0</v>
      </c>
      <c r="AA650" s="58"/>
      <c r="AB650" s="58"/>
      <c r="AC650" s="58"/>
      <c r="AD650" s="58"/>
      <c r="AE650" s="58"/>
      <c r="AF650" s="58"/>
      <c r="AG650" s="58"/>
      <c r="AH650" s="58"/>
      <c r="AI650" s="58"/>
      <c r="AJ650" s="58"/>
      <c r="AK650" s="58"/>
      <c r="AL650" s="58"/>
      <c r="AM650" s="58"/>
      <c r="AN650" s="58"/>
      <c r="AO650" s="58"/>
      <c r="AP650" s="58"/>
      <c r="AQ650" s="58"/>
      <c r="AR650" s="58"/>
      <c r="AS650" s="58"/>
      <c r="AT650" s="58"/>
      <c r="AU650" s="58"/>
      <c r="AV650" s="58"/>
      <c r="AW650" s="58"/>
      <c r="AX650" s="58"/>
      <c r="AY650" s="58"/>
      <c r="AZ650" s="58"/>
      <c r="BA650" s="58"/>
      <c r="BB650" s="58"/>
      <c r="BC650" s="58"/>
      <c r="BD650" s="58"/>
      <c r="BE650" s="58"/>
      <c r="BF650" s="58"/>
      <c r="BG650" s="58"/>
    </row>
    <row r="651" spans="1:59" s="59" customFormat="1" ht="36">
      <c r="A651" s="50" t="s">
        <v>40</v>
      </c>
      <c r="B651" s="187" t="s">
        <v>488</v>
      </c>
      <c r="C651" s="106">
        <v>2585</v>
      </c>
      <c r="D651" s="107">
        <f t="shared" si="294"/>
        <v>2585</v>
      </c>
      <c r="E651" s="107"/>
      <c r="F651" s="107"/>
      <c r="G651" s="107"/>
      <c r="H651" s="107"/>
      <c r="I651" s="107"/>
      <c r="J651" s="107">
        <v>2585</v>
      </c>
      <c r="K651" s="107"/>
      <c r="L651" s="107"/>
      <c r="M651" s="107"/>
      <c r="N651" s="107"/>
      <c r="O651" s="107"/>
      <c r="P651" s="107"/>
      <c r="Q651" s="107"/>
      <c r="R651" s="107"/>
      <c r="S651" s="107"/>
      <c r="T651" s="107"/>
      <c r="U651" s="55">
        <f t="shared" si="287"/>
        <v>2585</v>
      </c>
      <c r="V651" s="32">
        <f t="shared" si="288"/>
        <v>2585</v>
      </c>
      <c r="W651" s="97">
        <f t="shared" si="275"/>
        <v>2585</v>
      </c>
      <c r="X651" s="172">
        <f t="shared" si="278"/>
        <v>0</v>
      </c>
      <c r="Y651" s="57"/>
      <c r="Z651" s="5">
        <f t="shared" si="284"/>
        <v>0</v>
      </c>
      <c r="AA651" s="58"/>
      <c r="AB651" s="58"/>
      <c r="AC651" s="58"/>
      <c r="AD651" s="58"/>
      <c r="AE651" s="58"/>
      <c r="AF651" s="58"/>
      <c r="AG651" s="58"/>
      <c r="AH651" s="58"/>
      <c r="AI651" s="58"/>
      <c r="AJ651" s="58"/>
      <c r="AK651" s="58"/>
      <c r="AL651" s="58"/>
      <c r="AM651" s="58"/>
      <c r="AN651" s="58"/>
      <c r="AO651" s="58"/>
      <c r="AP651" s="58"/>
      <c r="AQ651" s="58"/>
      <c r="AR651" s="58"/>
      <c r="AS651" s="58"/>
      <c r="AT651" s="58"/>
      <c r="AU651" s="58"/>
      <c r="AV651" s="58"/>
      <c r="AW651" s="58"/>
      <c r="AX651" s="58"/>
      <c r="AY651" s="58"/>
      <c r="AZ651" s="58"/>
      <c r="BA651" s="58"/>
      <c r="BB651" s="58"/>
      <c r="BC651" s="58"/>
      <c r="BD651" s="58"/>
      <c r="BE651" s="58"/>
      <c r="BF651" s="58"/>
      <c r="BG651" s="58"/>
    </row>
    <row r="652" spans="1:59" s="59" customFormat="1" ht="36">
      <c r="A652" s="50" t="s">
        <v>40</v>
      </c>
      <c r="B652" s="188" t="s">
        <v>489</v>
      </c>
      <c r="C652" s="106">
        <v>211</v>
      </c>
      <c r="D652" s="107">
        <f t="shared" si="294"/>
        <v>211</v>
      </c>
      <c r="E652" s="107"/>
      <c r="F652" s="107"/>
      <c r="G652" s="107"/>
      <c r="H652" s="107"/>
      <c r="I652" s="107"/>
      <c r="J652" s="107">
        <v>211</v>
      </c>
      <c r="K652" s="107"/>
      <c r="L652" s="107"/>
      <c r="M652" s="107"/>
      <c r="N652" s="107"/>
      <c r="O652" s="107"/>
      <c r="P652" s="107"/>
      <c r="Q652" s="107"/>
      <c r="R652" s="107"/>
      <c r="S652" s="107"/>
      <c r="T652" s="107"/>
      <c r="U652" s="55">
        <f t="shared" si="287"/>
        <v>211</v>
      </c>
      <c r="V652" s="32">
        <f t="shared" si="288"/>
        <v>211</v>
      </c>
      <c r="W652" s="97">
        <f t="shared" si="275"/>
        <v>211</v>
      </c>
      <c r="X652" s="172">
        <f t="shared" si="278"/>
        <v>0</v>
      </c>
      <c r="Y652" s="57"/>
      <c r="Z652" s="5">
        <f t="shared" si="284"/>
        <v>0</v>
      </c>
      <c r="AA652" s="58"/>
      <c r="AB652" s="58"/>
      <c r="AC652" s="58"/>
      <c r="AD652" s="58"/>
      <c r="AE652" s="58"/>
      <c r="AF652" s="58"/>
      <c r="AG652" s="58"/>
      <c r="AH652" s="58"/>
      <c r="AI652" s="58"/>
      <c r="AJ652" s="58"/>
      <c r="AK652" s="58"/>
      <c r="AL652" s="58"/>
      <c r="AM652" s="58"/>
      <c r="AN652" s="58"/>
      <c r="AO652" s="58"/>
      <c r="AP652" s="58"/>
      <c r="AQ652" s="58"/>
      <c r="AR652" s="58"/>
      <c r="AS652" s="58"/>
      <c r="AT652" s="58"/>
      <c r="AU652" s="58"/>
      <c r="AV652" s="58"/>
      <c r="AW652" s="58"/>
      <c r="AX652" s="58"/>
      <c r="AY652" s="58"/>
      <c r="AZ652" s="58"/>
      <c r="BA652" s="58"/>
      <c r="BB652" s="58"/>
      <c r="BC652" s="58"/>
      <c r="BD652" s="58"/>
      <c r="BE652" s="58"/>
      <c r="BF652" s="58"/>
      <c r="BG652" s="58"/>
    </row>
    <row r="653" spans="1:59" s="41" customFormat="1" ht="13.5" customHeight="1">
      <c r="A653" s="27">
        <v>16</v>
      </c>
      <c r="B653" s="28" t="s">
        <v>490</v>
      </c>
      <c r="C653" s="29">
        <v>196268</v>
      </c>
      <c r="D653" s="37">
        <f>D654+D699+D708+D717+D726+D733+D744+D751+D757+D767+D774+D777+D781+D790</f>
        <v>221887</v>
      </c>
      <c r="E653" s="37">
        <f t="shared" ref="E653:W653" si="296">E654+E699+E708+E717+E726+E733+E744+E751+E757+E767+E774+E777+E781+E790</f>
        <v>0</v>
      </c>
      <c r="F653" s="37">
        <f t="shared" si="296"/>
        <v>0</v>
      </c>
      <c r="G653" s="37">
        <f t="shared" si="296"/>
        <v>39364</v>
      </c>
      <c r="H653" s="37">
        <f t="shared" si="296"/>
        <v>977</v>
      </c>
      <c r="I653" s="37">
        <f t="shared" si="296"/>
        <v>0</v>
      </c>
      <c r="J653" s="37">
        <f t="shared" si="296"/>
        <v>150</v>
      </c>
      <c r="K653" s="37">
        <f t="shared" si="296"/>
        <v>0</v>
      </c>
      <c r="L653" s="37">
        <f t="shared" si="296"/>
        <v>0</v>
      </c>
      <c r="M653" s="37">
        <f t="shared" si="296"/>
        <v>167184</v>
      </c>
      <c r="N653" s="37">
        <f t="shared" si="296"/>
        <v>14212</v>
      </c>
      <c r="O653" s="37">
        <f t="shared" si="296"/>
        <v>0</v>
      </c>
      <c r="P653" s="37">
        <f t="shared" si="296"/>
        <v>0</v>
      </c>
      <c r="Q653" s="37">
        <f t="shared" si="296"/>
        <v>979</v>
      </c>
      <c r="R653" s="37">
        <f t="shared" si="296"/>
        <v>0</v>
      </c>
      <c r="S653" s="37">
        <f t="shared" si="296"/>
        <v>991</v>
      </c>
      <c r="T653" s="37">
        <f t="shared" si="296"/>
        <v>2216</v>
      </c>
      <c r="U653" s="112">
        <f t="shared" si="296"/>
        <v>220866</v>
      </c>
      <c r="V653" s="34">
        <f t="shared" si="296"/>
        <v>219875</v>
      </c>
      <c r="W653" s="34">
        <f t="shared" si="296"/>
        <v>219887</v>
      </c>
      <c r="X653" s="34">
        <f t="shared" si="278"/>
        <v>25619</v>
      </c>
      <c r="Y653" s="89"/>
      <c r="Z653" s="5">
        <f>D653-E653-F653-G653-H653-I653-J653-K653-L653-M653-N653-O653-P653</f>
        <v>0</v>
      </c>
      <c r="AA653" s="39"/>
      <c r="AB653" s="39"/>
      <c r="AC653" s="40"/>
      <c r="AD653" s="40"/>
      <c r="AE653" s="40"/>
      <c r="AF653" s="40"/>
      <c r="AG653" s="40"/>
      <c r="AH653" s="40"/>
      <c r="AI653" s="40"/>
      <c r="AJ653" s="40"/>
      <c r="AK653" s="40"/>
      <c r="AL653" s="40"/>
      <c r="AM653" s="40"/>
      <c r="AN653" s="40"/>
      <c r="AO653" s="40"/>
      <c r="AP653" s="40"/>
      <c r="AQ653" s="40"/>
      <c r="AR653" s="40"/>
      <c r="AS653" s="40"/>
      <c r="AT653" s="40"/>
      <c r="AU653" s="40"/>
      <c r="AV653" s="40"/>
      <c r="AW653" s="40"/>
      <c r="AX653" s="40"/>
      <c r="AY653" s="40"/>
      <c r="AZ653" s="40"/>
      <c r="BA653" s="40"/>
      <c r="BB653" s="40"/>
      <c r="BC653" s="40"/>
      <c r="BD653" s="40"/>
      <c r="BE653" s="40"/>
      <c r="BF653" s="40"/>
      <c r="BG653" s="40"/>
    </row>
    <row r="654" spans="1:59" s="41" customFormat="1" ht="13.5" customHeight="1">
      <c r="A654" s="27" t="s">
        <v>491</v>
      </c>
      <c r="B654" s="28" t="s">
        <v>492</v>
      </c>
      <c r="C654" s="98">
        <f>C655+C658+C661+C667+C678</f>
        <v>36485.806420000001</v>
      </c>
      <c r="D654" s="99">
        <f>D655+D658+D661+D667+D678</f>
        <v>41295</v>
      </c>
      <c r="E654" s="99">
        <f t="shared" ref="E654:P654" si="297">E655+E658+E661+E667+E678</f>
        <v>0</v>
      </c>
      <c r="F654" s="99">
        <f t="shared" si="297"/>
        <v>0</v>
      </c>
      <c r="G654" s="99">
        <f t="shared" si="297"/>
        <v>3876</v>
      </c>
      <c r="H654" s="99">
        <f t="shared" si="297"/>
        <v>0</v>
      </c>
      <c r="I654" s="99">
        <f t="shared" si="297"/>
        <v>0</v>
      </c>
      <c r="J654" s="99">
        <f t="shared" si="297"/>
        <v>150</v>
      </c>
      <c r="K654" s="99">
        <f t="shared" si="297"/>
        <v>0</v>
      </c>
      <c r="L654" s="99">
        <f t="shared" si="297"/>
        <v>0</v>
      </c>
      <c r="M654" s="99">
        <f t="shared" si="297"/>
        <v>23057</v>
      </c>
      <c r="N654" s="99">
        <f t="shared" si="297"/>
        <v>14212</v>
      </c>
      <c r="O654" s="99">
        <f t="shared" si="297"/>
        <v>0</v>
      </c>
      <c r="P654" s="99">
        <f t="shared" si="297"/>
        <v>0</v>
      </c>
      <c r="Q654" s="99">
        <f t="shared" ref="Q654:T654" si="298">Q655+Q658+Q661+Q667+Q679</f>
        <v>250</v>
      </c>
      <c r="R654" s="99"/>
      <c r="S654" s="99">
        <f t="shared" si="298"/>
        <v>250</v>
      </c>
      <c r="T654" s="99">
        <f t="shared" si="298"/>
        <v>0</v>
      </c>
      <c r="U654" s="31">
        <f t="shared" si="287"/>
        <v>41545</v>
      </c>
      <c r="V654" s="32">
        <f t="shared" si="288"/>
        <v>41295</v>
      </c>
      <c r="W654" s="97">
        <f t="shared" ref="W654:W716" si="299">E654+F654+G654+H654+I654+J654+K654+L654+M654+N654+O654+P654</f>
        <v>41295</v>
      </c>
      <c r="X654" s="34">
        <f t="shared" ref="X654:X717" si="300">D654-C654</f>
        <v>4809.1935799999992</v>
      </c>
      <c r="Y654" s="38" t="s">
        <v>37</v>
      </c>
      <c r="Z654" s="5">
        <f t="shared" si="284"/>
        <v>0</v>
      </c>
      <c r="AA654" s="39"/>
      <c r="AB654" s="39"/>
      <c r="AC654" s="40"/>
      <c r="AD654" s="40"/>
      <c r="AE654" s="40"/>
      <c r="AF654" s="40"/>
      <c r="AG654" s="40"/>
      <c r="AH654" s="40"/>
      <c r="AI654" s="40"/>
      <c r="AJ654" s="40"/>
      <c r="AK654" s="40"/>
      <c r="AL654" s="40"/>
      <c r="AM654" s="40"/>
      <c r="AN654" s="40"/>
      <c r="AO654" s="40"/>
      <c r="AP654" s="40"/>
      <c r="AQ654" s="40"/>
      <c r="AR654" s="40"/>
      <c r="AS654" s="40"/>
      <c r="AT654" s="40"/>
      <c r="AU654" s="40"/>
      <c r="AV654" s="40"/>
      <c r="AW654" s="40"/>
      <c r="AX654" s="40"/>
      <c r="AY654" s="40"/>
      <c r="AZ654" s="40"/>
      <c r="BA654" s="40"/>
      <c r="BB654" s="40"/>
      <c r="BC654" s="40"/>
      <c r="BD654" s="40"/>
      <c r="BE654" s="40"/>
      <c r="BF654" s="40"/>
      <c r="BG654" s="40"/>
    </row>
    <row r="655" spans="1:59" s="49" customFormat="1" ht="12">
      <c r="A655" s="113" t="s">
        <v>35</v>
      </c>
      <c r="B655" s="43" t="s">
        <v>36</v>
      </c>
      <c r="C655" s="102">
        <v>10689.206419999999</v>
      </c>
      <c r="D655" s="103">
        <f t="shared" ref="D655:D666" si="301">SUM(E655:P655)</f>
        <v>11924</v>
      </c>
      <c r="E655" s="103">
        <v>0</v>
      </c>
      <c r="F655" s="103">
        <v>0</v>
      </c>
      <c r="G655" s="103">
        <v>0</v>
      </c>
      <c r="H655" s="103">
        <v>0</v>
      </c>
      <c r="I655" s="103">
        <v>0</v>
      </c>
      <c r="J655" s="103">
        <v>0</v>
      </c>
      <c r="K655" s="103">
        <v>0</v>
      </c>
      <c r="L655" s="103">
        <v>0</v>
      </c>
      <c r="M655" s="103">
        <v>0</v>
      </c>
      <c r="N655" s="103">
        <f>SUM(N656:N657)</f>
        <v>11924</v>
      </c>
      <c r="O655" s="103">
        <v>0</v>
      </c>
      <c r="P655" s="103">
        <v>0</v>
      </c>
      <c r="Q655" s="103"/>
      <c r="R655" s="103"/>
      <c r="S655" s="103"/>
      <c r="T655" s="103"/>
      <c r="U655" s="46">
        <f t="shared" si="287"/>
        <v>11924</v>
      </c>
      <c r="V655" s="32">
        <f t="shared" si="288"/>
        <v>11924</v>
      </c>
      <c r="W655" s="97">
        <f t="shared" si="299"/>
        <v>11924</v>
      </c>
      <c r="X655" s="47">
        <f t="shared" si="300"/>
        <v>1234.7935800000014</v>
      </c>
      <c r="Y655" s="38"/>
      <c r="Z655" s="5">
        <f t="shared" si="284"/>
        <v>0</v>
      </c>
      <c r="AA655" s="48"/>
      <c r="AB655" s="48"/>
      <c r="AC655" s="48"/>
      <c r="AD655" s="48"/>
      <c r="AE655" s="48"/>
      <c r="AF655" s="48"/>
      <c r="AG655" s="48"/>
      <c r="AH655" s="48"/>
      <c r="AI655" s="48"/>
      <c r="AJ655" s="48"/>
      <c r="AK655" s="48"/>
      <c r="AL655" s="48"/>
      <c r="AM655" s="48"/>
      <c r="AN655" s="48"/>
      <c r="AO655" s="48"/>
      <c r="AP655" s="48"/>
      <c r="AQ655" s="48"/>
      <c r="AR655" s="48"/>
      <c r="AS655" s="48"/>
      <c r="AT655" s="48"/>
      <c r="AU655" s="48"/>
      <c r="AV655" s="48"/>
      <c r="AW655" s="48"/>
      <c r="AX655" s="48"/>
      <c r="AY655" s="48"/>
      <c r="AZ655" s="48"/>
      <c r="BA655" s="48"/>
      <c r="BB655" s="48"/>
      <c r="BC655" s="48"/>
      <c r="BD655" s="48"/>
      <c r="BE655" s="48"/>
      <c r="BF655" s="48"/>
      <c r="BG655" s="48"/>
    </row>
    <row r="656" spans="1:59" s="49" customFormat="1" ht="12">
      <c r="A656" s="60" t="s">
        <v>40</v>
      </c>
      <c r="B656" s="51" t="s">
        <v>39</v>
      </c>
      <c r="C656" s="106">
        <v>10184.206419999999</v>
      </c>
      <c r="D656" s="107">
        <f t="shared" si="301"/>
        <v>11419</v>
      </c>
      <c r="E656" s="107"/>
      <c r="F656" s="107"/>
      <c r="G656" s="107"/>
      <c r="H656" s="107"/>
      <c r="I656" s="107"/>
      <c r="J656" s="107"/>
      <c r="K656" s="107"/>
      <c r="L656" s="107"/>
      <c r="M656" s="107"/>
      <c r="N656" s="107">
        <v>11419</v>
      </c>
      <c r="O656" s="107"/>
      <c r="P656" s="107"/>
      <c r="Q656" s="107"/>
      <c r="R656" s="107"/>
      <c r="S656" s="107"/>
      <c r="T656" s="107"/>
      <c r="U656" s="55">
        <f t="shared" si="287"/>
        <v>11419</v>
      </c>
      <c r="V656" s="32">
        <f t="shared" si="288"/>
        <v>11419</v>
      </c>
      <c r="W656" s="97">
        <f t="shared" si="299"/>
        <v>11419</v>
      </c>
      <c r="X656" s="53">
        <f t="shared" si="300"/>
        <v>1234.7935800000014</v>
      </c>
      <c r="Y656" s="38"/>
      <c r="Z656" s="5">
        <f t="shared" si="284"/>
        <v>0</v>
      </c>
      <c r="AA656" s="48"/>
      <c r="AB656" s="48"/>
      <c r="AC656" s="48"/>
      <c r="AD656" s="48"/>
      <c r="AE656" s="48"/>
      <c r="AF656" s="48"/>
      <c r="AG656" s="48"/>
      <c r="AH656" s="48"/>
      <c r="AI656" s="48"/>
      <c r="AJ656" s="48"/>
      <c r="AK656" s="48"/>
      <c r="AL656" s="48"/>
      <c r="AM656" s="48"/>
      <c r="AN656" s="48"/>
      <c r="AO656" s="48"/>
      <c r="AP656" s="48"/>
      <c r="AQ656" s="48"/>
      <c r="AR656" s="48"/>
      <c r="AS656" s="48"/>
      <c r="AT656" s="48"/>
      <c r="AU656" s="48"/>
      <c r="AV656" s="48"/>
      <c r="AW656" s="48"/>
      <c r="AX656" s="48"/>
      <c r="AY656" s="48"/>
      <c r="AZ656" s="48"/>
      <c r="BA656" s="48"/>
      <c r="BB656" s="48"/>
      <c r="BC656" s="48"/>
      <c r="BD656" s="48"/>
      <c r="BE656" s="48"/>
      <c r="BF656" s="48"/>
      <c r="BG656" s="48"/>
    </row>
    <row r="657" spans="1:59" s="49" customFormat="1" ht="12">
      <c r="A657" s="60" t="s">
        <v>40</v>
      </c>
      <c r="B657" s="51" t="s">
        <v>42</v>
      </c>
      <c r="C657" s="106">
        <v>505</v>
      </c>
      <c r="D657" s="107">
        <f t="shared" si="301"/>
        <v>505</v>
      </c>
      <c r="E657" s="107"/>
      <c r="F657" s="107"/>
      <c r="G657" s="107"/>
      <c r="H657" s="107"/>
      <c r="I657" s="107"/>
      <c r="J657" s="107"/>
      <c r="K657" s="107"/>
      <c r="L657" s="107"/>
      <c r="M657" s="107"/>
      <c r="N657" s="107">
        <v>505</v>
      </c>
      <c r="O657" s="107"/>
      <c r="P657" s="107"/>
      <c r="Q657" s="107"/>
      <c r="R657" s="107"/>
      <c r="S657" s="107"/>
      <c r="T657" s="107"/>
      <c r="U657" s="55">
        <f t="shared" si="287"/>
        <v>505</v>
      </c>
      <c r="V657" s="32">
        <f t="shared" si="288"/>
        <v>505</v>
      </c>
      <c r="W657" s="97">
        <f t="shared" si="299"/>
        <v>505</v>
      </c>
      <c r="X657" s="53">
        <f t="shared" si="300"/>
        <v>0</v>
      </c>
      <c r="Y657" s="38"/>
      <c r="Z657" s="5">
        <f t="shared" si="284"/>
        <v>0</v>
      </c>
      <c r="AA657" s="48"/>
      <c r="AB657" s="48"/>
      <c r="AC657" s="48"/>
      <c r="AD657" s="48"/>
      <c r="AE657" s="48"/>
      <c r="AF657" s="48"/>
      <c r="AG657" s="48"/>
      <c r="AH657" s="48"/>
      <c r="AI657" s="48"/>
      <c r="AJ657" s="48"/>
      <c r="AK657" s="48"/>
      <c r="AL657" s="48"/>
      <c r="AM657" s="48"/>
      <c r="AN657" s="48"/>
      <c r="AO657" s="48"/>
      <c r="AP657" s="48"/>
      <c r="AQ657" s="48"/>
      <c r="AR657" s="48"/>
      <c r="AS657" s="48"/>
      <c r="AT657" s="48"/>
      <c r="AU657" s="48"/>
      <c r="AV657" s="48"/>
      <c r="AW657" s="48"/>
      <c r="AX657" s="48"/>
      <c r="AY657" s="48"/>
      <c r="AZ657" s="48"/>
      <c r="BA657" s="48"/>
      <c r="BB657" s="48"/>
      <c r="BC657" s="48"/>
      <c r="BD657" s="48"/>
      <c r="BE657" s="48"/>
      <c r="BF657" s="48"/>
      <c r="BG657" s="48"/>
    </row>
    <row r="658" spans="1:59" s="49" customFormat="1" ht="12">
      <c r="A658" s="113" t="s">
        <v>43</v>
      </c>
      <c r="B658" s="43" t="s">
        <v>44</v>
      </c>
      <c r="C658" s="102">
        <v>2253.6</v>
      </c>
      <c r="D658" s="103">
        <f t="shared" si="301"/>
        <v>2254</v>
      </c>
      <c r="E658" s="103">
        <v>0</v>
      </c>
      <c r="F658" s="103">
        <v>0</v>
      </c>
      <c r="G658" s="103">
        <v>0</v>
      </c>
      <c r="H658" s="103">
        <v>0</v>
      </c>
      <c r="I658" s="103">
        <v>0</v>
      </c>
      <c r="J658" s="103">
        <v>0</v>
      </c>
      <c r="K658" s="103">
        <v>0</v>
      </c>
      <c r="L658" s="103">
        <v>0</v>
      </c>
      <c r="M658" s="103">
        <v>0</v>
      </c>
      <c r="N658" s="103">
        <f>N659+N660</f>
        <v>2254</v>
      </c>
      <c r="O658" s="103">
        <v>0</v>
      </c>
      <c r="P658" s="103">
        <v>0</v>
      </c>
      <c r="Q658" s="103">
        <v>250</v>
      </c>
      <c r="R658" s="103"/>
      <c r="S658" s="103">
        <v>250</v>
      </c>
      <c r="T658" s="103"/>
      <c r="U658" s="46">
        <f t="shared" si="287"/>
        <v>2504</v>
      </c>
      <c r="V658" s="32">
        <f t="shared" si="288"/>
        <v>2254</v>
      </c>
      <c r="W658" s="97">
        <f t="shared" si="299"/>
        <v>2254</v>
      </c>
      <c r="X658" s="47">
        <f t="shared" si="300"/>
        <v>0.40000000000009095</v>
      </c>
      <c r="Y658" s="38"/>
      <c r="Z658" s="5">
        <f t="shared" si="284"/>
        <v>0</v>
      </c>
      <c r="AA658" s="48"/>
      <c r="AB658" s="48"/>
      <c r="AC658" s="48"/>
      <c r="AD658" s="48"/>
      <c r="AE658" s="48"/>
      <c r="AF658" s="48"/>
      <c r="AG658" s="48"/>
      <c r="AH658" s="48"/>
      <c r="AI658" s="48"/>
      <c r="AJ658" s="48"/>
      <c r="AK658" s="48"/>
      <c r="AL658" s="48"/>
      <c r="AM658" s="48"/>
      <c r="AN658" s="48"/>
      <c r="AO658" s="48"/>
      <c r="AP658" s="48"/>
      <c r="AQ658" s="48"/>
      <c r="AR658" s="48"/>
      <c r="AS658" s="48"/>
      <c r="AT658" s="48"/>
      <c r="AU658" s="48"/>
      <c r="AV658" s="48"/>
      <c r="AW658" s="48"/>
      <c r="AX658" s="48"/>
      <c r="AY658" s="48"/>
      <c r="AZ658" s="48"/>
      <c r="BA658" s="48"/>
      <c r="BB658" s="48"/>
      <c r="BC658" s="48"/>
      <c r="BD658" s="48"/>
      <c r="BE658" s="48"/>
      <c r="BF658" s="48"/>
      <c r="BG658" s="48"/>
    </row>
    <row r="659" spans="1:59" s="49" customFormat="1" ht="12">
      <c r="A659" s="60" t="s">
        <v>40</v>
      </c>
      <c r="B659" s="51" t="s">
        <v>39</v>
      </c>
      <c r="C659" s="106">
        <v>2180.6999999999998</v>
      </c>
      <c r="D659" s="107">
        <f t="shared" si="301"/>
        <v>2181</v>
      </c>
      <c r="E659" s="107"/>
      <c r="F659" s="107"/>
      <c r="G659" s="107"/>
      <c r="H659" s="107"/>
      <c r="I659" s="107"/>
      <c r="J659" s="107"/>
      <c r="K659" s="107"/>
      <c r="L659" s="107"/>
      <c r="M659" s="107"/>
      <c r="N659" s="107">
        <v>2181</v>
      </c>
      <c r="O659" s="107"/>
      <c r="P659" s="107"/>
      <c r="Q659" s="107">
        <v>242</v>
      </c>
      <c r="R659" s="107"/>
      <c r="S659" s="107"/>
      <c r="T659" s="107"/>
      <c r="U659" s="55">
        <f t="shared" si="287"/>
        <v>2423</v>
      </c>
      <c r="V659" s="32">
        <f t="shared" si="288"/>
        <v>2423</v>
      </c>
      <c r="W659" s="97">
        <f t="shared" si="299"/>
        <v>2181</v>
      </c>
      <c r="X659" s="53">
        <f t="shared" si="300"/>
        <v>0.3000000000001819</v>
      </c>
      <c r="Y659" s="38"/>
      <c r="Z659" s="5">
        <f t="shared" ref="Z659:Z722" si="302">D659-E659-F659-G659-H659-I659-J659-K659-L659-M659-N659-O659-P659</f>
        <v>0</v>
      </c>
      <c r="AA659" s="48"/>
      <c r="AB659" s="48"/>
      <c r="AC659" s="48"/>
      <c r="AD659" s="48"/>
      <c r="AE659" s="48"/>
      <c r="AF659" s="48"/>
      <c r="AG659" s="48"/>
      <c r="AH659" s="48"/>
      <c r="AI659" s="48"/>
      <c r="AJ659" s="48"/>
      <c r="AK659" s="48"/>
      <c r="AL659" s="48"/>
      <c r="AM659" s="48"/>
      <c r="AN659" s="48"/>
      <c r="AO659" s="48"/>
      <c r="AP659" s="48"/>
      <c r="AQ659" s="48"/>
      <c r="AR659" s="48"/>
      <c r="AS659" s="48"/>
      <c r="AT659" s="48"/>
      <c r="AU659" s="48"/>
      <c r="AV659" s="48"/>
      <c r="AW659" s="48"/>
      <c r="AX659" s="48"/>
      <c r="AY659" s="48"/>
      <c r="AZ659" s="48"/>
      <c r="BA659" s="48"/>
      <c r="BB659" s="48"/>
      <c r="BC659" s="48"/>
      <c r="BD659" s="48"/>
      <c r="BE659" s="48"/>
      <c r="BF659" s="48"/>
      <c r="BG659" s="48"/>
    </row>
    <row r="660" spans="1:59" s="49" customFormat="1" ht="12">
      <c r="A660" s="60" t="s">
        <v>40</v>
      </c>
      <c r="B660" s="51" t="s">
        <v>42</v>
      </c>
      <c r="C660" s="106">
        <v>72.900000000000006</v>
      </c>
      <c r="D660" s="107">
        <f t="shared" si="301"/>
        <v>73</v>
      </c>
      <c r="E660" s="107"/>
      <c r="F660" s="107"/>
      <c r="G660" s="107"/>
      <c r="H660" s="107"/>
      <c r="I660" s="107"/>
      <c r="J660" s="107"/>
      <c r="K660" s="107"/>
      <c r="L660" s="107"/>
      <c r="M660" s="107"/>
      <c r="N660" s="107">
        <v>73</v>
      </c>
      <c r="O660" s="107"/>
      <c r="P660" s="107"/>
      <c r="Q660" s="107">
        <v>8</v>
      </c>
      <c r="R660" s="107"/>
      <c r="S660" s="107"/>
      <c r="T660" s="107"/>
      <c r="U660" s="55">
        <f t="shared" si="287"/>
        <v>81</v>
      </c>
      <c r="V660" s="32">
        <f t="shared" si="288"/>
        <v>81</v>
      </c>
      <c r="W660" s="97">
        <f t="shared" si="299"/>
        <v>73</v>
      </c>
      <c r="X660" s="53">
        <f t="shared" si="300"/>
        <v>9.9999999999994316E-2</v>
      </c>
      <c r="Y660" s="38"/>
      <c r="Z660" s="5">
        <f t="shared" si="302"/>
        <v>0</v>
      </c>
      <c r="AA660" s="48"/>
      <c r="AB660" s="48"/>
      <c r="AC660" s="48"/>
      <c r="AD660" s="48"/>
      <c r="AE660" s="48"/>
      <c r="AF660" s="48"/>
      <c r="AG660" s="48"/>
      <c r="AH660" s="48"/>
      <c r="AI660" s="48"/>
      <c r="AJ660" s="48"/>
      <c r="AK660" s="48"/>
      <c r="AL660" s="48"/>
      <c r="AM660" s="48"/>
      <c r="AN660" s="48"/>
      <c r="AO660" s="48"/>
      <c r="AP660" s="48"/>
      <c r="AQ660" s="48"/>
      <c r="AR660" s="48"/>
      <c r="AS660" s="48"/>
      <c r="AT660" s="48"/>
      <c r="AU660" s="48"/>
      <c r="AV660" s="48"/>
      <c r="AW660" s="48"/>
      <c r="AX660" s="48"/>
      <c r="AY660" s="48"/>
      <c r="AZ660" s="48"/>
      <c r="BA660" s="48"/>
      <c r="BB660" s="48"/>
      <c r="BC660" s="48"/>
      <c r="BD660" s="48"/>
      <c r="BE660" s="48"/>
      <c r="BF660" s="48"/>
      <c r="BG660" s="48"/>
    </row>
    <row r="661" spans="1:59" s="49" customFormat="1" ht="12">
      <c r="A661" s="113" t="s">
        <v>45</v>
      </c>
      <c r="B661" s="43" t="s">
        <v>46</v>
      </c>
      <c r="C661" s="102">
        <v>1666</v>
      </c>
      <c r="D661" s="103">
        <f t="shared" si="301"/>
        <v>1654</v>
      </c>
      <c r="E661" s="103">
        <f>SUM(E662:E666)</f>
        <v>0</v>
      </c>
      <c r="F661" s="103">
        <f t="shared" ref="F661:P661" si="303">SUM(F662:F666)</f>
        <v>0</v>
      </c>
      <c r="G661" s="103">
        <f t="shared" si="303"/>
        <v>0</v>
      </c>
      <c r="H661" s="103">
        <f t="shared" si="303"/>
        <v>0</v>
      </c>
      <c r="I661" s="103">
        <f t="shared" si="303"/>
        <v>0</v>
      </c>
      <c r="J661" s="103">
        <f t="shared" si="303"/>
        <v>150</v>
      </c>
      <c r="K661" s="103">
        <f t="shared" si="303"/>
        <v>0</v>
      </c>
      <c r="L661" s="103">
        <f t="shared" si="303"/>
        <v>0</v>
      </c>
      <c r="M661" s="103">
        <f t="shared" si="303"/>
        <v>1470</v>
      </c>
      <c r="N661" s="103">
        <f t="shared" si="303"/>
        <v>34</v>
      </c>
      <c r="O661" s="103">
        <f t="shared" si="303"/>
        <v>0</v>
      </c>
      <c r="P661" s="103">
        <f t="shared" si="303"/>
        <v>0</v>
      </c>
      <c r="Q661" s="103"/>
      <c r="R661" s="103"/>
      <c r="S661" s="103"/>
      <c r="T661" s="103"/>
      <c r="U661" s="46">
        <f t="shared" si="287"/>
        <v>1654</v>
      </c>
      <c r="V661" s="32">
        <f t="shared" si="288"/>
        <v>1654</v>
      </c>
      <c r="W661" s="97">
        <f t="shared" si="299"/>
        <v>1654</v>
      </c>
      <c r="X661" s="47">
        <f t="shared" si="300"/>
        <v>-12</v>
      </c>
      <c r="Y661" s="38"/>
      <c r="Z661" s="5">
        <f t="shared" si="302"/>
        <v>0</v>
      </c>
      <c r="AA661" s="48"/>
      <c r="AB661" s="48"/>
      <c r="AC661" s="48"/>
      <c r="AD661" s="48"/>
      <c r="AE661" s="48"/>
      <c r="AF661" s="48"/>
      <c r="AG661" s="48"/>
      <c r="AH661" s="48"/>
      <c r="AI661" s="48"/>
      <c r="AJ661" s="48"/>
      <c r="AK661" s="48"/>
      <c r="AL661" s="48"/>
      <c r="AM661" s="48"/>
      <c r="AN661" s="48"/>
      <c r="AO661" s="48"/>
      <c r="AP661" s="48"/>
      <c r="AQ661" s="48"/>
      <c r="AR661" s="48"/>
      <c r="AS661" s="48"/>
      <c r="AT661" s="48"/>
      <c r="AU661" s="48"/>
      <c r="AV661" s="48"/>
      <c r="AW661" s="48"/>
      <c r="AX661" s="48"/>
      <c r="AY661" s="48"/>
      <c r="AZ661" s="48"/>
      <c r="BA661" s="48"/>
      <c r="BB661" s="48"/>
      <c r="BC661" s="48"/>
      <c r="BD661" s="48"/>
      <c r="BE661" s="48"/>
      <c r="BF661" s="48"/>
      <c r="BG661" s="48"/>
    </row>
    <row r="662" spans="1:59" s="190" customFormat="1" ht="12">
      <c r="A662" s="60" t="s">
        <v>40</v>
      </c>
      <c r="B662" s="51" t="s">
        <v>141</v>
      </c>
      <c r="C662" s="106">
        <v>46</v>
      </c>
      <c r="D662" s="107">
        <f t="shared" si="301"/>
        <v>34</v>
      </c>
      <c r="E662" s="107"/>
      <c r="F662" s="107"/>
      <c r="G662" s="107"/>
      <c r="H662" s="107"/>
      <c r="I662" s="107"/>
      <c r="J662" s="107"/>
      <c r="K662" s="107"/>
      <c r="L662" s="107"/>
      <c r="M662" s="107"/>
      <c r="N662" s="107">
        <v>34</v>
      </c>
      <c r="O662" s="107"/>
      <c r="P662" s="107"/>
      <c r="Q662" s="107"/>
      <c r="R662" s="107"/>
      <c r="S662" s="107"/>
      <c r="T662" s="107"/>
      <c r="U662" s="55">
        <f t="shared" si="287"/>
        <v>34</v>
      </c>
      <c r="V662" s="32">
        <f t="shared" si="288"/>
        <v>34</v>
      </c>
      <c r="W662" s="97">
        <f t="shared" si="299"/>
        <v>34</v>
      </c>
      <c r="X662" s="53">
        <f t="shared" si="300"/>
        <v>-12</v>
      </c>
      <c r="Y662" s="64"/>
      <c r="Z662" s="5">
        <f t="shared" si="302"/>
        <v>0</v>
      </c>
      <c r="AA662" s="189"/>
      <c r="AB662" s="189"/>
      <c r="AC662" s="189"/>
      <c r="AD662" s="189"/>
      <c r="AE662" s="189"/>
      <c r="AF662" s="189"/>
      <c r="AG662" s="189"/>
      <c r="AH662" s="189"/>
      <c r="AI662" s="189"/>
      <c r="AJ662" s="189"/>
      <c r="AK662" s="189"/>
      <c r="AL662" s="189"/>
      <c r="AM662" s="189"/>
      <c r="AN662" s="189"/>
      <c r="AO662" s="189"/>
      <c r="AP662" s="189"/>
      <c r="AQ662" s="189"/>
      <c r="AR662" s="189"/>
      <c r="AS662" s="189"/>
      <c r="AT662" s="189"/>
      <c r="AU662" s="189"/>
      <c r="AV662" s="189"/>
      <c r="AW662" s="189"/>
      <c r="AX662" s="189"/>
      <c r="AY662" s="189"/>
      <c r="AZ662" s="189"/>
      <c r="BA662" s="189"/>
      <c r="BB662" s="189"/>
      <c r="BC662" s="189"/>
      <c r="BD662" s="189"/>
      <c r="BE662" s="189"/>
      <c r="BF662" s="189"/>
      <c r="BG662" s="189"/>
    </row>
    <row r="663" spans="1:59" s="190" customFormat="1" ht="12">
      <c r="A663" s="60" t="s">
        <v>40</v>
      </c>
      <c r="B663" s="51" t="s">
        <v>493</v>
      </c>
      <c r="C663" s="106">
        <v>300</v>
      </c>
      <c r="D663" s="107">
        <f t="shared" si="301"/>
        <v>300</v>
      </c>
      <c r="E663" s="107"/>
      <c r="F663" s="107"/>
      <c r="G663" s="107"/>
      <c r="H663" s="107"/>
      <c r="I663" s="107"/>
      <c r="J663" s="107"/>
      <c r="K663" s="107"/>
      <c r="L663" s="107"/>
      <c r="M663" s="107">
        <v>300</v>
      </c>
      <c r="N663" s="107"/>
      <c r="O663" s="107"/>
      <c r="P663" s="107"/>
      <c r="Q663" s="107"/>
      <c r="R663" s="107"/>
      <c r="S663" s="107"/>
      <c r="T663" s="107"/>
      <c r="U663" s="55">
        <f t="shared" si="287"/>
        <v>300</v>
      </c>
      <c r="V663" s="32">
        <f t="shared" si="288"/>
        <v>300</v>
      </c>
      <c r="W663" s="97">
        <f t="shared" si="299"/>
        <v>300</v>
      </c>
      <c r="X663" s="53">
        <f t="shared" si="300"/>
        <v>0</v>
      </c>
      <c r="Y663" s="64"/>
      <c r="Z663" s="5">
        <f t="shared" si="302"/>
        <v>0</v>
      </c>
      <c r="AA663" s="189"/>
      <c r="AB663" s="189"/>
      <c r="AC663" s="189"/>
      <c r="AD663" s="189"/>
      <c r="AE663" s="189"/>
      <c r="AF663" s="189"/>
      <c r="AG663" s="189"/>
      <c r="AH663" s="189"/>
      <c r="AI663" s="189"/>
      <c r="AJ663" s="189"/>
      <c r="AK663" s="189"/>
      <c r="AL663" s="189"/>
      <c r="AM663" s="189"/>
      <c r="AN663" s="189"/>
      <c r="AO663" s="189"/>
      <c r="AP663" s="189"/>
      <c r="AQ663" s="189"/>
      <c r="AR663" s="189"/>
      <c r="AS663" s="189"/>
      <c r="AT663" s="189"/>
      <c r="AU663" s="189"/>
      <c r="AV663" s="189"/>
      <c r="AW663" s="189"/>
      <c r="AX663" s="189"/>
      <c r="AY663" s="189"/>
      <c r="AZ663" s="189"/>
      <c r="BA663" s="189"/>
      <c r="BB663" s="189"/>
      <c r="BC663" s="189"/>
      <c r="BD663" s="189"/>
      <c r="BE663" s="189"/>
      <c r="BF663" s="189"/>
      <c r="BG663" s="189"/>
    </row>
    <row r="664" spans="1:59" s="190" customFormat="1" ht="48">
      <c r="A664" s="60" t="s">
        <v>40</v>
      </c>
      <c r="B664" s="51" t="s">
        <v>494</v>
      </c>
      <c r="C664" s="106">
        <v>1070</v>
      </c>
      <c r="D664" s="107">
        <f t="shared" si="301"/>
        <v>1070</v>
      </c>
      <c r="E664" s="107"/>
      <c r="F664" s="107"/>
      <c r="G664" s="107"/>
      <c r="H664" s="107"/>
      <c r="I664" s="107"/>
      <c r="J664" s="107"/>
      <c r="K664" s="107"/>
      <c r="L664" s="107"/>
      <c r="M664" s="107">
        <v>1070</v>
      </c>
      <c r="N664" s="107"/>
      <c r="O664" s="107"/>
      <c r="P664" s="107"/>
      <c r="Q664" s="107"/>
      <c r="R664" s="107"/>
      <c r="S664" s="107"/>
      <c r="T664" s="107"/>
      <c r="U664" s="55">
        <f t="shared" si="287"/>
        <v>1070</v>
      </c>
      <c r="V664" s="32">
        <f t="shared" si="288"/>
        <v>1070</v>
      </c>
      <c r="W664" s="97">
        <f t="shared" si="299"/>
        <v>1070</v>
      </c>
      <c r="X664" s="53">
        <f t="shared" si="300"/>
        <v>0</v>
      </c>
      <c r="Y664" s="64"/>
      <c r="Z664" s="5">
        <f t="shared" si="302"/>
        <v>0</v>
      </c>
      <c r="AA664" s="189"/>
      <c r="AB664" s="189"/>
      <c r="AC664" s="189"/>
      <c r="AD664" s="189"/>
      <c r="AE664" s="189"/>
      <c r="AF664" s="189"/>
      <c r="AG664" s="189"/>
      <c r="AH664" s="189"/>
      <c r="AI664" s="189"/>
      <c r="AJ664" s="189"/>
      <c r="AK664" s="189"/>
      <c r="AL664" s="189"/>
      <c r="AM664" s="189"/>
      <c r="AN664" s="189"/>
      <c r="AO664" s="189"/>
      <c r="AP664" s="189"/>
      <c r="AQ664" s="189"/>
      <c r="AR664" s="189"/>
      <c r="AS664" s="189"/>
      <c r="AT664" s="189"/>
      <c r="AU664" s="189"/>
      <c r="AV664" s="189"/>
      <c r="AW664" s="189"/>
      <c r="AX664" s="189"/>
      <c r="AY664" s="189"/>
      <c r="AZ664" s="189"/>
      <c r="BA664" s="189"/>
      <c r="BB664" s="189"/>
      <c r="BC664" s="189"/>
      <c r="BD664" s="189"/>
      <c r="BE664" s="189"/>
      <c r="BF664" s="189"/>
      <c r="BG664" s="189"/>
    </row>
    <row r="665" spans="1:59" s="190" customFormat="1" ht="13.5" customHeight="1">
      <c r="A665" s="60" t="s">
        <v>40</v>
      </c>
      <c r="B665" s="51" t="s">
        <v>495</v>
      </c>
      <c r="C665" s="106">
        <v>100</v>
      </c>
      <c r="D665" s="107">
        <f t="shared" si="301"/>
        <v>100</v>
      </c>
      <c r="E665" s="107"/>
      <c r="F665" s="107"/>
      <c r="G665" s="107"/>
      <c r="H665" s="107"/>
      <c r="I665" s="107"/>
      <c r="J665" s="107"/>
      <c r="K665" s="107"/>
      <c r="L665" s="107"/>
      <c r="M665" s="107">
        <v>100</v>
      </c>
      <c r="N665" s="107"/>
      <c r="O665" s="107"/>
      <c r="P665" s="107"/>
      <c r="Q665" s="107"/>
      <c r="R665" s="107"/>
      <c r="S665" s="107"/>
      <c r="T665" s="107"/>
      <c r="U665" s="55">
        <f t="shared" si="287"/>
        <v>100</v>
      </c>
      <c r="V665" s="32">
        <f t="shared" si="288"/>
        <v>100</v>
      </c>
      <c r="W665" s="97">
        <f t="shared" si="299"/>
        <v>100</v>
      </c>
      <c r="X665" s="53">
        <f t="shared" si="300"/>
        <v>0</v>
      </c>
      <c r="Y665" s="64"/>
      <c r="Z665" s="5">
        <f t="shared" si="302"/>
        <v>0</v>
      </c>
      <c r="AA665" s="189"/>
      <c r="AB665" s="189"/>
      <c r="AC665" s="189"/>
      <c r="AD665" s="189"/>
      <c r="AE665" s="189"/>
      <c r="AF665" s="189"/>
      <c r="AG665" s="189"/>
      <c r="AH665" s="189"/>
      <c r="AI665" s="189"/>
      <c r="AJ665" s="189"/>
      <c r="AK665" s="189"/>
      <c r="AL665" s="189"/>
      <c r="AM665" s="189"/>
      <c r="AN665" s="189"/>
      <c r="AO665" s="189"/>
      <c r="AP665" s="189"/>
      <c r="AQ665" s="189"/>
      <c r="AR665" s="189"/>
      <c r="AS665" s="189"/>
      <c r="AT665" s="189"/>
      <c r="AU665" s="189"/>
      <c r="AV665" s="189"/>
      <c r="AW665" s="189"/>
      <c r="AX665" s="189"/>
      <c r="AY665" s="189"/>
      <c r="AZ665" s="189"/>
      <c r="BA665" s="189"/>
      <c r="BB665" s="189"/>
      <c r="BC665" s="189"/>
      <c r="BD665" s="189"/>
      <c r="BE665" s="189"/>
      <c r="BF665" s="189"/>
      <c r="BG665" s="189"/>
    </row>
    <row r="666" spans="1:59" s="62" customFormat="1" ht="24">
      <c r="A666" s="60" t="s">
        <v>38</v>
      </c>
      <c r="B666" s="51" t="s">
        <v>103</v>
      </c>
      <c r="C666" s="106">
        <v>150</v>
      </c>
      <c r="D666" s="107">
        <f t="shared" si="301"/>
        <v>150</v>
      </c>
      <c r="E666" s="107"/>
      <c r="F666" s="107"/>
      <c r="G666" s="107"/>
      <c r="H666" s="107"/>
      <c r="I666" s="107"/>
      <c r="J666" s="107">
        <v>150</v>
      </c>
      <c r="K666" s="107"/>
      <c r="L666" s="107"/>
      <c r="M666" s="107"/>
      <c r="N666" s="107"/>
      <c r="O666" s="107"/>
      <c r="P666" s="107"/>
      <c r="Q666" s="107"/>
      <c r="R666" s="107"/>
      <c r="S666" s="107"/>
      <c r="T666" s="107"/>
      <c r="U666" s="55">
        <f t="shared" si="287"/>
        <v>150</v>
      </c>
      <c r="V666" s="32">
        <f t="shared" si="288"/>
        <v>150</v>
      </c>
      <c r="W666" s="97">
        <f t="shared" si="299"/>
        <v>150</v>
      </c>
      <c r="X666" s="53">
        <f t="shared" si="300"/>
        <v>0</v>
      </c>
      <c r="Y666" s="57"/>
      <c r="Z666" s="5">
        <f t="shared" si="302"/>
        <v>0</v>
      </c>
      <c r="AA666" s="61"/>
      <c r="AB666" s="61"/>
      <c r="AC666" s="61"/>
      <c r="AD666" s="61"/>
      <c r="AE666" s="61"/>
      <c r="AF666" s="61"/>
      <c r="AG666" s="61"/>
      <c r="AH666" s="61"/>
      <c r="AI666" s="61"/>
      <c r="AJ666" s="61"/>
      <c r="AK666" s="61"/>
      <c r="AL666" s="61"/>
      <c r="AM666" s="61"/>
      <c r="AN666" s="61"/>
      <c r="AO666" s="61"/>
      <c r="AP666" s="61"/>
      <c r="AQ666" s="61"/>
      <c r="AR666" s="61"/>
      <c r="AS666" s="61"/>
      <c r="AT666" s="61"/>
      <c r="AU666" s="61"/>
      <c r="AV666" s="61"/>
      <c r="AW666" s="61"/>
      <c r="AX666" s="61"/>
      <c r="AY666" s="61"/>
      <c r="AZ666" s="61"/>
      <c r="BA666" s="61"/>
      <c r="BB666" s="61"/>
      <c r="BC666" s="61"/>
      <c r="BD666" s="61"/>
      <c r="BE666" s="61"/>
      <c r="BF666" s="61"/>
      <c r="BG666" s="61"/>
    </row>
    <row r="667" spans="1:59" s="49" customFormat="1" ht="12">
      <c r="A667" s="113" t="s">
        <v>65</v>
      </c>
      <c r="B667" s="43" t="s">
        <v>248</v>
      </c>
      <c r="C667" s="102">
        <v>5454</v>
      </c>
      <c r="D667" s="103">
        <f>SUM(E667:P667)</f>
        <v>4814</v>
      </c>
      <c r="E667" s="103">
        <v>0</v>
      </c>
      <c r="F667" s="103">
        <v>0</v>
      </c>
      <c r="G667" s="103">
        <f>SUM(G668:G677)</f>
        <v>924</v>
      </c>
      <c r="H667" s="103">
        <f t="shared" ref="H667:N667" si="304">SUM(H668:H677)</f>
        <v>0</v>
      </c>
      <c r="I667" s="103">
        <f t="shared" si="304"/>
        <v>0</v>
      </c>
      <c r="J667" s="103">
        <f t="shared" si="304"/>
        <v>0</v>
      </c>
      <c r="K667" s="103">
        <f t="shared" si="304"/>
        <v>0</v>
      </c>
      <c r="L667" s="103">
        <f t="shared" si="304"/>
        <v>0</v>
      </c>
      <c r="M667" s="103">
        <f>SUM(M668:M677)</f>
        <v>3890</v>
      </c>
      <c r="N667" s="103">
        <f t="shared" si="304"/>
        <v>0</v>
      </c>
      <c r="O667" s="103">
        <v>0</v>
      </c>
      <c r="P667" s="103">
        <v>0</v>
      </c>
      <c r="Q667" s="103">
        <f t="shared" ref="Q667:T667" si="305">SUM(Q668:Q678)</f>
        <v>0</v>
      </c>
      <c r="R667" s="103"/>
      <c r="S667" s="103">
        <f t="shared" si="305"/>
        <v>0</v>
      </c>
      <c r="T667" s="103">
        <f t="shared" si="305"/>
        <v>0</v>
      </c>
      <c r="U667" s="46">
        <f t="shared" si="287"/>
        <v>4814</v>
      </c>
      <c r="V667" s="32">
        <f t="shared" si="288"/>
        <v>4814</v>
      </c>
      <c r="W667" s="97">
        <f t="shared" si="299"/>
        <v>4814</v>
      </c>
      <c r="X667" s="47">
        <f t="shared" si="300"/>
        <v>-640</v>
      </c>
      <c r="Y667" s="38"/>
      <c r="Z667" s="5">
        <f t="shared" si="302"/>
        <v>0</v>
      </c>
      <c r="AA667" s="48"/>
      <c r="AB667" s="48"/>
      <c r="AC667" s="48"/>
      <c r="AD667" s="48"/>
      <c r="AE667" s="48"/>
      <c r="AF667" s="48"/>
      <c r="AG667" s="48"/>
      <c r="AH667" s="48"/>
      <c r="AI667" s="48"/>
      <c r="AJ667" s="48"/>
      <c r="AK667" s="48"/>
      <c r="AL667" s="48"/>
      <c r="AM667" s="48"/>
      <c r="AN667" s="48"/>
      <c r="AO667" s="48"/>
      <c r="AP667" s="48"/>
      <c r="AQ667" s="48"/>
      <c r="AR667" s="48"/>
      <c r="AS667" s="48"/>
      <c r="AT667" s="48"/>
      <c r="AU667" s="48"/>
      <c r="AV667" s="48"/>
      <c r="AW667" s="48"/>
      <c r="AX667" s="48"/>
      <c r="AY667" s="48"/>
      <c r="AZ667" s="48"/>
      <c r="BA667" s="48"/>
      <c r="BB667" s="48"/>
      <c r="BC667" s="48"/>
      <c r="BD667" s="48"/>
      <c r="BE667" s="48"/>
      <c r="BF667" s="48"/>
      <c r="BG667" s="48"/>
    </row>
    <row r="668" spans="1:59" s="190" customFormat="1" ht="12" hidden="1">
      <c r="A668" s="60" t="s">
        <v>40</v>
      </c>
      <c r="B668" s="51" t="s">
        <v>496</v>
      </c>
      <c r="C668" s="106">
        <v>520</v>
      </c>
      <c r="D668" s="107">
        <f>SUM(E668:P668)</f>
        <v>0</v>
      </c>
      <c r="E668" s="107"/>
      <c r="F668" s="107"/>
      <c r="G668" s="107"/>
      <c r="H668" s="107"/>
      <c r="I668" s="107"/>
      <c r="J668" s="107"/>
      <c r="K668" s="107"/>
      <c r="L668" s="107"/>
      <c r="M668" s="107">
        <v>0</v>
      </c>
      <c r="N668" s="107"/>
      <c r="O668" s="107"/>
      <c r="P668" s="107"/>
      <c r="Q668" s="107"/>
      <c r="R668" s="107"/>
      <c r="S668" s="107"/>
      <c r="T668" s="107"/>
      <c r="U668" s="55">
        <f t="shared" si="287"/>
        <v>0</v>
      </c>
      <c r="V668" s="32">
        <f t="shared" si="288"/>
        <v>0</v>
      </c>
      <c r="W668" s="97">
        <f t="shared" si="299"/>
        <v>0</v>
      </c>
      <c r="X668" s="53">
        <f t="shared" si="300"/>
        <v>-520</v>
      </c>
      <c r="Y668" s="64"/>
      <c r="Z668" s="5">
        <f t="shared" si="302"/>
        <v>0</v>
      </c>
      <c r="AA668" s="189"/>
      <c r="AB668" s="189"/>
      <c r="AC668" s="189"/>
      <c r="AD668" s="189"/>
      <c r="AE668" s="189"/>
      <c r="AF668" s="189"/>
      <c r="AG668" s="189"/>
      <c r="AH668" s="189"/>
      <c r="AI668" s="189"/>
      <c r="AJ668" s="189"/>
      <c r="AK668" s="189"/>
      <c r="AL668" s="189"/>
      <c r="AM668" s="189"/>
      <c r="AN668" s="189"/>
      <c r="AO668" s="189"/>
      <c r="AP668" s="189"/>
      <c r="AQ668" s="189"/>
      <c r="AR668" s="189"/>
      <c r="AS668" s="189"/>
      <c r="AT668" s="189"/>
      <c r="AU668" s="189"/>
      <c r="AV668" s="189"/>
      <c r="AW668" s="189"/>
      <c r="AX668" s="189"/>
      <c r="AY668" s="189"/>
      <c r="AZ668" s="189"/>
      <c r="BA668" s="189"/>
      <c r="BB668" s="189"/>
      <c r="BC668" s="189"/>
      <c r="BD668" s="189"/>
      <c r="BE668" s="189"/>
      <c r="BF668" s="189"/>
      <c r="BG668" s="189"/>
    </row>
    <row r="669" spans="1:59" s="190" customFormat="1" ht="12">
      <c r="A669" s="60" t="s">
        <v>242</v>
      </c>
      <c r="B669" s="51" t="s">
        <v>497</v>
      </c>
      <c r="C669" s="106">
        <v>800</v>
      </c>
      <c r="D669" s="107">
        <f t="shared" ref="D669:D677" si="306">SUM(E669:P669)</f>
        <v>800</v>
      </c>
      <c r="E669" s="107"/>
      <c r="F669" s="107"/>
      <c r="G669" s="107"/>
      <c r="H669" s="107"/>
      <c r="I669" s="107"/>
      <c r="J669" s="107"/>
      <c r="K669" s="107"/>
      <c r="L669" s="107"/>
      <c r="M669" s="107">
        <v>800</v>
      </c>
      <c r="N669" s="107"/>
      <c r="O669" s="107"/>
      <c r="P669" s="107"/>
      <c r="Q669" s="107"/>
      <c r="R669" s="107"/>
      <c r="S669" s="107"/>
      <c r="T669" s="107"/>
      <c r="U669" s="191">
        <f t="shared" si="287"/>
        <v>800</v>
      </c>
      <c r="V669" s="32">
        <f t="shared" si="288"/>
        <v>800</v>
      </c>
      <c r="W669" s="97">
        <f t="shared" si="299"/>
        <v>800</v>
      </c>
      <c r="X669" s="53">
        <f t="shared" si="300"/>
        <v>0</v>
      </c>
      <c r="Y669" s="64"/>
      <c r="Z669" s="5">
        <f t="shared" si="302"/>
        <v>0</v>
      </c>
      <c r="AA669" s="189"/>
      <c r="AB669" s="189"/>
      <c r="AC669" s="189"/>
      <c r="AD669" s="189"/>
      <c r="AE669" s="189"/>
      <c r="AF669" s="189"/>
      <c r="AG669" s="189"/>
      <c r="AH669" s="189"/>
      <c r="AI669" s="189"/>
      <c r="AJ669" s="189"/>
      <c r="AK669" s="189"/>
      <c r="AL669" s="189"/>
      <c r="AM669" s="189"/>
      <c r="AN669" s="189"/>
      <c r="AO669" s="189"/>
      <c r="AP669" s="189"/>
      <c r="AQ669" s="189"/>
      <c r="AR669" s="189"/>
      <c r="AS669" s="189"/>
      <c r="AT669" s="189"/>
      <c r="AU669" s="189"/>
      <c r="AV669" s="189"/>
      <c r="AW669" s="189"/>
      <c r="AX669" s="189"/>
      <c r="AY669" s="189"/>
      <c r="AZ669" s="189"/>
      <c r="BA669" s="189"/>
      <c r="BB669" s="189"/>
      <c r="BC669" s="189"/>
      <c r="BD669" s="189"/>
      <c r="BE669" s="189"/>
      <c r="BF669" s="189"/>
      <c r="BG669" s="189"/>
    </row>
    <row r="670" spans="1:59" s="190" customFormat="1" ht="12">
      <c r="A670" s="60" t="s">
        <v>40</v>
      </c>
      <c r="B670" s="51" t="s">
        <v>498</v>
      </c>
      <c r="C670" s="106">
        <v>950</v>
      </c>
      <c r="D670" s="107">
        <f t="shared" si="306"/>
        <v>950</v>
      </c>
      <c r="E670" s="107"/>
      <c r="F670" s="107"/>
      <c r="G670" s="107"/>
      <c r="H670" s="107"/>
      <c r="I670" s="107"/>
      <c r="J670" s="107"/>
      <c r="K670" s="107"/>
      <c r="L670" s="107"/>
      <c r="M670" s="107">
        <v>950</v>
      </c>
      <c r="N670" s="107"/>
      <c r="O670" s="107"/>
      <c r="P670" s="107"/>
      <c r="Q670" s="107"/>
      <c r="R670" s="107"/>
      <c r="S670" s="107"/>
      <c r="T670" s="107"/>
      <c r="U670" s="55">
        <f t="shared" si="287"/>
        <v>950</v>
      </c>
      <c r="V670" s="32">
        <f t="shared" si="288"/>
        <v>950</v>
      </c>
      <c r="W670" s="97">
        <f t="shared" si="299"/>
        <v>950</v>
      </c>
      <c r="X670" s="53">
        <f t="shared" si="300"/>
        <v>0</v>
      </c>
      <c r="Y670" s="64"/>
      <c r="Z670" s="5">
        <f t="shared" si="302"/>
        <v>0</v>
      </c>
      <c r="AA670" s="189"/>
      <c r="AB670" s="189"/>
      <c r="AC670" s="189"/>
      <c r="AD670" s="189"/>
      <c r="AE670" s="189"/>
      <c r="AF670" s="189"/>
      <c r="AG670" s="189"/>
      <c r="AH670" s="189"/>
      <c r="AI670" s="189"/>
      <c r="AJ670" s="189"/>
      <c r="AK670" s="189"/>
      <c r="AL670" s="189"/>
      <c r="AM670" s="189"/>
      <c r="AN670" s="189"/>
      <c r="AO670" s="189"/>
      <c r="AP670" s="189"/>
      <c r="AQ670" s="189"/>
      <c r="AR670" s="189"/>
      <c r="AS670" s="189"/>
      <c r="AT670" s="189"/>
      <c r="AU670" s="189"/>
      <c r="AV670" s="189"/>
      <c r="AW670" s="189"/>
      <c r="AX670" s="189"/>
      <c r="AY670" s="189"/>
      <c r="AZ670" s="189"/>
      <c r="BA670" s="189"/>
      <c r="BB670" s="189"/>
      <c r="BC670" s="189"/>
      <c r="BD670" s="189"/>
      <c r="BE670" s="189"/>
      <c r="BF670" s="189"/>
      <c r="BG670" s="189"/>
    </row>
    <row r="671" spans="1:59" s="190" customFormat="1" ht="12">
      <c r="A671" s="60" t="s">
        <v>40</v>
      </c>
      <c r="B671" s="51" t="s">
        <v>499</v>
      </c>
      <c r="C671" s="106">
        <v>1250</v>
      </c>
      <c r="D671" s="107">
        <f t="shared" si="306"/>
        <v>1250</v>
      </c>
      <c r="E671" s="107"/>
      <c r="F671" s="107"/>
      <c r="G671" s="107"/>
      <c r="H671" s="107"/>
      <c r="I671" s="107"/>
      <c r="J671" s="107"/>
      <c r="K671" s="107"/>
      <c r="L671" s="107"/>
      <c r="M671" s="107">
        <v>1250</v>
      </c>
      <c r="N671" s="107"/>
      <c r="O671" s="107"/>
      <c r="P671" s="107"/>
      <c r="Q671" s="107"/>
      <c r="R671" s="107"/>
      <c r="S671" s="107"/>
      <c r="T671" s="107"/>
      <c r="U671" s="55">
        <f t="shared" si="287"/>
        <v>1250</v>
      </c>
      <c r="V671" s="32">
        <f t="shared" si="288"/>
        <v>1250</v>
      </c>
      <c r="W671" s="97">
        <f t="shared" si="299"/>
        <v>1250</v>
      </c>
      <c r="X671" s="53">
        <f t="shared" si="300"/>
        <v>0</v>
      </c>
      <c r="Y671" s="64"/>
      <c r="Z671" s="5">
        <f t="shared" si="302"/>
        <v>0</v>
      </c>
      <c r="AA671" s="189"/>
      <c r="AB671" s="189"/>
      <c r="AC671" s="189"/>
      <c r="AD671" s="189"/>
      <c r="AE671" s="189"/>
      <c r="AF671" s="189"/>
      <c r="AG671" s="189"/>
      <c r="AH671" s="189"/>
      <c r="AI671" s="189"/>
      <c r="AJ671" s="189"/>
      <c r="AK671" s="189"/>
      <c r="AL671" s="189"/>
      <c r="AM671" s="189"/>
      <c r="AN671" s="189"/>
      <c r="AO671" s="189"/>
      <c r="AP671" s="189"/>
      <c r="AQ671" s="189"/>
      <c r="AR671" s="189"/>
      <c r="AS671" s="189"/>
      <c r="AT671" s="189"/>
      <c r="AU671" s="189"/>
      <c r="AV671" s="189"/>
      <c r="AW671" s="189"/>
      <c r="AX671" s="189"/>
      <c r="AY671" s="189"/>
      <c r="AZ671" s="189"/>
      <c r="BA671" s="189"/>
      <c r="BB671" s="189"/>
      <c r="BC671" s="189"/>
      <c r="BD671" s="189"/>
      <c r="BE671" s="189"/>
      <c r="BF671" s="189"/>
      <c r="BG671" s="189"/>
    </row>
    <row r="672" spans="1:59" s="190" customFormat="1" ht="12">
      <c r="A672" s="60" t="s">
        <v>40</v>
      </c>
      <c r="B672" s="51" t="s">
        <v>500</v>
      </c>
      <c r="C672" s="106">
        <v>150</v>
      </c>
      <c r="D672" s="107">
        <f t="shared" si="306"/>
        <v>150</v>
      </c>
      <c r="E672" s="107"/>
      <c r="F672" s="107"/>
      <c r="G672" s="107"/>
      <c r="H672" s="107"/>
      <c r="I672" s="107"/>
      <c r="J672" s="107"/>
      <c r="K672" s="107"/>
      <c r="L672" s="107"/>
      <c r="M672" s="107">
        <v>150</v>
      </c>
      <c r="N672" s="107"/>
      <c r="O672" s="107"/>
      <c r="P672" s="107"/>
      <c r="Q672" s="107"/>
      <c r="R672" s="107"/>
      <c r="S672" s="107"/>
      <c r="T672" s="107"/>
      <c r="U672" s="55">
        <f t="shared" si="287"/>
        <v>150</v>
      </c>
      <c r="V672" s="32">
        <f t="shared" si="288"/>
        <v>150</v>
      </c>
      <c r="W672" s="97">
        <f t="shared" si="299"/>
        <v>150</v>
      </c>
      <c r="X672" s="53">
        <f t="shared" si="300"/>
        <v>0</v>
      </c>
      <c r="Y672" s="64"/>
      <c r="Z672" s="5">
        <f t="shared" si="302"/>
        <v>0</v>
      </c>
      <c r="AA672" s="189"/>
      <c r="AB672" s="189"/>
      <c r="AC672" s="189"/>
      <c r="AD672" s="189"/>
      <c r="AE672" s="189"/>
      <c r="AF672" s="189"/>
      <c r="AG672" s="189"/>
      <c r="AH672" s="189"/>
      <c r="AI672" s="189"/>
      <c r="AJ672" s="189"/>
      <c r="AK672" s="189"/>
      <c r="AL672" s="189"/>
      <c r="AM672" s="189"/>
      <c r="AN672" s="189"/>
      <c r="AO672" s="189"/>
      <c r="AP672" s="189"/>
      <c r="AQ672" s="189"/>
      <c r="AR672" s="189"/>
      <c r="AS672" s="189"/>
      <c r="AT672" s="189"/>
      <c r="AU672" s="189"/>
      <c r="AV672" s="189"/>
      <c r="AW672" s="189"/>
      <c r="AX672" s="189"/>
      <c r="AY672" s="189"/>
      <c r="AZ672" s="189"/>
      <c r="BA672" s="189"/>
      <c r="BB672" s="189"/>
      <c r="BC672" s="189"/>
      <c r="BD672" s="189"/>
      <c r="BE672" s="189"/>
      <c r="BF672" s="189"/>
      <c r="BG672" s="189"/>
    </row>
    <row r="673" spans="1:59" s="190" customFormat="1" ht="24">
      <c r="A673" s="60" t="s">
        <v>40</v>
      </c>
      <c r="B673" s="51" t="s">
        <v>501</v>
      </c>
      <c r="C673" s="106">
        <v>520</v>
      </c>
      <c r="D673" s="107">
        <f t="shared" si="306"/>
        <v>400</v>
      </c>
      <c r="E673" s="107"/>
      <c r="F673" s="107"/>
      <c r="G673" s="107"/>
      <c r="H673" s="107"/>
      <c r="I673" s="107"/>
      <c r="J673" s="107"/>
      <c r="K673" s="107"/>
      <c r="L673" s="107"/>
      <c r="M673" s="107">
        <v>400</v>
      </c>
      <c r="N673" s="107"/>
      <c r="O673" s="107"/>
      <c r="P673" s="107"/>
      <c r="Q673" s="107"/>
      <c r="R673" s="107"/>
      <c r="S673" s="107"/>
      <c r="T673" s="107"/>
      <c r="U673" s="55">
        <f t="shared" si="287"/>
        <v>400</v>
      </c>
      <c r="V673" s="32">
        <f t="shared" si="288"/>
        <v>400</v>
      </c>
      <c r="W673" s="97">
        <f t="shared" si="299"/>
        <v>400</v>
      </c>
      <c r="X673" s="53">
        <f t="shared" si="300"/>
        <v>-120</v>
      </c>
      <c r="Y673" s="64"/>
      <c r="Z673" s="5">
        <f t="shared" si="302"/>
        <v>0</v>
      </c>
      <c r="AA673" s="189"/>
      <c r="AB673" s="189"/>
      <c r="AC673" s="189"/>
      <c r="AD673" s="189"/>
      <c r="AE673" s="189"/>
      <c r="AF673" s="189"/>
      <c r="AG673" s="189"/>
      <c r="AH673" s="189"/>
      <c r="AI673" s="189"/>
      <c r="AJ673" s="189"/>
      <c r="AK673" s="189"/>
      <c r="AL673" s="189"/>
      <c r="AM673" s="189"/>
      <c r="AN673" s="189"/>
      <c r="AO673" s="189"/>
      <c r="AP673" s="189"/>
      <c r="AQ673" s="189"/>
      <c r="AR673" s="189"/>
      <c r="AS673" s="189"/>
      <c r="AT673" s="189"/>
      <c r="AU673" s="189"/>
      <c r="AV673" s="189"/>
      <c r="AW673" s="189"/>
      <c r="AX673" s="189"/>
      <c r="AY673" s="189"/>
      <c r="AZ673" s="189"/>
      <c r="BA673" s="189"/>
      <c r="BB673" s="189"/>
      <c r="BC673" s="189"/>
      <c r="BD673" s="189"/>
      <c r="BE673" s="189"/>
      <c r="BF673" s="189"/>
      <c r="BG673" s="189"/>
    </row>
    <row r="674" spans="1:59" s="190" customFormat="1" ht="36">
      <c r="A674" s="60" t="s">
        <v>40</v>
      </c>
      <c r="B674" s="51" t="s">
        <v>502</v>
      </c>
      <c r="C674" s="106">
        <v>524</v>
      </c>
      <c r="D674" s="107">
        <f t="shared" si="306"/>
        <v>524</v>
      </c>
      <c r="E674" s="107"/>
      <c r="F674" s="107"/>
      <c r="G674" s="107">
        <v>524</v>
      </c>
      <c r="H674" s="107"/>
      <c r="I674" s="107"/>
      <c r="J674" s="107"/>
      <c r="K674" s="107"/>
      <c r="L674" s="107"/>
      <c r="M674" s="107"/>
      <c r="N674" s="107"/>
      <c r="O674" s="107"/>
      <c r="P674" s="107"/>
      <c r="Q674" s="107"/>
      <c r="R674" s="107"/>
      <c r="S674" s="107"/>
      <c r="T674" s="107"/>
      <c r="U674" s="55">
        <f t="shared" si="287"/>
        <v>524</v>
      </c>
      <c r="V674" s="32">
        <f t="shared" si="288"/>
        <v>524</v>
      </c>
      <c r="W674" s="97">
        <f t="shared" si="299"/>
        <v>524</v>
      </c>
      <c r="X674" s="53">
        <f t="shared" si="300"/>
        <v>0</v>
      </c>
      <c r="Y674" s="64"/>
      <c r="Z674" s="5">
        <f t="shared" si="302"/>
        <v>0</v>
      </c>
      <c r="AA674" s="189"/>
      <c r="AB674" s="189"/>
      <c r="AC674" s="189"/>
      <c r="AD674" s="189"/>
      <c r="AE674" s="189"/>
      <c r="AF674" s="189"/>
      <c r="AG674" s="189"/>
      <c r="AH674" s="189"/>
      <c r="AI674" s="189"/>
      <c r="AJ674" s="189"/>
      <c r="AK674" s="189"/>
      <c r="AL674" s="189"/>
      <c r="AM674" s="189"/>
      <c r="AN674" s="189"/>
      <c r="AO674" s="189"/>
      <c r="AP674" s="189"/>
      <c r="AQ674" s="189"/>
      <c r="AR674" s="189"/>
      <c r="AS674" s="189"/>
      <c r="AT674" s="189"/>
      <c r="AU674" s="189"/>
      <c r="AV674" s="189"/>
      <c r="AW674" s="189"/>
      <c r="AX674" s="189"/>
      <c r="AY674" s="189"/>
      <c r="AZ674" s="189"/>
      <c r="BA674" s="189"/>
      <c r="BB674" s="189"/>
      <c r="BC674" s="189"/>
      <c r="BD674" s="189"/>
      <c r="BE674" s="189"/>
      <c r="BF674" s="189"/>
      <c r="BG674" s="189"/>
    </row>
    <row r="675" spans="1:59" s="190" customFormat="1" ht="48">
      <c r="A675" s="60" t="s">
        <v>40</v>
      </c>
      <c r="B675" s="51" t="s">
        <v>503</v>
      </c>
      <c r="C675" s="106">
        <v>400</v>
      </c>
      <c r="D675" s="107">
        <f t="shared" si="306"/>
        <v>400</v>
      </c>
      <c r="E675" s="107"/>
      <c r="F675" s="107"/>
      <c r="G675" s="107">
        <v>400</v>
      </c>
      <c r="H675" s="107"/>
      <c r="I675" s="107"/>
      <c r="J675" s="107"/>
      <c r="K675" s="107"/>
      <c r="L675" s="107"/>
      <c r="M675" s="107"/>
      <c r="N675" s="107"/>
      <c r="O675" s="107"/>
      <c r="P675" s="107"/>
      <c r="Q675" s="107"/>
      <c r="R675" s="107"/>
      <c r="S675" s="107"/>
      <c r="T675" s="107"/>
      <c r="U675" s="55">
        <f t="shared" si="287"/>
        <v>400</v>
      </c>
      <c r="V675" s="32">
        <f t="shared" si="288"/>
        <v>400</v>
      </c>
      <c r="W675" s="97"/>
      <c r="X675" s="53">
        <f t="shared" si="300"/>
        <v>0</v>
      </c>
      <c r="Y675" s="64"/>
      <c r="Z675" s="5">
        <f t="shared" si="302"/>
        <v>0</v>
      </c>
      <c r="AA675" s="189"/>
      <c r="AB675" s="189"/>
      <c r="AC675" s="189"/>
      <c r="AD675" s="189"/>
      <c r="AE675" s="189"/>
      <c r="AF675" s="189"/>
      <c r="AG675" s="189"/>
      <c r="AH675" s="189"/>
      <c r="AI675" s="189"/>
      <c r="AJ675" s="189"/>
      <c r="AK675" s="189"/>
      <c r="AL675" s="189"/>
      <c r="AM675" s="189"/>
      <c r="AN675" s="189"/>
      <c r="AO675" s="189"/>
      <c r="AP675" s="189"/>
      <c r="AQ675" s="189"/>
      <c r="AR675" s="189"/>
      <c r="AS675" s="189"/>
      <c r="AT675" s="189"/>
      <c r="AU675" s="189"/>
      <c r="AV675" s="189"/>
      <c r="AW675" s="189"/>
      <c r="AX675" s="189"/>
      <c r="AY675" s="189"/>
      <c r="AZ675" s="189"/>
      <c r="BA675" s="189"/>
      <c r="BB675" s="189"/>
      <c r="BC675" s="189"/>
      <c r="BD675" s="189"/>
      <c r="BE675" s="189"/>
      <c r="BF675" s="189"/>
      <c r="BG675" s="189"/>
    </row>
    <row r="676" spans="1:59" s="190" customFormat="1" ht="12">
      <c r="A676" s="60" t="s">
        <v>40</v>
      </c>
      <c r="B676" s="51" t="s">
        <v>504</v>
      </c>
      <c r="C676" s="106">
        <v>100</v>
      </c>
      <c r="D676" s="107">
        <f t="shared" si="306"/>
        <v>100</v>
      </c>
      <c r="E676" s="107"/>
      <c r="F676" s="107"/>
      <c r="G676" s="107"/>
      <c r="H676" s="107"/>
      <c r="I676" s="107"/>
      <c r="J676" s="107"/>
      <c r="K676" s="107"/>
      <c r="L676" s="107"/>
      <c r="M676" s="107">
        <v>100</v>
      </c>
      <c r="N676" s="107"/>
      <c r="O676" s="107"/>
      <c r="P676" s="107"/>
      <c r="Q676" s="107"/>
      <c r="R676" s="107"/>
      <c r="S676" s="107"/>
      <c r="T676" s="107"/>
      <c r="U676" s="55">
        <f t="shared" si="287"/>
        <v>100</v>
      </c>
      <c r="V676" s="32">
        <f t="shared" si="288"/>
        <v>100</v>
      </c>
      <c r="W676" s="97">
        <f t="shared" si="299"/>
        <v>100</v>
      </c>
      <c r="X676" s="53">
        <f t="shared" si="300"/>
        <v>0</v>
      </c>
      <c r="Y676" s="64"/>
      <c r="Z676" s="5">
        <f t="shared" si="302"/>
        <v>0</v>
      </c>
      <c r="AA676" s="189"/>
      <c r="AB676" s="189"/>
      <c r="AC676" s="189"/>
      <c r="AD676" s="189"/>
      <c r="AE676" s="189"/>
      <c r="AF676" s="189"/>
      <c r="AG676" s="189"/>
      <c r="AH676" s="189"/>
      <c r="AI676" s="189"/>
      <c r="AJ676" s="189"/>
      <c r="AK676" s="189"/>
      <c r="AL676" s="189"/>
      <c r="AM676" s="189"/>
      <c r="AN676" s="189"/>
      <c r="AO676" s="189"/>
      <c r="AP676" s="189"/>
      <c r="AQ676" s="189"/>
      <c r="AR676" s="189"/>
      <c r="AS676" s="189"/>
      <c r="AT676" s="189"/>
      <c r="AU676" s="189"/>
      <c r="AV676" s="189"/>
      <c r="AW676" s="189"/>
      <c r="AX676" s="189"/>
      <c r="AY676" s="189"/>
      <c r="AZ676" s="189"/>
      <c r="BA676" s="189"/>
      <c r="BB676" s="189"/>
      <c r="BC676" s="189"/>
      <c r="BD676" s="189"/>
      <c r="BE676" s="189"/>
      <c r="BF676" s="189"/>
      <c r="BG676" s="189"/>
    </row>
    <row r="677" spans="1:59" s="190" customFormat="1" ht="24">
      <c r="A677" s="60" t="s">
        <v>40</v>
      </c>
      <c r="B677" s="51" t="s">
        <v>505</v>
      </c>
      <c r="C677" s="106">
        <v>240</v>
      </c>
      <c r="D677" s="107">
        <f t="shared" si="306"/>
        <v>240</v>
      </c>
      <c r="E677" s="107"/>
      <c r="F677" s="107"/>
      <c r="G677" s="107"/>
      <c r="H677" s="107"/>
      <c r="I677" s="107"/>
      <c r="J677" s="107"/>
      <c r="K677" s="107"/>
      <c r="L677" s="107"/>
      <c r="M677" s="107">
        <v>240</v>
      </c>
      <c r="N677" s="107"/>
      <c r="O677" s="107"/>
      <c r="P677" s="107"/>
      <c r="Q677" s="107"/>
      <c r="R677" s="107"/>
      <c r="S677" s="107"/>
      <c r="T677" s="107"/>
      <c r="U677" s="55">
        <f t="shared" si="287"/>
        <v>240</v>
      </c>
      <c r="V677" s="32">
        <f t="shared" si="288"/>
        <v>240</v>
      </c>
      <c r="W677" s="97">
        <f t="shared" si="299"/>
        <v>240</v>
      </c>
      <c r="X677" s="53">
        <f t="shared" si="300"/>
        <v>0</v>
      </c>
      <c r="Y677" s="64"/>
      <c r="Z677" s="5">
        <f t="shared" si="302"/>
        <v>0</v>
      </c>
      <c r="AA677" s="189"/>
      <c r="AB677" s="189"/>
      <c r="AC677" s="189"/>
      <c r="AD677" s="189"/>
      <c r="AE677" s="189"/>
      <c r="AF677" s="189"/>
      <c r="AG677" s="189"/>
      <c r="AH677" s="189"/>
      <c r="AI677" s="189"/>
      <c r="AJ677" s="189"/>
      <c r="AK677" s="189"/>
      <c r="AL677" s="189"/>
      <c r="AM677" s="189"/>
      <c r="AN677" s="189"/>
      <c r="AO677" s="189"/>
      <c r="AP677" s="189"/>
      <c r="AQ677" s="189"/>
      <c r="AR677" s="189"/>
      <c r="AS677" s="189"/>
      <c r="AT677" s="189"/>
      <c r="AU677" s="189"/>
      <c r="AV677" s="189"/>
      <c r="AW677" s="189"/>
      <c r="AX677" s="189"/>
      <c r="AY677" s="189"/>
      <c r="AZ677" s="189"/>
      <c r="BA677" s="189"/>
      <c r="BB677" s="189"/>
      <c r="BC677" s="189"/>
      <c r="BD677" s="189"/>
      <c r="BE677" s="189"/>
      <c r="BF677" s="189"/>
      <c r="BG677" s="189"/>
    </row>
    <row r="678" spans="1:59" s="122" customFormat="1" ht="12" outlineLevel="1">
      <c r="A678" s="113" t="s">
        <v>506</v>
      </c>
      <c r="B678" s="43" t="s">
        <v>507</v>
      </c>
      <c r="C678" s="102">
        <v>16423</v>
      </c>
      <c r="D678" s="103">
        <f>SUM(D679:D698)</f>
        <v>20649</v>
      </c>
      <c r="E678" s="103">
        <f t="shared" ref="E678:L678" si="307">SUM(E679:E698)</f>
        <v>0</v>
      </c>
      <c r="F678" s="103">
        <f t="shared" si="307"/>
        <v>0</v>
      </c>
      <c r="G678" s="103">
        <f t="shared" si="307"/>
        <v>2952</v>
      </c>
      <c r="H678" s="103">
        <f t="shared" si="307"/>
        <v>0</v>
      </c>
      <c r="I678" s="103">
        <f t="shared" si="307"/>
        <v>0</v>
      </c>
      <c r="J678" s="103">
        <f t="shared" si="307"/>
        <v>0</v>
      </c>
      <c r="K678" s="103">
        <f t="shared" si="307"/>
        <v>0</v>
      </c>
      <c r="L678" s="103">
        <f t="shared" si="307"/>
        <v>0</v>
      </c>
      <c r="M678" s="103">
        <f>SUM(M679:M698)</f>
        <v>17697</v>
      </c>
      <c r="N678" s="103">
        <f t="shared" ref="N678:P678" si="308">SUM(N679:N698)</f>
        <v>0</v>
      </c>
      <c r="O678" s="103">
        <f t="shared" si="308"/>
        <v>0</v>
      </c>
      <c r="P678" s="103">
        <f t="shared" si="308"/>
        <v>0</v>
      </c>
      <c r="Q678" s="103"/>
      <c r="R678" s="103"/>
      <c r="S678" s="103"/>
      <c r="T678" s="103"/>
      <c r="U678" s="46">
        <f t="shared" ref="U678:U739" si="309">D678+Q678+R678</f>
        <v>20649</v>
      </c>
      <c r="V678" s="32">
        <f t="shared" ref="V678:V716" si="310">U678-S678</f>
        <v>20649</v>
      </c>
      <c r="W678" s="97">
        <f t="shared" si="299"/>
        <v>20649</v>
      </c>
      <c r="X678" s="47">
        <f t="shared" si="300"/>
        <v>4226</v>
      </c>
      <c r="Y678" s="64"/>
      <c r="Z678" s="5">
        <f t="shared" si="302"/>
        <v>0</v>
      </c>
      <c r="AA678" s="121"/>
      <c r="AB678" s="121"/>
      <c r="AC678" s="121"/>
      <c r="AD678" s="121"/>
      <c r="AE678" s="121"/>
      <c r="AF678" s="121"/>
      <c r="AG678" s="121"/>
      <c r="AH678" s="121"/>
      <c r="AI678" s="121"/>
      <c r="AJ678" s="121"/>
      <c r="AK678" s="121"/>
      <c r="AL678" s="121"/>
      <c r="AM678" s="121"/>
      <c r="AN678" s="121"/>
      <c r="AO678" s="121"/>
      <c r="AP678" s="121"/>
      <c r="AQ678" s="121"/>
      <c r="AR678" s="121"/>
      <c r="AS678" s="121"/>
      <c r="AT678" s="121"/>
      <c r="AU678" s="121"/>
      <c r="AV678" s="121"/>
      <c r="AW678" s="121"/>
      <c r="AX678" s="121"/>
      <c r="AY678" s="121"/>
      <c r="AZ678" s="121"/>
      <c r="BA678" s="121"/>
      <c r="BB678" s="121"/>
      <c r="BC678" s="121"/>
      <c r="BD678" s="121"/>
      <c r="BE678" s="121"/>
      <c r="BF678" s="121"/>
      <c r="BG678" s="121"/>
    </row>
    <row r="679" spans="1:59" s="49" customFormat="1" ht="18" customHeight="1">
      <c r="A679" s="60" t="s">
        <v>40</v>
      </c>
      <c r="B679" s="51" t="s">
        <v>508</v>
      </c>
      <c r="C679" s="106">
        <v>6703</v>
      </c>
      <c r="D679" s="107">
        <f t="shared" ref="D679:D707" si="311">SUM(E679:P679)</f>
        <v>6757</v>
      </c>
      <c r="E679" s="107"/>
      <c r="F679" s="107"/>
      <c r="G679" s="107"/>
      <c r="H679" s="107"/>
      <c r="I679" s="107"/>
      <c r="J679" s="107"/>
      <c r="K679" s="107"/>
      <c r="L679" s="107"/>
      <c r="M679" s="107">
        <v>6757</v>
      </c>
      <c r="N679" s="107"/>
      <c r="O679" s="107"/>
      <c r="P679" s="107"/>
      <c r="Q679" s="107">
        <f>SUM(Q680:Q698)</f>
        <v>0</v>
      </c>
      <c r="R679" s="107"/>
      <c r="S679" s="107">
        <f>SUM(S680:S698)</f>
        <v>0</v>
      </c>
      <c r="T679" s="107">
        <f>SUM(T680:T698)</f>
        <v>0</v>
      </c>
      <c r="U679" s="46">
        <f t="shared" si="309"/>
        <v>6757</v>
      </c>
      <c r="V679" s="32">
        <f t="shared" si="310"/>
        <v>6757</v>
      </c>
      <c r="W679" s="97">
        <f t="shared" si="299"/>
        <v>6757</v>
      </c>
      <c r="X679" s="53">
        <f t="shared" si="300"/>
        <v>54</v>
      </c>
      <c r="Y679" s="38"/>
      <c r="Z679" s="5">
        <f t="shared" si="302"/>
        <v>0</v>
      </c>
      <c r="AA679" s="48"/>
      <c r="AB679" s="48"/>
      <c r="AC679" s="48"/>
      <c r="AD679" s="48"/>
      <c r="AE679" s="48"/>
      <c r="AF679" s="48"/>
      <c r="AG679" s="48"/>
      <c r="AH679" s="48"/>
      <c r="AI679" s="48"/>
      <c r="AJ679" s="48"/>
      <c r="AK679" s="48"/>
      <c r="AL679" s="48"/>
      <c r="AM679" s="48"/>
      <c r="AN679" s="48"/>
      <c r="AO679" s="48"/>
      <c r="AP679" s="48"/>
      <c r="AQ679" s="48"/>
      <c r="AR679" s="48"/>
      <c r="AS679" s="48"/>
      <c r="AT679" s="48"/>
      <c r="AU679" s="48"/>
      <c r="AV679" s="48"/>
      <c r="AW679" s="48"/>
      <c r="AX679" s="48"/>
      <c r="AY679" s="48"/>
      <c r="AZ679" s="48"/>
      <c r="BA679" s="48"/>
      <c r="BB679" s="48"/>
      <c r="BC679" s="48"/>
      <c r="BD679" s="48"/>
      <c r="BE679" s="48"/>
      <c r="BF679" s="48"/>
      <c r="BG679" s="48"/>
    </row>
    <row r="680" spans="1:59" s="190" customFormat="1" ht="109.5" customHeight="1">
      <c r="A680" s="60" t="s">
        <v>40</v>
      </c>
      <c r="B680" s="51" t="s">
        <v>509</v>
      </c>
      <c r="C680" s="106">
        <v>1950</v>
      </c>
      <c r="D680" s="107">
        <f t="shared" si="311"/>
        <v>2560</v>
      </c>
      <c r="E680" s="107"/>
      <c r="F680" s="107"/>
      <c r="G680" s="107"/>
      <c r="H680" s="107"/>
      <c r="I680" s="107"/>
      <c r="J680" s="107"/>
      <c r="K680" s="107"/>
      <c r="L680" s="107"/>
      <c r="M680" s="107">
        <v>2560</v>
      </c>
      <c r="N680" s="107"/>
      <c r="O680" s="107"/>
      <c r="P680" s="107"/>
      <c r="Q680" s="107"/>
      <c r="R680" s="107"/>
      <c r="S680" s="107"/>
      <c r="T680" s="107"/>
      <c r="U680" s="55">
        <f t="shared" si="309"/>
        <v>2560</v>
      </c>
      <c r="V680" s="32">
        <f t="shared" si="310"/>
        <v>2560</v>
      </c>
      <c r="W680" s="97">
        <f t="shared" si="299"/>
        <v>2560</v>
      </c>
      <c r="X680" s="53">
        <f t="shared" si="300"/>
        <v>610</v>
      </c>
      <c r="Y680" s="64"/>
      <c r="Z680" s="5">
        <f t="shared" si="302"/>
        <v>0</v>
      </c>
      <c r="AA680" s="189"/>
      <c r="AB680" s="189"/>
      <c r="AC680" s="189"/>
      <c r="AD680" s="189"/>
      <c r="AE680" s="189"/>
      <c r="AF680" s="189"/>
      <c r="AG680" s="189"/>
      <c r="AH680" s="189"/>
      <c r="AI680" s="189"/>
      <c r="AJ680" s="189"/>
      <c r="AK680" s="189"/>
      <c r="AL680" s="189"/>
      <c r="AM680" s="189"/>
      <c r="AN680" s="189"/>
      <c r="AO680" s="189"/>
      <c r="AP680" s="189"/>
      <c r="AQ680" s="189"/>
      <c r="AR680" s="189"/>
      <c r="AS680" s="189"/>
      <c r="AT680" s="189"/>
      <c r="AU680" s="189"/>
      <c r="AV680" s="189"/>
      <c r="AW680" s="189"/>
      <c r="AX680" s="189"/>
      <c r="AY680" s="189"/>
      <c r="AZ680" s="189"/>
      <c r="BA680" s="189"/>
      <c r="BB680" s="189"/>
      <c r="BC680" s="189"/>
      <c r="BD680" s="189"/>
      <c r="BE680" s="189"/>
      <c r="BF680" s="189"/>
      <c r="BG680" s="189"/>
    </row>
    <row r="681" spans="1:59" s="190" customFormat="1" ht="24">
      <c r="A681" s="60" t="s">
        <v>40</v>
      </c>
      <c r="B681" s="51" t="s">
        <v>510</v>
      </c>
      <c r="C681" s="106">
        <v>90</v>
      </c>
      <c r="D681" s="107">
        <f t="shared" si="311"/>
        <v>90</v>
      </c>
      <c r="E681" s="107"/>
      <c r="F681" s="107"/>
      <c r="G681" s="107"/>
      <c r="H681" s="107"/>
      <c r="I681" s="107"/>
      <c r="J681" s="107"/>
      <c r="K681" s="107"/>
      <c r="L681" s="107"/>
      <c r="M681" s="107">
        <v>90</v>
      </c>
      <c r="N681" s="107"/>
      <c r="O681" s="107"/>
      <c r="P681" s="107"/>
      <c r="Q681" s="107"/>
      <c r="R681" s="107"/>
      <c r="S681" s="107"/>
      <c r="T681" s="107"/>
      <c r="U681" s="55">
        <f t="shared" si="309"/>
        <v>90</v>
      </c>
      <c r="V681" s="32">
        <f t="shared" si="310"/>
        <v>90</v>
      </c>
      <c r="W681" s="97">
        <f t="shared" si="299"/>
        <v>90</v>
      </c>
      <c r="X681" s="53">
        <f t="shared" si="300"/>
        <v>0</v>
      </c>
      <c r="Y681" s="64"/>
      <c r="Z681" s="5">
        <f t="shared" si="302"/>
        <v>0</v>
      </c>
      <c r="AA681" s="189"/>
      <c r="AB681" s="189"/>
      <c r="AC681" s="189"/>
      <c r="AD681" s="189"/>
      <c r="AE681" s="189"/>
      <c r="AF681" s="189"/>
      <c r="AG681" s="189"/>
      <c r="AH681" s="189"/>
      <c r="AI681" s="189"/>
      <c r="AJ681" s="189"/>
      <c r="AK681" s="189"/>
      <c r="AL681" s="189"/>
      <c r="AM681" s="189"/>
      <c r="AN681" s="189"/>
      <c r="AO681" s="189"/>
      <c r="AP681" s="189"/>
      <c r="AQ681" s="189"/>
      <c r="AR681" s="189"/>
      <c r="AS681" s="189"/>
      <c r="AT681" s="189"/>
      <c r="AU681" s="189"/>
      <c r="AV681" s="189"/>
      <c r="AW681" s="189"/>
      <c r="AX681" s="189"/>
      <c r="AY681" s="189"/>
      <c r="AZ681" s="189"/>
      <c r="BA681" s="189"/>
      <c r="BB681" s="189"/>
      <c r="BC681" s="189"/>
      <c r="BD681" s="189"/>
      <c r="BE681" s="189"/>
      <c r="BF681" s="189"/>
      <c r="BG681" s="189"/>
    </row>
    <row r="682" spans="1:59" s="190" customFormat="1" ht="48">
      <c r="A682" s="60" t="s">
        <v>40</v>
      </c>
      <c r="B682" s="51" t="s">
        <v>511</v>
      </c>
      <c r="C682" s="106">
        <v>1200</v>
      </c>
      <c r="D682" s="107">
        <f t="shared" si="311"/>
        <v>1200</v>
      </c>
      <c r="E682" s="107"/>
      <c r="F682" s="107"/>
      <c r="G682" s="107"/>
      <c r="H682" s="107"/>
      <c r="I682" s="107"/>
      <c r="J682" s="107"/>
      <c r="K682" s="107"/>
      <c r="L682" s="107"/>
      <c r="M682" s="107">
        <v>1200</v>
      </c>
      <c r="N682" s="107"/>
      <c r="O682" s="107"/>
      <c r="P682" s="107"/>
      <c r="Q682" s="107"/>
      <c r="R682" s="107"/>
      <c r="S682" s="107"/>
      <c r="T682" s="107"/>
      <c r="U682" s="55">
        <f t="shared" si="309"/>
        <v>1200</v>
      </c>
      <c r="V682" s="32">
        <f t="shared" si="310"/>
        <v>1200</v>
      </c>
      <c r="W682" s="97">
        <f t="shared" si="299"/>
        <v>1200</v>
      </c>
      <c r="X682" s="53">
        <f t="shared" si="300"/>
        <v>0</v>
      </c>
      <c r="Y682" s="64"/>
      <c r="Z682" s="5">
        <f t="shared" si="302"/>
        <v>0</v>
      </c>
      <c r="AA682" s="189"/>
      <c r="AB682" s="189"/>
      <c r="AC682" s="189"/>
      <c r="AD682" s="189"/>
      <c r="AE682" s="189"/>
      <c r="AF682" s="189"/>
      <c r="AG682" s="189"/>
      <c r="AH682" s="189"/>
      <c r="AI682" s="189"/>
      <c r="AJ682" s="189"/>
      <c r="AK682" s="189"/>
      <c r="AL682" s="189"/>
      <c r="AM682" s="189"/>
      <c r="AN682" s="189"/>
      <c r="AO682" s="189"/>
      <c r="AP682" s="189"/>
      <c r="AQ682" s="189"/>
      <c r="AR682" s="189"/>
      <c r="AS682" s="189"/>
      <c r="AT682" s="189"/>
      <c r="AU682" s="189"/>
      <c r="AV682" s="189"/>
      <c r="AW682" s="189"/>
      <c r="AX682" s="189"/>
      <c r="AY682" s="189"/>
      <c r="AZ682" s="189"/>
      <c r="BA682" s="189"/>
      <c r="BB682" s="189"/>
      <c r="BC682" s="189"/>
      <c r="BD682" s="189"/>
      <c r="BE682" s="189"/>
      <c r="BF682" s="189"/>
      <c r="BG682" s="189"/>
    </row>
    <row r="683" spans="1:59" s="190" customFormat="1" ht="36" hidden="1">
      <c r="A683" s="60" t="s">
        <v>40</v>
      </c>
      <c r="B683" s="51" t="s">
        <v>512</v>
      </c>
      <c r="C683" s="106">
        <v>560</v>
      </c>
      <c r="D683" s="107">
        <f t="shared" si="311"/>
        <v>0</v>
      </c>
      <c r="E683" s="107"/>
      <c r="F683" s="107"/>
      <c r="G683" s="107"/>
      <c r="H683" s="107"/>
      <c r="I683" s="107"/>
      <c r="J683" s="107"/>
      <c r="K683" s="107"/>
      <c r="L683" s="107"/>
      <c r="M683" s="107">
        <v>0</v>
      </c>
      <c r="N683" s="107"/>
      <c r="O683" s="107"/>
      <c r="P683" s="107"/>
      <c r="Q683" s="107"/>
      <c r="R683" s="107"/>
      <c r="S683" s="107"/>
      <c r="T683" s="107"/>
      <c r="U683" s="55">
        <f t="shared" si="309"/>
        <v>0</v>
      </c>
      <c r="V683" s="32">
        <f t="shared" si="310"/>
        <v>0</v>
      </c>
      <c r="W683" s="97">
        <f t="shared" si="299"/>
        <v>0</v>
      </c>
      <c r="X683" s="53">
        <f t="shared" si="300"/>
        <v>-560</v>
      </c>
      <c r="Y683" s="64"/>
      <c r="Z683" s="5">
        <f t="shared" si="302"/>
        <v>0</v>
      </c>
      <c r="AA683" s="189"/>
      <c r="AB683" s="189"/>
      <c r="AC683" s="189"/>
      <c r="AD683" s="189"/>
      <c r="AE683" s="189"/>
      <c r="AF683" s="189"/>
      <c r="AG683" s="189"/>
      <c r="AH683" s="189"/>
      <c r="AI683" s="189"/>
      <c r="AJ683" s="189"/>
      <c r="AK683" s="189"/>
      <c r="AL683" s="189"/>
      <c r="AM683" s="189"/>
      <c r="AN683" s="189"/>
      <c r="AO683" s="189"/>
      <c r="AP683" s="189"/>
      <c r="AQ683" s="189"/>
      <c r="AR683" s="189"/>
      <c r="AS683" s="189"/>
      <c r="AT683" s="189"/>
      <c r="AU683" s="189"/>
      <c r="AV683" s="189"/>
      <c r="AW683" s="189"/>
      <c r="AX683" s="189"/>
      <c r="AY683" s="189"/>
      <c r="AZ683" s="189"/>
      <c r="BA683" s="189"/>
      <c r="BB683" s="189"/>
      <c r="BC683" s="189"/>
      <c r="BD683" s="189"/>
      <c r="BE683" s="189"/>
      <c r="BF683" s="189"/>
      <c r="BG683" s="189"/>
    </row>
    <row r="684" spans="1:59" s="190" customFormat="1" ht="48.75" customHeight="1">
      <c r="A684" s="60" t="s">
        <v>38</v>
      </c>
      <c r="B684" s="51" t="s">
        <v>513</v>
      </c>
      <c r="C684" s="106">
        <v>500</v>
      </c>
      <c r="D684" s="107">
        <f t="shared" si="311"/>
        <v>500</v>
      </c>
      <c r="E684" s="107"/>
      <c r="F684" s="107"/>
      <c r="G684" s="107"/>
      <c r="H684" s="107"/>
      <c r="I684" s="107"/>
      <c r="J684" s="107"/>
      <c r="K684" s="107"/>
      <c r="L684" s="107"/>
      <c r="M684" s="107">
        <v>500</v>
      </c>
      <c r="N684" s="107"/>
      <c r="O684" s="107"/>
      <c r="P684" s="107"/>
      <c r="Q684" s="107"/>
      <c r="R684" s="107"/>
      <c r="S684" s="107"/>
      <c r="T684" s="107"/>
      <c r="U684" s="55">
        <f t="shared" si="309"/>
        <v>500</v>
      </c>
      <c r="V684" s="32">
        <f t="shared" si="310"/>
        <v>500</v>
      </c>
      <c r="W684" s="97">
        <f t="shared" si="299"/>
        <v>500</v>
      </c>
      <c r="X684" s="53">
        <f t="shared" si="300"/>
        <v>0</v>
      </c>
      <c r="Y684" s="64"/>
      <c r="Z684" s="5">
        <f t="shared" si="302"/>
        <v>0</v>
      </c>
      <c r="AA684" s="189"/>
      <c r="AB684" s="189"/>
      <c r="AC684" s="189"/>
      <c r="AD684" s="189"/>
      <c r="AE684" s="189"/>
      <c r="AF684" s="189"/>
      <c r="AG684" s="189"/>
      <c r="AH684" s="189"/>
      <c r="AI684" s="189"/>
      <c r="AJ684" s="189"/>
      <c r="AK684" s="189"/>
      <c r="AL684" s="189"/>
      <c r="AM684" s="189"/>
      <c r="AN684" s="189"/>
      <c r="AO684" s="189"/>
      <c r="AP684" s="189"/>
      <c r="AQ684" s="189"/>
      <c r="AR684" s="189"/>
      <c r="AS684" s="189"/>
      <c r="AT684" s="189"/>
      <c r="AU684" s="189"/>
      <c r="AV684" s="189"/>
      <c r="AW684" s="189"/>
      <c r="AX684" s="189"/>
      <c r="AY684" s="189"/>
      <c r="AZ684" s="189"/>
      <c r="BA684" s="189"/>
      <c r="BB684" s="189"/>
      <c r="BC684" s="189"/>
      <c r="BD684" s="189"/>
      <c r="BE684" s="189"/>
      <c r="BF684" s="189"/>
      <c r="BG684" s="189"/>
    </row>
    <row r="685" spans="1:59" s="190" customFormat="1" ht="24">
      <c r="A685" s="60" t="s">
        <v>40</v>
      </c>
      <c r="B685" s="51" t="s">
        <v>514</v>
      </c>
      <c r="C685" s="106">
        <v>180</v>
      </c>
      <c r="D685" s="107">
        <f t="shared" si="311"/>
        <v>180</v>
      </c>
      <c r="E685" s="107"/>
      <c r="F685" s="107"/>
      <c r="G685" s="107"/>
      <c r="H685" s="107"/>
      <c r="I685" s="107"/>
      <c r="J685" s="107"/>
      <c r="K685" s="107"/>
      <c r="L685" s="107"/>
      <c r="M685" s="107">
        <v>180</v>
      </c>
      <c r="N685" s="107"/>
      <c r="O685" s="107"/>
      <c r="P685" s="107"/>
      <c r="Q685" s="107"/>
      <c r="R685" s="107"/>
      <c r="S685" s="107"/>
      <c r="T685" s="107"/>
      <c r="U685" s="55">
        <f t="shared" si="309"/>
        <v>180</v>
      </c>
      <c r="V685" s="32">
        <f t="shared" si="310"/>
        <v>180</v>
      </c>
      <c r="W685" s="97">
        <f t="shared" si="299"/>
        <v>180</v>
      </c>
      <c r="X685" s="53">
        <f t="shared" si="300"/>
        <v>0</v>
      </c>
      <c r="Y685" s="64"/>
      <c r="Z685" s="5">
        <f t="shared" si="302"/>
        <v>0</v>
      </c>
      <c r="AA685" s="189"/>
      <c r="AB685" s="189"/>
      <c r="AC685" s="189"/>
      <c r="AD685" s="189"/>
      <c r="AE685" s="189"/>
      <c r="AF685" s="189"/>
      <c r="AG685" s="189"/>
      <c r="AH685" s="189"/>
      <c r="AI685" s="189"/>
      <c r="AJ685" s="189"/>
      <c r="AK685" s="189"/>
      <c r="AL685" s="189"/>
      <c r="AM685" s="189"/>
      <c r="AN685" s="189"/>
      <c r="AO685" s="189"/>
      <c r="AP685" s="189"/>
      <c r="AQ685" s="189"/>
      <c r="AR685" s="189"/>
      <c r="AS685" s="189"/>
      <c r="AT685" s="189"/>
      <c r="AU685" s="189"/>
      <c r="AV685" s="189"/>
      <c r="AW685" s="189"/>
      <c r="AX685" s="189"/>
      <c r="AY685" s="189"/>
      <c r="AZ685" s="189"/>
      <c r="BA685" s="189"/>
      <c r="BB685" s="189"/>
      <c r="BC685" s="189"/>
      <c r="BD685" s="189"/>
      <c r="BE685" s="189"/>
      <c r="BF685" s="189"/>
      <c r="BG685" s="189"/>
    </row>
    <row r="686" spans="1:59" s="190" customFormat="1" ht="48" customHeight="1" outlineLevel="1">
      <c r="A686" s="60" t="s">
        <v>40</v>
      </c>
      <c r="B686" s="51" t="s">
        <v>515</v>
      </c>
      <c r="C686" s="106">
        <v>540</v>
      </c>
      <c r="D686" s="107">
        <f t="shared" si="311"/>
        <v>540</v>
      </c>
      <c r="E686" s="107"/>
      <c r="F686" s="107"/>
      <c r="G686" s="107"/>
      <c r="H686" s="107"/>
      <c r="I686" s="107"/>
      <c r="J686" s="107"/>
      <c r="K686" s="107"/>
      <c r="L686" s="107"/>
      <c r="M686" s="107">
        <v>540</v>
      </c>
      <c r="N686" s="107"/>
      <c r="O686" s="107"/>
      <c r="P686" s="107"/>
      <c r="Q686" s="107"/>
      <c r="R686" s="107"/>
      <c r="S686" s="107"/>
      <c r="T686" s="107"/>
      <c r="U686" s="55">
        <f t="shared" si="309"/>
        <v>540</v>
      </c>
      <c r="V686" s="32">
        <f t="shared" si="310"/>
        <v>540</v>
      </c>
      <c r="W686" s="97">
        <f t="shared" si="299"/>
        <v>540</v>
      </c>
      <c r="X686" s="53">
        <f t="shared" si="300"/>
        <v>0</v>
      </c>
      <c r="Y686" s="64"/>
      <c r="Z686" s="5">
        <f t="shared" si="302"/>
        <v>0</v>
      </c>
      <c r="AA686" s="189"/>
      <c r="AB686" s="189"/>
      <c r="AC686" s="189"/>
      <c r="AD686" s="189"/>
      <c r="AE686" s="189"/>
      <c r="AF686" s="189"/>
      <c r="AG686" s="189"/>
      <c r="AH686" s="189"/>
      <c r="AI686" s="189"/>
      <c r="AJ686" s="189"/>
      <c r="AK686" s="189"/>
      <c r="AL686" s="189"/>
      <c r="AM686" s="189"/>
      <c r="AN686" s="189"/>
      <c r="AO686" s="189"/>
      <c r="AP686" s="189"/>
      <c r="AQ686" s="189"/>
      <c r="AR686" s="189"/>
      <c r="AS686" s="189"/>
      <c r="AT686" s="189"/>
      <c r="AU686" s="189"/>
      <c r="AV686" s="189"/>
      <c r="AW686" s="189"/>
      <c r="AX686" s="189"/>
      <c r="AY686" s="189"/>
      <c r="AZ686" s="189"/>
      <c r="BA686" s="189"/>
      <c r="BB686" s="189"/>
      <c r="BC686" s="189"/>
      <c r="BD686" s="189"/>
      <c r="BE686" s="189"/>
      <c r="BF686" s="189"/>
      <c r="BG686" s="189"/>
    </row>
    <row r="687" spans="1:59" s="190" customFormat="1" ht="24">
      <c r="A687" s="60" t="s">
        <v>40</v>
      </c>
      <c r="B687" s="51" t="s">
        <v>516</v>
      </c>
      <c r="C687" s="106">
        <v>490</v>
      </c>
      <c r="D687" s="107">
        <f t="shared" si="311"/>
        <v>380</v>
      </c>
      <c r="E687" s="107"/>
      <c r="F687" s="107"/>
      <c r="G687" s="107"/>
      <c r="H687" s="107"/>
      <c r="I687" s="107"/>
      <c r="J687" s="107"/>
      <c r="K687" s="107"/>
      <c r="L687" s="107"/>
      <c r="M687" s="107">
        <v>380</v>
      </c>
      <c r="N687" s="107"/>
      <c r="O687" s="107"/>
      <c r="P687" s="107"/>
      <c r="Q687" s="107"/>
      <c r="R687" s="107"/>
      <c r="S687" s="107"/>
      <c r="T687" s="107"/>
      <c r="U687" s="55">
        <f t="shared" si="309"/>
        <v>380</v>
      </c>
      <c r="V687" s="32">
        <f t="shared" si="310"/>
        <v>380</v>
      </c>
      <c r="W687" s="97">
        <f t="shared" si="299"/>
        <v>380</v>
      </c>
      <c r="X687" s="53">
        <f t="shared" si="300"/>
        <v>-110</v>
      </c>
      <c r="Y687" s="64"/>
      <c r="Z687" s="5">
        <f t="shared" si="302"/>
        <v>0</v>
      </c>
      <c r="AA687" s="189"/>
      <c r="AB687" s="189"/>
      <c r="AC687" s="189"/>
      <c r="AD687" s="189"/>
      <c r="AE687" s="189"/>
      <c r="AF687" s="189"/>
      <c r="AG687" s="189"/>
      <c r="AH687" s="189"/>
      <c r="AI687" s="189"/>
      <c r="AJ687" s="189"/>
      <c r="AK687" s="189"/>
      <c r="AL687" s="189"/>
      <c r="AM687" s="189"/>
      <c r="AN687" s="189"/>
      <c r="AO687" s="189"/>
      <c r="AP687" s="189"/>
      <c r="AQ687" s="189"/>
      <c r="AR687" s="189"/>
      <c r="AS687" s="189"/>
      <c r="AT687" s="189"/>
      <c r="AU687" s="189"/>
      <c r="AV687" s="189"/>
      <c r="AW687" s="189"/>
      <c r="AX687" s="189"/>
      <c r="AY687" s="189"/>
      <c r="AZ687" s="189"/>
      <c r="BA687" s="189"/>
      <c r="BB687" s="189"/>
      <c r="BC687" s="189"/>
      <c r="BD687" s="189"/>
      <c r="BE687" s="189"/>
      <c r="BF687" s="189"/>
      <c r="BG687" s="189"/>
    </row>
    <row r="688" spans="1:59" s="190" customFormat="1" ht="12" outlineLevel="1">
      <c r="A688" s="60" t="s">
        <v>40</v>
      </c>
      <c r="B688" s="51" t="s">
        <v>517</v>
      </c>
      <c r="C688" s="106">
        <v>980</v>
      </c>
      <c r="D688" s="107">
        <f t="shared" si="311"/>
        <v>980</v>
      </c>
      <c r="E688" s="107"/>
      <c r="F688" s="107"/>
      <c r="G688" s="107"/>
      <c r="H688" s="107"/>
      <c r="I688" s="107"/>
      <c r="J688" s="107"/>
      <c r="K688" s="107"/>
      <c r="L688" s="107"/>
      <c r="M688" s="107">
        <v>980</v>
      </c>
      <c r="N688" s="107"/>
      <c r="O688" s="107"/>
      <c r="P688" s="107"/>
      <c r="Q688" s="107"/>
      <c r="R688" s="107"/>
      <c r="S688" s="107"/>
      <c r="T688" s="107"/>
      <c r="U688" s="55">
        <f t="shared" si="309"/>
        <v>980</v>
      </c>
      <c r="V688" s="32">
        <f t="shared" si="310"/>
        <v>980</v>
      </c>
      <c r="W688" s="97">
        <f t="shared" si="299"/>
        <v>980</v>
      </c>
      <c r="X688" s="53">
        <f t="shared" si="300"/>
        <v>0</v>
      </c>
      <c r="Y688" s="64"/>
      <c r="Z688" s="5">
        <f t="shared" si="302"/>
        <v>0</v>
      </c>
      <c r="AA688" s="189"/>
      <c r="AB688" s="189"/>
      <c r="AC688" s="189"/>
      <c r="AD688" s="189"/>
      <c r="AE688" s="189"/>
      <c r="AF688" s="189"/>
      <c r="AG688" s="189"/>
      <c r="AH688" s="189"/>
      <c r="AI688" s="189"/>
      <c r="AJ688" s="189"/>
      <c r="AK688" s="189"/>
      <c r="AL688" s="189"/>
      <c r="AM688" s="189"/>
      <c r="AN688" s="189"/>
      <c r="AO688" s="189"/>
      <c r="AP688" s="189"/>
      <c r="AQ688" s="189"/>
      <c r="AR688" s="189"/>
      <c r="AS688" s="189"/>
      <c r="AT688" s="189"/>
      <c r="AU688" s="189"/>
      <c r="AV688" s="189"/>
      <c r="AW688" s="189"/>
      <c r="AX688" s="189"/>
      <c r="AY688" s="189"/>
      <c r="AZ688" s="189"/>
      <c r="BA688" s="189"/>
      <c r="BB688" s="189"/>
      <c r="BC688" s="189"/>
      <c r="BD688" s="189"/>
      <c r="BE688" s="189"/>
      <c r="BF688" s="189"/>
      <c r="BG688" s="189"/>
    </row>
    <row r="689" spans="1:59" s="190" customFormat="1" ht="24">
      <c r="A689" s="60" t="s">
        <v>40</v>
      </c>
      <c r="B689" s="51" t="s">
        <v>518</v>
      </c>
      <c r="C689" s="106">
        <v>300</v>
      </c>
      <c r="D689" s="107">
        <f t="shared" si="311"/>
        <v>300</v>
      </c>
      <c r="E689" s="107"/>
      <c r="F689" s="107"/>
      <c r="G689" s="107"/>
      <c r="H689" s="107"/>
      <c r="I689" s="107"/>
      <c r="J689" s="107"/>
      <c r="K689" s="107"/>
      <c r="L689" s="107"/>
      <c r="M689" s="107">
        <v>300</v>
      </c>
      <c r="N689" s="107"/>
      <c r="O689" s="107"/>
      <c r="P689" s="107"/>
      <c r="Q689" s="107"/>
      <c r="R689" s="107"/>
      <c r="S689" s="107"/>
      <c r="T689" s="107"/>
      <c r="U689" s="55">
        <f t="shared" si="309"/>
        <v>300</v>
      </c>
      <c r="V689" s="32">
        <f t="shared" si="310"/>
        <v>300</v>
      </c>
      <c r="W689" s="97">
        <f t="shared" si="299"/>
        <v>300</v>
      </c>
      <c r="X689" s="53">
        <f t="shared" si="300"/>
        <v>0</v>
      </c>
      <c r="Y689" s="64"/>
      <c r="Z689" s="5">
        <f t="shared" si="302"/>
        <v>0</v>
      </c>
      <c r="AA689" s="189"/>
      <c r="AB689" s="189"/>
      <c r="AC689" s="189"/>
      <c r="AD689" s="189"/>
      <c r="AE689" s="189"/>
      <c r="AF689" s="189"/>
      <c r="AG689" s="189"/>
      <c r="AH689" s="189"/>
      <c r="AI689" s="189"/>
      <c r="AJ689" s="189"/>
      <c r="AK689" s="189"/>
      <c r="AL689" s="189"/>
      <c r="AM689" s="189"/>
      <c r="AN689" s="189"/>
      <c r="AO689" s="189"/>
      <c r="AP689" s="189"/>
      <c r="AQ689" s="189"/>
      <c r="AR689" s="189"/>
      <c r="AS689" s="189"/>
      <c r="AT689" s="189"/>
      <c r="AU689" s="189"/>
      <c r="AV689" s="189"/>
      <c r="AW689" s="189"/>
      <c r="AX689" s="189"/>
      <c r="AY689" s="189"/>
      <c r="AZ689" s="189"/>
      <c r="BA689" s="189"/>
      <c r="BB689" s="189"/>
      <c r="BC689" s="189"/>
      <c r="BD689" s="189"/>
      <c r="BE689" s="189"/>
      <c r="BF689" s="189"/>
      <c r="BG689" s="189"/>
    </row>
    <row r="690" spans="1:59" s="190" customFormat="1" ht="48">
      <c r="A690" s="60" t="s">
        <v>40</v>
      </c>
      <c r="B690" s="51" t="s">
        <v>519</v>
      </c>
      <c r="C690" s="106">
        <v>1200</v>
      </c>
      <c r="D690" s="107">
        <f t="shared" si="311"/>
        <v>1600</v>
      </c>
      <c r="E690" s="107"/>
      <c r="F690" s="107"/>
      <c r="G690" s="107"/>
      <c r="H690" s="107"/>
      <c r="I690" s="107"/>
      <c r="J690" s="107"/>
      <c r="K690" s="107"/>
      <c r="L690" s="107"/>
      <c r="M690" s="107">
        <v>1600</v>
      </c>
      <c r="N690" s="107"/>
      <c r="O690" s="107"/>
      <c r="P690" s="107"/>
      <c r="Q690" s="107"/>
      <c r="R690" s="107"/>
      <c r="S690" s="107"/>
      <c r="T690" s="107"/>
      <c r="U690" s="55">
        <f t="shared" si="309"/>
        <v>1600</v>
      </c>
      <c r="V690" s="32">
        <f t="shared" si="310"/>
        <v>1600</v>
      </c>
      <c r="W690" s="97">
        <f t="shared" si="299"/>
        <v>1600</v>
      </c>
      <c r="X690" s="53">
        <f t="shared" si="300"/>
        <v>400</v>
      </c>
      <c r="Y690" s="64"/>
      <c r="Z690" s="5">
        <f t="shared" si="302"/>
        <v>0</v>
      </c>
      <c r="AA690" s="189"/>
      <c r="AB690" s="189"/>
      <c r="AC690" s="189"/>
      <c r="AD690" s="189"/>
      <c r="AE690" s="189"/>
      <c r="AF690" s="189"/>
      <c r="AG690" s="189"/>
      <c r="AH690" s="189"/>
      <c r="AI690" s="189"/>
      <c r="AJ690" s="189"/>
      <c r="AK690" s="189"/>
      <c r="AL690" s="189"/>
      <c r="AM690" s="189"/>
      <c r="AN690" s="189"/>
      <c r="AO690" s="189"/>
      <c r="AP690" s="189"/>
      <c r="AQ690" s="189"/>
      <c r="AR690" s="189"/>
      <c r="AS690" s="189"/>
      <c r="AT690" s="189"/>
      <c r="AU690" s="189"/>
      <c r="AV690" s="189"/>
      <c r="AW690" s="189"/>
      <c r="AX690" s="189"/>
      <c r="AY690" s="189"/>
      <c r="AZ690" s="189"/>
      <c r="BA690" s="189"/>
      <c r="BB690" s="189"/>
      <c r="BC690" s="189"/>
      <c r="BD690" s="189"/>
      <c r="BE690" s="189"/>
      <c r="BF690" s="189"/>
      <c r="BG690" s="189"/>
    </row>
    <row r="691" spans="1:59" s="190" customFormat="1" ht="12">
      <c r="A691" s="60" t="s">
        <v>40</v>
      </c>
      <c r="B691" s="51" t="s">
        <v>395</v>
      </c>
      <c r="C691" s="106">
        <v>200</v>
      </c>
      <c r="D691" s="107">
        <f t="shared" si="311"/>
        <v>200</v>
      </c>
      <c r="E691" s="107"/>
      <c r="F691" s="107"/>
      <c r="G691" s="107"/>
      <c r="H691" s="107"/>
      <c r="I691" s="107"/>
      <c r="J691" s="107"/>
      <c r="K691" s="107"/>
      <c r="L691" s="107"/>
      <c r="M691" s="107">
        <v>200</v>
      </c>
      <c r="N691" s="107"/>
      <c r="O691" s="107"/>
      <c r="P691" s="107"/>
      <c r="Q691" s="107"/>
      <c r="R691" s="107"/>
      <c r="S691" s="107"/>
      <c r="T691" s="107"/>
      <c r="U691" s="55">
        <f t="shared" si="309"/>
        <v>200</v>
      </c>
      <c r="V691" s="32">
        <f t="shared" si="310"/>
        <v>200</v>
      </c>
      <c r="W691" s="97">
        <f t="shared" si="299"/>
        <v>200</v>
      </c>
      <c r="X691" s="53">
        <f t="shared" si="300"/>
        <v>0</v>
      </c>
      <c r="Y691" s="64"/>
      <c r="Z691" s="5">
        <f t="shared" si="302"/>
        <v>0</v>
      </c>
      <c r="AA691" s="189"/>
      <c r="AB691" s="189"/>
      <c r="AC691" s="189"/>
      <c r="AD691" s="189"/>
      <c r="AE691" s="189"/>
      <c r="AF691" s="189"/>
      <c r="AG691" s="189"/>
      <c r="AH691" s="189"/>
      <c r="AI691" s="189"/>
      <c r="AJ691" s="189"/>
      <c r="AK691" s="189"/>
      <c r="AL691" s="189"/>
      <c r="AM691" s="189"/>
      <c r="AN691" s="189"/>
      <c r="AO691" s="189"/>
      <c r="AP691" s="189"/>
      <c r="AQ691" s="189"/>
      <c r="AR691" s="189"/>
      <c r="AS691" s="189"/>
      <c r="AT691" s="189"/>
      <c r="AU691" s="189"/>
      <c r="AV691" s="189"/>
      <c r="AW691" s="189"/>
      <c r="AX691" s="189"/>
      <c r="AY691" s="189"/>
      <c r="AZ691" s="189"/>
      <c r="BA691" s="189"/>
      <c r="BB691" s="189"/>
      <c r="BC691" s="189"/>
      <c r="BD691" s="189"/>
      <c r="BE691" s="189"/>
      <c r="BF691" s="189"/>
      <c r="BG691" s="189"/>
    </row>
    <row r="692" spans="1:59" s="190" customFormat="1" ht="36">
      <c r="A692" s="60" t="s">
        <v>40</v>
      </c>
      <c r="B692" s="51" t="s">
        <v>520</v>
      </c>
      <c r="C692" s="106">
        <v>800</v>
      </c>
      <c r="D692" s="107">
        <f t="shared" si="311"/>
        <v>800</v>
      </c>
      <c r="E692" s="107"/>
      <c r="F692" s="107"/>
      <c r="G692" s="107"/>
      <c r="H692" s="107"/>
      <c r="I692" s="107"/>
      <c r="J692" s="107"/>
      <c r="K692" s="107"/>
      <c r="L692" s="107"/>
      <c r="M692" s="107">
        <v>800</v>
      </c>
      <c r="N692" s="107"/>
      <c r="O692" s="107"/>
      <c r="P692" s="107"/>
      <c r="Q692" s="107"/>
      <c r="R692" s="107"/>
      <c r="S692" s="107"/>
      <c r="T692" s="107"/>
      <c r="U692" s="55">
        <f t="shared" si="309"/>
        <v>800</v>
      </c>
      <c r="V692" s="32">
        <f t="shared" si="310"/>
        <v>800</v>
      </c>
      <c r="W692" s="97">
        <f t="shared" si="299"/>
        <v>800</v>
      </c>
      <c r="X692" s="53">
        <f t="shared" si="300"/>
        <v>0</v>
      </c>
      <c r="Y692" s="64"/>
      <c r="Z692" s="5">
        <f t="shared" si="302"/>
        <v>0</v>
      </c>
      <c r="AA692" s="189"/>
      <c r="AB692" s="189"/>
      <c r="AC692" s="189"/>
      <c r="AD692" s="189"/>
      <c r="AE692" s="189"/>
      <c r="AF692" s="189"/>
      <c r="AG692" s="189"/>
      <c r="AH692" s="189"/>
      <c r="AI692" s="189"/>
      <c r="AJ692" s="189"/>
      <c r="AK692" s="189"/>
      <c r="AL692" s="189"/>
      <c r="AM692" s="189"/>
      <c r="AN692" s="189"/>
      <c r="AO692" s="189"/>
      <c r="AP692" s="189"/>
      <c r="AQ692" s="189"/>
      <c r="AR692" s="189"/>
      <c r="AS692" s="189"/>
      <c r="AT692" s="189"/>
      <c r="AU692" s="189"/>
      <c r="AV692" s="189"/>
      <c r="AW692" s="189"/>
      <c r="AX692" s="189"/>
      <c r="AY692" s="189"/>
      <c r="AZ692" s="189"/>
      <c r="BA692" s="189"/>
      <c r="BB692" s="189"/>
      <c r="BC692" s="189"/>
      <c r="BD692" s="189"/>
      <c r="BE692" s="189"/>
      <c r="BF692" s="189"/>
      <c r="BG692" s="189"/>
    </row>
    <row r="693" spans="1:59" s="190" customFormat="1" ht="48">
      <c r="A693" s="60" t="s">
        <v>40</v>
      </c>
      <c r="B693" s="51" t="s">
        <v>521</v>
      </c>
      <c r="C693" s="106">
        <v>280</v>
      </c>
      <c r="D693" s="107">
        <f t="shared" si="311"/>
        <v>280</v>
      </c>
      <c r="E693" s="107"/>
      <c r="F693" s="107"/>
      <c r="G693" s="107"/>
      <c r="H693" s="107"/>
      <c r="I693" s="107"/>
      <c r="J693" s="107"/>
      <c r="K693" s="107"/>
      <c r="L693" s="107"/>
      <c r="M693" s="107">
        <v>280</v>
      </c>
      <c r="N693" s="107"/>
      <c r="O693" s="107"/>
      <c r="P693" s="107"/>
      <c r="Q693" s="107"/>
      <c r="R693" s="107"/>
      <c r="S693" s="107"/>
      <c r="T693" s="107"/>
      <c r="U693" s="55">
        <f t="shared" si="309"/>
        <v>280</v>
      </c>
      <c r="V693" s="32">
        <f t="shared" si="310"/>
        <v>280</v>
      </c>
      <c r="W693" s="97">
        <f t="shared" si="299"/>
        <v>280</v>
      </c>
      <c r="X693" s="53">
        <f t="shared" si="300"/>
        <v>0</v>
      </c>
      <c r="Y693" s="64"/>
      <c r="Z693" s="5">
        <f t="shared" si="302"/>
        <v>0</v>
      </c>
      <c r="AA693" s="189"/>
      <c r="AB693" s="189"/>
      <c r="AC693" s="189"/>
      <c r="AD693" s="189"/>
      <c r="AE693" s="189"/>
      <c r="AF693" s="189"/>
      <c r="AG693" s="189"/>
      <c r="AH693" s="189"/>
      <c r="AI693" s="189"/>
      <c r="AJ693" s="189"/>
      <c r="AK693" s="189"/>
      <c r="AL693" s="189"/>
      <c r="AM693" s="189"/>
      <c r="AN693" s="189"/>
      <c r="AO693" s="189"/>
      <c r="AP693" s="189"/>
      <c r="AQ693" s="189"/>
      <c r="AR693" s="189"/>
      <c r="AS693" s="189"/>
      <c r="AT693" s="189"/>
      <c r="AU693" s="189"/>
      <c r="AV693" s="189"/>
      <c r="AW693" s="189"/>
      <c r="AX693" s="189"/>
      <c r="AY693" s="189"/>
      <c r="AZ693" s="189"/>
      <c r="BA693" s="189"/>
      <c r="BB693" s="189"/>
      <c r="BC693" s="189"/>
      <c r="BD693" s="189"/>
      <c r="BE693" s="189"/>
      <c r="BF693" s="189"/>
      <c r="BG693" s="189"/>
    </row>
    <row r="694" spans="1:59" s="190" customFormat="1" ht="12">
      <c r="A694" s="60" t="s">
        <v>40</v>
      </c>
      <c r="B694" s="51" t="s">
        <v>522</v>
      </c>
      <c r="C694" s="106">
        <v>100</v>
      </c>
      <c r="D694" s="107">
        <f t="shared" si="311"/>
        <v>70</v>
      </c>
      <c r="E694" s="107"/>
      <c r="F694" s="107"/>
      <c r="G694" s="107"/>
      <c r="H694" s="107"/>
      <c r="I694" s="107"/>
      <c r="J694" s="107"/>
      <c r="K694" s="107"/>
      <c r="L694" s="107"/>
      <c r="M694" s="107">
        <v>70</v>
      </c>
      <c r="N694" s="107"/>
      <c r="O694" s="107"/>
      <c r="P694" s="107"/>
      <c r="Q694" s="107"/>
      <c r="R694" s="107"/>
      <c r="S694" s="107"/>
      <c r="T694" s="107"/>
      <c r="U694" s="55">
        <f t="shared" si="309"/>
        <v>70</v>
      </c>
      <c r="V694" s="32">
        <f t="shared" si="310"/>
        <v>70</v>
      </c>
      <c r="W694" s="97">
        <f t="shared" si="299"/>
        <v>70</v>
      </c>
      <c r="X694" s="53">
        <f t="shared" si="300"/>
        <v>-30</v>
      </c>
      <c r="Y694" s="64"/>
      <c r="Z694" s="5">
        <f t="shared" si="302"/>
        <v>0</v>
      </c>
      <c r="AA694" s="189"/>
      <c r="AB694" s="189"/>
      <c r="AC694" s="189"/>
      <c r="AD694" s="189"/>
      <c r="AE694" s="189"/>
      <c r="AF694" s="189"/>
      <c r="AG694" s="189"/>
      <c r="AH694" s="189"/>
      <c r="AI694" s="189"/>
      <c r="AJ694" s="189"/>
      <c r="AK694" s="189"/>
      <c r="AL694" s="189"/>
      <c r="AM694" s="189"/>
      <c r="AN694" s="189"/>
      <c r="AO694" s="189"/>
      <c r="AP694" s="189"/>
      <c r="AQ694" s="189"/>
      <c r="AR694" s="189"/>
      <c r="AS694" s="189"/>
      <c r="AT694" s="189"/>
      <c r="AU694" s="189"/>
      <c r="AV694" s="189"/>
      <c r="AW694" s="189"/>
      <c r="AX694" s="189"/>
      <c r="AY694" s="189"/>
      <c r="AZ694" s="189"/>
      <c r="BA694" s="189"/>
      <c r="BB694" s="189"/>
      <c r="BC694" s="189"/>
      <c r="BD694" s="189"/>
      <c r="BE694" s="189"/>
      <c r="BF694" s="189"/>
      <c r="BG694" s="189"/>
    </row>
    <row r="695" spans="1:59" s="190" customFormat="1" ht="36" outlineLevel="1">
      <c r="A695" s="60" t="s">
        <v>40</v>
      </c>
      <c r="B695" s="51" t="s">
        <v>523</v>
      </c>
      <c r="C695" s="106">
        <v>350</v>
      </c>
      <c r="D695" s="107">
        <f t="shared" si="311"/>
        <v>350</v>
      </c>
      <c r="E695" s="107"/>
      <c r="F695" s="107"/>
      <c r="G695" s="107"/>
      <c r="H695" s="107"/>
      <c r="I695" s="107"/>
      <c r="J695" s="107"/>
      <c r="K695" s="107"/>
      <c r="L695" s="107"/>
      <c r="M695" s="107">
        <v>350</v>
      </c>
      <c r="N695" s="107"/>
      <c r="O695" s="107"/>
      <c r="P695" s="107"/>
      <c r="Q695" s="107"/>
      <c r="R695" s="107"/>
      <c r="S695" s="107"/>
      <c r="T695" s="107"/>
      <c r="U695" s="55">
        <f t="shared" si="309"/>
        <v>350</v>
      </c>
      <c r="V695" s="32">
        <f t="shared" si="310"/>
        <v>350</v>
      </c>
      <c r="W695" s="97">
        <f t="shared" si="299"/>
        <v>350</v>
      </c>
      <c r="X695" s="53">
        <f t="shared" si="300"/>
        <v>0</v>
      </c>
      <c r="Y695" s="64"/>
      <c r="Z695" s="5">
        <f t="shared" si="302"/>
        <v>0</v>
      </c>
      <c r="AA695" s="189"/>
      <c r="AB695" s="189"/>
      <c r="AC695" s="189"/>
      <c r="AD695" s="189"/>
      <c r="AE695" s="189"/>
      <c r="AF695" s="189"/>
      <c r="AG695" s="189"/>
      <c r="AH695" s="189"/>
      <c r="AI695" s="189"/>
      <c r="AJ695" s="189"/>
      <c r="AK695" s="189"/>
      <c r="AL695" s="189"/>
      <c r="AM695" s="189"/>
      <c r="AN695" s="189"/>
      <c r="AO695" s="189"/>
      <c r="AP695" s="189"/>
      <c r="AQ695" s="189"/>
      <c r="AR695" s="189"/>
      <c r="AS695" s="189"/>
      <c r="AT695" s="189"/>
      <c r="AU695" s="189"/>
      <c r="AV695" s="189"/>
      <c r="AW695" s="189"/>
      <c r="AX695" s="189"/>
      <c r="AY695" s="189"/>
      <c r="AZ695" s="189"/>
      <c r="BA695" s="189"/>
      <c r="BB695" s="189"/>
      <c r="BC695" s="189"/>
      <c r="BD695" s="189"/>
      <c r="BE695" s="189"/>
      <c r="BF695" s="189"/>
      <c r="BG695" s="189"/>
    </row>
    <row r="696" spans="1:59" s="190" customFormat="1" ht="61.5" customHeight="1">
      <c r="A696" s="60" t="s">
        <v>38</v>
      </c>
      <c r="B696" s="51" t="s">
        <v>524</v>
      </c>
      <c r="C696" s="106"/>
      <c r="D696" s="107">
        <f t="shared" si="311"/>
        <v>450</v>
      </c>
      <c r="E696" s="107"/>
      <c r="F696" s="107"/>
      <c r="G696" s="107"/>
      <c r="H696" s="107"/>
      <c r="I696" s="107"/>
      <c r="J696" s="107"/>
      <c r="K696" s="107"/>
      <c r="L696" s="107"/>
      <c r="M696" s="107">
        <v>450</v>
      </c>
      <c r="N696" s="107"/>
      <c r="O696" s="107"/>
      <c r="P696" s="107"/>
      <c r="Q696" s="107"/>
      <c r="R696" s="107"/>
      <c r="S696" s="107"/>
      <c r="T696" s="107"/>
      <c r="U696" s="55">
        <f t="shared" si="309"/>
        <v>450</v>
      </c>
      <c r="V696" s="32">
        <f t="shared" si="310"/>
        <v>450</v>
      </c>
      <c r="W696" s="97">
        <f t="shared" si="299"/>
        <v>450</v>
      </c>
      <c r="X696" s="53">
        <f t="shared" si="300"/>
        <v>450</v>
      </c>
      <c r="Y696" s="64"/>
      <c r="Z696" s="5">
        <f t="shared" si="302"/>
        <v>0</v>
      </c>
      <c r="AA696" s="189"/>
      <c r="AB696" s="189"/>
      <c r="AC696" s="189"/>
      <c r="AD696" s="189"/>
      <c r="AE696" s="189"/>
      <c r="AF696" s="189"/>
      <c r="AG696" s="189"/>
      <c r="AH696" s="189"/>
      <c r="AI696" s="189"/>
      <c r="AJ696" s="189"/>
      <c r="AK696" s="189"/>
      <c r="AL696" s="189"/>
      <c r="AM696" s="189"/>
      <c r="AN696" s="189"/>
      <c r="AO696" s="189"/>
      <c r="AP696" s="189"/>
      <c r="AQ696" s="189"/>
      <c r="AR696" s="189"/>
      <c r="AS696" s="189"/>
      <c r="AT696" s="189"/>
      <c r="AU696" s="189"/>
      <c r="AV696" s="189"/>
      <c r="AW696" s="189"/>
      <c r="AX696" s="189"/>
      <c r="AY696" s="189"/>
      <c r="AZ696" s="189"/>
      <c r="BA696" s="189"/>
      <c r="BB696" s="189"/>
      <c r="BC696" s="189"/>
      <c r="BD696" s="189"/>
      <c r="BE696" s="189"/>
      <c r="BF696" s="189"/>
      <c r="BG696" s="189"/>
    </row>
    <row r="697" spans="1:59" s="190" customFormat="1" ht="24">
      <c r="A697" s="60" t="s">
        <v>38</v>
      </c>
      <c r="B697" s="51" t="s">
        <v>525</v>
      </c>
      <c r="C697" s="106"/>
      <c r="D697" s="107">
        <f t="shared" si="311"/>
        <v>460</v>
      </c>
      <c r="E697" s="107"/>
      <c r="F697" s="107"/>
      <c r="G697" s="107"/>
      <c r="H697" s="107"/>
      <c r="I697" s="107"/>
      <c r="J697" s="107"/>
      <c r="K697" s="107"/>
      <c r="L697" s="107"/>
      <c r="M697" s="107">
        <v>460</v>
      </c>
      <c r="N697" s="107"/>
      <c r="O697" s="107"/>
      <c r="P697" s="107"/>
      <c r="Q697" s="107"/>
      <c r="R697" s="107"/>
      <c r="S697" s="107"/>
      <c r="T697" s="107"/>
      <c r="U697" s="55">
        <f t="shared" si="309"/>
        <v>460</v>
      </c>
      <c r="V697" s="32">
        <f t="shared" si="310"/>
        <v>460</v>
      </c>
      <c r="W697" s="97">
        <f t="shared" si="299"/>
        <v>460</v>
      </c>
      <c r="X697" s="53">
        <f t="shared" si="300"/>
        <v>460</v>
      </c>
      <c r="Y697" s="64"/>
      <c r="Z697" s="5">
        <f t="shared" si="302"/>
        <v>0</v>
      </c>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89"/>
      <c r="AY697" s="189"/>
      <c r="AZ697" s="189"/>
      <c r="BA697" s="189"/>
      <c r="BB697" s="189"/>
      <c r="BC697" s="189"/>
      <c r="BD697" s="189"/>
      <c r="BE697" s="189"/>
      <c r="BF697" s="189"/>
      <c r="BG697" s="189"/>
    </row>
    <row r="698" spans="1:59" s="190" customFormat="1" ht="48">
      <c r="A698" s="60" t="s">
        <v>38</v>
      </c>
      <c r="B698" s="51" t="s">
        <v>526</v>
      </c>
      <c r="C698" s="106"/>
      <c r="D698" s="107">
        <f t="shared" si="311"/>
        <v>2952</v>
      </c>
      <c r="E698" s="107"/>
      <c r="F698" s="107"/>
      <c r="G698" s="107">
        <v>2952</v>
      </c>
      <c r="H698" s="107"/>
      <c r="I698" s="107"/>
      <c r="J698" s="107"/>
      <c r="K698" s="107"/>
      <c r="L698" s="107"/>
      <c r="M698" s="107"/>
      <c r="N698" s="107"/>
      <c r="O698" s="107"/>
      <c r="P698" s="107"/>
      <c r="Q698" s="107"/>
      <c r="R698" s="107"/>
      <c r="S698" s="107"/>
      <c r="T698" s="107"/>
      <c r="U698" s="55">
        <f t="shared" si="309"/>
        <v>2952</v>
      </c>
      <c r="V698" s="32">
        <f t="shared" si="310"/>
        <v>2952</v>
      </c>
      <c r="W698" s="97">
        <f t="shared" si="299"/>
        <v>2952</v>
      </c>
      <c r="X698" s="53">
        <f t="shared" si="300"/>
        <v>2952</v>
      </c>
      <c r="Y698" s="64"/>
      <c r="Z698" s="5">
        <f t="shared" si="302"/>
        <v>0</v>
      </c>
      <c r="AA698" s="189"/>
      <c r="AB698" s="189"/>
      <c r="AC698" s="189"/>
      <c r="AD698" s="189"/>
      <c r="AE698" s="189"/>
      <c r="AF698" s="189"/>
      <c r="AG698" s="189"/>
      <c r="AH698" s="189"/>
      <c r="AI698" s="189"/>
      <c r="AJ698" s="189"/>
      <c r="AK698" s="189"/>
      <c r="AL698" s="189"/>
      <c r="AM698" s="189"/>
      <c r="AN698" s="189"/>
      <c r="AO698" s="189"/>
      <c r="AP698" s="189"/>
      <c r="AQ698" s="189"/>
      <c r="AR698" s="189"/>
      <c r="AS698" s="189"/>
      <c r="AT698" s="189"/>
      <c r="AU698" s="189"/>
      <c r="AV698" s="189"/>
      <c r="AW698" s="189"/>
      <c r="AX698" s="189"/>
      <c r="AY698" s="189"/>
      <c r="AZ698" s="189"/>
      <c r="BA698" s="189"/>
      <c r="BB698" s="189"/>
      <c r="BC698" s="189"/>
      <c r="BD698" s="189"/>
      <c r="BE698" s="189"/>
      <c r="BF698" s="189"/>
      <c r="BG698" s="189"/>
    </row>
    <row r="699" spans="1:59" s="41" customFormat="1" ht="12">
      <c r="A699" s="90" t="s">
        <v>527</v>
      </c>
      <c r="B699" s="28" t="s">
        <v>528</v>
      </c>
      <c r="C699" s="98">
        <v>16161</v>
      </c>
      <c r="D699" s="99">
        <f t="shared" si="311"/>
        <v>18875</v>
      </c>
      <c r="E699" s="99">
        <f>E700+E701+E702</f>
        <v>0</v>
      </c>
      <c r="F699" s="99">
        <f t="shared" ref="F699:Q699" si="312">F700+F701+F702</f>
        <v>0</v>
      </c>
      <c r="G699" s="99">
        <f t="shared" si="312"/>
        <v>0</v>
      </c>
      <c r="H699" s="99">
        <f t="shared" si="312"/>
        <v>0</v>
      </c>
      <c r="I699" s="99">
        <f t="shared" si="312"/>
        <v>0</v>
      </c>
      <c r="J699" s="99">
        <f t="shared" si="312"/>
        <v>0</v>
      </c>
      <c r="K699" s="99">
        <f t="shared" si="312"/>
        <v>0</v>
      </c>
      <c r="L699" s="99">
        <f t="shared" si="312"/>
        <v>0</v>
      </c>
      <c r="M699" s="99">
        <f t="shared" si="312"/>
        <v>18875</v>
      </c>
      <c r="N699" s="99">
        <f t="shared" si="312"/>
        <v>0</v>
      </c>
      <c r="O699" s="99">
        <f t="shared" si="312"/>
        <v>0</v>
      </c>
      <c r="P699" s="99">
        <f t="shared" si="312"/>
        <v>0</v>
      </c>
      <c r="Q699" s="99">
        <f t="shared" si="312"/>
        <v>127</v>
      </c>
      <c r="R699" s="99"/>
      <c r="S699" s="99">
        <f t="shared" ref="S699:T699" si="313">S700+S701+S702</f>
        <v>127</v>
      </c>
      <c r="T699" s="99">
        <f t="shared" si="313"/>
        <v>0</v>
      </c>
      <c r="U699" s="31">
        <f t="shared" si="309"/>
        <v>19002</v>
      </c>
      <c r="V699" s="32">
        <f t="shared" si="310"/>
        <v>18875</v>
      </c>
      <c r="W699" s="97">
        <f t="shared" si="299"/>
        <v>18875</v>
      </c>
      <c r="X699" s="34">
        <f t="shared" si="300"/>
        <v>2714</v>
      </c>
      <c r="Y699" s="38" t="s">
        <v>37</v>
      </c>
      <c r="Z699" s="5">
        <f t="shared" si="302"/>
        <v>0</v>
      </c>
      <c r="AA699" s="39"/>
      <c r="AB699" s="39"/>
      <c r="AC699" s="40"/>
      <c r="AD699" s="40"/>
      <c r="AE699" s="40"/>
      <c r="AF699" s="40"/>
      <c r="AG699" s="40"/>
      <c r="AH699" s="40"/>
      <c r="AI699" s="40"/>
      <c r="AJ699" s="40"/>
      <c r="AK699" s="40"/>
      <c r="AL699" s="40"/>
      <c r="AM699" s="40"/>
      <c r="AN699" s="40"/>
      <c r="AO699" s="40"/>
      <c r="AP699" s="40"/>
      <c r="AQ699" s="40"/>
      <c r="AR699" s="40"/>
      <c r="AS699" s="40"/>
      <c r="AT699" s="40"/>
      <c r="AU699" s="40"/>
      <c r="AV699" s="40"/>
      <c r="AW699" s="40"/>
      <c r="AX699" s="40"/>
      <c r="AY699" s="40"/>
      <c r="AZ699" s="40"/>
      <c r="BA699" s="40"/>
      <c r="BB699" s="40"/>
      <c r="BC699" s="40"/>
      <c r="BD699" s="40"/>
      <c r="BE699" s="40"/>
      <c r="BF699" s="40"/>
      <c r="BG699" s="40"/>
    </row>
    <row r="700" spans="1:59" s="49" customFormat="1" ht="12">
      <c r="A700" s="42" t="s">
        <v>35</v>
      </c>
      <c r="B700" s="43" t="s">
        <v>36</v>
      </c>
      <c r="C700" s="102">
        <v>13960.599733999999</v>
      </c>
      <c r="D700" s="103">
        <f t="shared" si="311"/>
        <v>16389</v>
      </c>
      <c r="E700" s="103">
        <v>0</v>
      </c>
      <c r="F700" s="103">
        <v>0</v>
      </c>
      <c r="G700" s="103">
        <v>0</v>
      </c>
      <c r="H700" s="103">
        <v>0</v>
      </c>
      <c r="I700" s="103">
        <v>0</v>
      </c>
      <c r="J700" s="103">
        <v>0</v>
      </c>
      <c r="K700" s="103">
        <v>0</v>
      </c>
      <c r="L700" s="103">
        <v>0</v>
      </c>
      <c r="M700" s="103">
        <v>16389</v>
      </c>
      <c r="N700" s="103"/>
      <c r="O700" s="103"/>
      <c r="P700" s="103"/>
      <c r="Q700" s="103"/>
      <c r="R700" s="103"/>
      <c r="S700" s="103"/>
      <c r="T700" s="103"/>
      <c r="U700" s="55">
        <f t="shared" si="309"/>
        <v>16389</v>
      </c>
      <c r="V700" s="32">
        <f t="shared" si="310"/>
        <v>16389</v>
      </c>
      <c r="W700" s="97">
        <f t="shared" si="299"/>
        <v>16389</v>
      </c>
      <c r="X700" s="176">
        <f t="shared" si="300"/>
        <v>2428.4002660000006</v>
      </c>
      <c r="Y700" s="38"/>
      <c r="Z700" s="5">
        <f t="shared" si="302"/>
        <v>0</v>
      </c>
      <c r="AA700" s="48"/>
      <c r="AB700" s="48"/>
      <c r="AC700" s="48"/>
      <c r="AD700" s="48"/>
      <c r="AE700" s="48"/>
      <c r="AF700" s="48"/>
      <c r="AG700" s="48"/>
      <c r="AH700" s="48"/>
      <c r="AI700" s="48"/>
      <c r="AJ700" s="48"/>
      <c r="AK700" s="48"/>
      <c r="AL700" s="48"/>
      <c r="AM700" s="48"/>
      <c r="AN700" s="48"/>
      <c r="AO700" s="48"/>
      <c r="AP700" s="48"/>
      <c r="AQ700" s="48"/>
      <c r="AR700" s="48"/>
      <c r="AS700" s="48"/>
      <c r="AT700" s="48"/>
      <c r="AU700" s="48"/>
      <c r="AV700" s="48"/>
      <c r="AW700" s="48"/>
      <c r="AX700" s="48"/>
      <c r="AY700" s="48"/>
      <c r="AZ700" s="48"/>
      <c r="BA700" s="48"/>
      <c r="BB700" s="48"/>
      <c r="BC700" s="48"/>
      <c r="BD700" s="48"/>
      <c r="BE700" s="48"/>
      <c r="BF700" s="48"/>
      <c r="BG700" s="48"/>
    </row>
    <row r="701" spans="1:59" s="49" customFormat="1" ht="12">
      <c r="A701" s="42" t="s">
        <v>43</v>
      </c>
      <c r="B701" s="43" t="s">
        <v>44</v>
      </c>
      <c r="C701" s="102">
        <v>1146</v>
      </c>
      <c r="D701" s="103">
        <f t="shared" si="311"/>
        <v>1146</v>
      </c>
      <c r="E701" s="103"/>
      <c r="F701" s="103"/>
      <c r="G701" s="103"/>
      <c r="H701" s="103"/>
      <c r="I701" s="103"/>
      <c r="J701" s="103"/>
      <c r="K701" s="103"/>
      <c r="L701" s="103"/>
      <c r="M701" s="103">
        <v>1146</v>
      </c>
      <c r="N701" s="103"/>
      <c r="O701" s="103"/>
      <c r="P701" s="103"/>
      <c r="Q701" s="103">
        <v>127</v>
      </c>
      <c r="R701" s="103"/>
      <c r="S701" s="103">
        <v>127</v>
      </c>
      <c r="T701" s="103"/>
      <c r="U701" s="46">
        <f t="shared" si="309"/>
        <v>1273</v>
      </c>
      <c r="V701" s="32">
        <f t="shared" si="310"/>
        <v>1146</v>
      </c>
      <c r="W701" s="97">
        <f t="shared" si="299"/>
        <v>1146</v>
      </c>
      <c r="X701" s="176">
        <f t="shared" si="300"/>
        <v>0</v>
      </c>
      <c r="Y701" s="38"/>
      <c r="Z701" s="5">
        <f t="shared" si="302"/>
        <v>0</v>
      </c>
      <c r="AA701" s="48"/>
      <c r="AB701" s="48"/>
      <c r="AC701" s="48"/>
      <c r="AD701" s="48"/>
      <c r="AE701" s="48"/>
      <c r="AF701" s="48"/>
      <c r="AG701" s="48"/>
      <c r="AH701" s="48"/>
      <c r="AI701" s="48"/>
      <c r="AJ701" s="48"/>
      <c r="AK701" s="48"/>
      <c r="AL701" s="48"/>
      <c r="AM701" s="48"/>
      <c r="AN701" s="48"/>
      <c r="AO701" s="48"/>
      <c r="AP701" s="48"/>
      <c r="AQ701" s="48"/>
      <c r="AR701" s="48"/>
      <c r="AS701" s="48"/>
      <c r="AT701" s="48"/>
      <c r="AU701" s="48"/>
      <c r="AV701" s="48"/>
      <c r="AW701" s="48"/>
      <c r="AX701" s="48"/>
      <c r="AY701" s="48"/>
      <c r="AZ701" s="48"/>
      <c r="BA701" s="48"/>
      <c r="BB701" s="48"/>
      <c r="BC701" s="48"/>
      <c r="BD701" s="48"/>
      <c r="BE701" s="48"/>
      <c r="BF701" s="48"/>
      <c r="BG701" s="48"/>
    </row>
    <row r="702" spans="1:59" s="49" customFormat="1" ht="12">
      <c r="A702" s="42" t="s">
        <v>45</v>
      </c>
      <c r="B702" s="43" t="s">
        <v>94</v>
      </c>
      <c r="C702" s="102">
        <v>1054</v>
      </c>
      <c r="D702" s="103">
        <f t="shared" si="311"/>
        <v>1340</v>
      </c>
      <c r="E702" s="103">
        <f t="shared" ref="E702:L702" si="314">SUM(E703:E707)</f>
        <v>0</v>
      </c>
      <c r="F702" s="103">
        <f t="shared" si="314"/>
        <v>0</v>
      </c>
      <c r="G702" s="103">
        <f t="shared" si="314"/>
        <v>0</v>
      </c>
      <c r="H702" s="103">
        <f t="shared" si="314"/>
        <v>0</v>
      </c>
      <c r="I702" s="103">
        <f t="shared" si="314"/>
        <v>0</v>
      </c>
      <c r="J702" s="103">
        <f t="shared" si="314"/>
        <v>0</v>
      </c>
      <c r="K702" s="103">
        <f t="shared" si="314"/>
        <v>0</v>
      </c>
      <c r="L702" s="103">
        <f t="shared" si="314"/>
        <v>0</v>
      </c>
      <c r="M702" s="103">
        <f>SUM(M703:M707)</f>
        <v>1340</v>
      </c>
      <c r="N702" s="103">
        <f t="shared" ref="N702:T702" si="315">SUM(N703:N707)</f>
        <v>0</v>
      </c>
      <c r="O702" s="103">
        <f t="shared" si="315"/>
        <v>0</v>
      </c>
      <c r="P702" s="103">
        <f t="shared" si="315"/>
        <v>0</v>
      </c>
      <c r="Q702" s="103">
        <f t="shared" si="315"/>
        <v>0</v>
      </c>
      <c r="R702" s="103"/>
      <c r="S702" s="103">
        <f t="shared" si="315"/>
        <v>0</v>
      </c>
      <c r="T702" s="103">
        <f t="shared" si="315"/>
        <v>0</v>
      </c>
      <c r="U702" s="46">
        <f t="shared" si="309"/>
        <v>1340</v>
      </c>
      <c r="V702" s="32">
        <f t="shared" si="310"/>
        <v>1340</v>
      </c>
      <c r="W702" s="97">
        <f t="shared" si="299"/>
        <v>1340</v>
      </c>
      <c r="X702" s="171">
        <f t="shared" si="300"/>
        <v>286</v>
      </c>
      <c r="Y702" s="38"/>
      <c r="Z702" s="5">
        <f t="shared" si="302"/>
        <v>0</v>
      </c>
      <c r="AA702" s="48"/>
      <c r="AB702" s="48"/>
      <c r="AC702" s="48"/>
      <c r="AD702" s="48"/>
      <c r="AE702" s="48"/>
      <c r="AF702" s="48"/>
      <c r="AG702" s="48"/>
      <c r="AH702" s="48"/>
      <c r="AI702" s="48"/>
      <c r="AJ702" s="48"/>
      <c r="AK702" s="48"/>
      <c r="AL702" s="48"/>
      <c r="AM702" s="48"/>
      <c r="AN702" s="48"/>
      <c r="AO702" s="48"/>
      <c r="AP702" s="48"/>
      <c r="AQ702" s="48"/>
      <c r="AR702" s="48"/>
      <c r="AS702" s="48"/>
      <c r="AT702" s="48"/>
      <c r="AU702" s="48"/>
      <c r="AV702" s="48"/>
      <c r="AW702" s="48"/>
      <c r="AX702" s="48"/>
      <c r="AY702" s="48"/>
      <c r="AZ702" s="48"/>
      <c r="BA702" s="48"/>
      <c r="BB702" s="48"/>
      <c r="BC702" s="48"/>
      <c r="BD702" s="48"/>
      <c r="BE702" s="48"/>
      <c r="BF702" s="48"/>
      <c r="BG702" s="48"/>
    </row>
    <row r="703" spans="1:59" s="190" customFormat="1" ht="24">
      <c r="A703" s="60" t="s">
        <v>40</v>
      </c>
      <c r="B703" s="51" t="s">
        <v>529</v>
      </c>
      <c r="C703" s="106">
        <v>614</v>
      </c>
      <c r="D703" s="107">
        <f t="shared" si="311"/>
        <v>614</v>
      </c>
      <c r="E703" s="107"/>
      <c r="F703" s="107"/>
      <c r="G703" s="107"/>
      <c r="H703" s="107"/>
      <c r="I703" s="107"/>
      <c r="J703" s="107"/>
      <c r="K703" s="107"/>
      <c r="L703" s="107"/>
      <c r="M703" s="107">
        <v>614</v>
      </c>
      <c r="N703" s="107"/>
      <c r="O703" s="107"/>
      <c r="P703" s="107"/>
      <c r="Q703" s="107"/>
      <c r="R703" s="107"/>
      <c r="S703" s="107"/>
      <c r="T703" s="107"/>
      <c r="U703" s="55">
        <f t="shared" si="309"/>
        <v>614</v>
      </c>
      <c r="V703" s="32">
        <f t="shared" si="310"/>
        <v>614</v>
      </c>
      <c r="W703" s="97">
        <f t="shared" si="299"/>
        <v>614</v>
      </c>
      <c r="X703" s="172">
        <f t="shared" si="300"/>
        <v>0</v>
      </c>
      <c r="Y703" s="64"/>
      <c r="Z703" s="5">
        <f t="shared" si="302"/>
        <v>0</v>
      </c>
      <c r="AA703" s="189"/>
      <c r="AB703" s="189"/>
      <c r="AC703" s="189"/>
      <c r="AD703" s="189"/>
      <c r="AE703" s="189"/>
      <c r="AF703" s="189"/>
      <c r="AG703" s="189"/>
      <c r="AH703" s="189"/>
      <c r="AI703" s="189"/>
      <c r="AJ703" s="189"/>
      <c r="AK703" s="189"/>
      <c r="AL703" s="189"/>
      <c r="AM703" s="189"/>
      <c r="AN703" s="189"/>
      <c r="AO703" s="189"/>
      <c r="AP703" s="189"/>
      <c r="AQ703" s="189"/>
      <c r="AR703" s="189"/>
      <c r="AS703" s="189"/>
      <c r="AT703" s="189"/>
      <c r="AU703" s="189"/>
      <c r="AV703" s="189"/>
      <c r="AW703" s="189"/>
      <c r="AX703" s="189"/>
      <c r="AY703" s="189"/>
      <c r="AZ703" s="189"/>
      <c r="BA703" s="189"/>
      <c r="BB703" s="189"/>
      <c r="BC703" s="189"/>
      <c r="BD703" s="189"/>
      <c r="BE703" s="189"/>
      <c r="BF703" s="189"/>
      <c r="BG703" s="189"/>
    </row>
    <row r="704" spans="1:59" s="190" customFormat="1" ht="12">
      <c r="A704" s="60" t="s">
        <v>40</v>
      </c>
      <c r="B704" s="51" t="s">
        <v>530</v>
      </c>
      <c r="C704" s="106">
        <v>200</v>
      </c>
      <c r="D704" s="107">
        <f t="shared" si="311"/>
        <v>200</v>
      </c>
      <c r="E704" s="107"/>
      <c r="F704" s="107"/>
      <c r="G704" s="107"/>
      <c r="H704" s="107"/>
      <c r="I704" s="107"/>
      <c r="J704" s="107"/>
      <c r="K704" s="107"/>
      <c r="L704" s="107"/>
      <c r="M704" s="107">
        <v>200</v>
      </c>
      <c r="N704" s="107"/>
      <c r="O704" s="107"/>
      <c r="P704" s="107"/>
      <c r="Q704" s="107"/>
      <c r="R704" s="107"/>
      <c r="S704" s="107"/>
      <c r="T704" s="107"/>
      <c r="U704" s="55">
        <f t="shared" si="309"/>
        <v>200</v>
      </c>
      <c r="V704" s="32">
        <f t="shared" si="310"/>
        <v>200</v>
      </c>
      <c r="W704" s="97">
        <f t="shared" si="299"/>
        <v>200</v>
      </c>
      <c r="X704" s="172">
        <f t="shared" si="300"/>
        <v>0</v>
      </c>
      <c r="Y704" s="64"/>
      <c r="Z704" s="5">
        <f t="shared" si="302"/>
        <v>0</v>
      </c>
      <c r="AA704" s="189"/>
      <c r="AB704" s="189"/>
      <c r="AC704" s="189"/>
      <c r="AD704" s="189"/>
      <c r="AE704" s="189"/>
      <c r="AF704" s="189"/>
      <c r="AG704" s="189"/>
      <c r="AH704" s="189"/>
      <c r="AI704" s="189"/>
      <c r="AJ704" s="189"/>
      <c r="AK704" s="189"/>
      <c r="AL704" s="189"/>
      <c r="AM704" s="189"/>
      <c r="AN704" s="189"/>
      <c r="AO704" s="189"/>
      <c r="AP704" s="189"/>
      <c r="AQ704" s="189"/>
      <c r="AR704" s="189"/>
      <c r="AS704" s="189"/>
      <c r="AT704" s="189"/>
      <c r="AU704" s="189"/>
      <c r="AV704" s="189"/>
      <c r="AW704" s="189"/>
      <c r="AX704" s="189"/>
      <c r="AY704" s="189"/>
      <c r="AZ704" s="189"/>
      <c r="BA704" s="189"/>
      <c r="BB704" s="189"/>
      <c r="BC704" s="189"/>
      <c r="BD704" s="189"/>
      <c r="BE704" s="189"/>
      <c r="BF704" s="189"/>
      <c r="BG704" s="189"/>
    </row>
    <row r="705" spans="1:59" s="190" customFormat="1" ht="48">
      <c r="A705" s="60" t="s">
        <v>40</v>
      </c>
      <c r="B705" s="51" t="s">
        <v>531</v>
      </c>
      <c r="C705" s="106">
        <v>210</v>
      </c>
      <c r="D705" s="107">
        <f t="shared" si="311"/>
        <v>70</v>
      </c>
      <c r="E705" s="107"/>
      <c r="F705" s="107"/>
      <c r="G705" s="107"/>
      <c r="H705" s="107"/>
      <c r="I705" s="107"/>
      <c r="J705" s="107"/>
      <c r="K705" s="107"/>
      <c r="L705" s="107"/>
      <c r="M705" s="107">
        <v>70</v>
      </c>
      <c r="N705" s="107"/>
      <c r="O705" s="107"/>
      <c r="P705" s="107"/>
      <c r="Q705" s="107"/>
      <c r="R705" s="107"/>
      <c r="S705" s="107"/>
      <c r="T705" s="107"/>
      <c r="U705" s="55">
        <f t="shared" si="309"/>
        <v>70</v>
      </c>
      <c r="V705" s="32">
        <f t="shared" si="310"/>
        <v>70</v>
      </c>
      <c r="W705" s="97">
        <f t="shared" si="299"/>
        <v>70</v>
      </c>
      <c r="X705" s="172">
        <f t="shared" si="300"/>
        <v>-140</v>
      </c>
      <c r="Y705" s="64"/>
      <c r="Z705" s="5">
        <f t="shared" si="302"/>
        <v>0</v>
      </c>
      <c r="AA705" s="189"/>
      <c r="AB705" s="189"/>
      <c r="AC705" s="189"/>
      <c r="AD705" s="189"/>
      <c r="AE705" s="189"/>
      <c r="AF705" s="189"/>
      <c r="AG705" s="189"/>
      <c r="AH705" s="189"/>
      <c r="AI705" s="189"/>
      <c r="AJ705" s="189"/>
      <c r="AK705" s="189"/>
      <c r="AL705" s="189"/>
      <c r="AM705" s="189"/>
      <c r="AN705" s="189"/>
      <c r="AO705" s="189"/>
      <c r="AP705" s="189"/>
      <c r="AQ705" s="189"/>
      <c r="AR705" s="189"/>
      <c r="AS705" s="189"/>
      <c r="AT705" s="189"/>
      <c r="AU705" s="189"/>
      <c r="AV705" s="189"/>
      <c r="AW705" s="189"/>
      <c r="AX705" s="189"/>
      <c r="AY705" s="189"/>
      <c r="AZ705" s="189"/>
      <c r="BA705" s="189"/>
      <c r="BB705" s="189"/>
      <c r="BC705" s="189"/>
      <c r="BD705" s="189"/>
      <c r="BE705" s="189"/>
      <c r="BF705" s="189"/>
      <c r="BG705" s="189"/>
    </row>
    <row r="706" spans="1:59" s="190" customFormat="1" ht="12" customHeight="1" outlineLevel="1">
      <c r="A706" s="60" t="s">
        <v>40</v>
      </c>
      <c r="B706" s="51" t="s">
        <v>532</v>
      </c>
      <c r="C706" s="106">
        <v>30</v>
      </c>
      <c r="D706" s="107">
        <f t="shared" si="311"/>
        <v>30</v>
      </c>
      <c r="E706" s="107"/>
      <c r="F706" s="107"/>
      <c r="G706" s="107"/>
      <c r="H706" s="107"/>
      <c r="I706" s="107"/>
      <c r="J706" s="107"/>
      <c r="K706" s="107"/>
      <c r="L706" s="107"/>
      <c r="M706" s="107">
        <v>30</v>
      </c>
      <c r="N706" s="107"/>
      <c r="O706" s="107"/>
      <c r="P706" s="107"/>
      <c r="Q706" s="107"/>
      <c r="R706" s="107"/>
      <c r="S706" s="107"/>
      <c r="T706" s="107"/>
      <c r="U706" s="55">
        <f t="shared" si="309"/>
        <v>30</v>
      </c>
      <c r="V706" s="32">
        <f t="shared" si="310"/>
        <v>30</v>
      </c>
      <c r="W706" s="97">
        <f t="shared" si="299"/>
        <v>30</v>
      </c>
      <c r="X706" s="172">
        <f t="shared" si="300"/>
        <v>0</v>
      </c>
      <c r="Y706" s="64"/>
      <c r="Z706" s="5">
        <f t="shared" si="302"/>
        <v>0</v>
      </c>
      <c r="AA706" s="189"/>
      <c r="AB706" s="189"/>
      <c r="AC706" s="189"/>
      <c r="AD706" s="189"/>
      <c r="AE706" s="189"/>
      <c r="AF706" s="189"/>
      <c r="AG706" s="189"/>
      <c r="AH706" s="189"/>
      <c r="AI706" s="189"/>
      <c r="AJ706" s="189"/>
      <c r="AK706" s="189"/>
      <c r="AL706" s="189"/>
      <c r="AM706" s="189"/>
      <c r="AN706" s="189"/>
      <c r="AO706" s="189"/>
      <c r="AP706" s="189"/>
      <c r="AQ706" s="189"/>
      <c r="AR706" s="189"/>
      <c r="AS706" s="189"/>
      <c r="AT706" s="189"/>
      <c r="AU706" s="189"/>
      <c r="AV706" s="189"/>
      <c r="AW706" s="189"/>
      <c r="AX706" s="189"/>
      <c r="AY706" s="189"/>
      <c r="AZ706" s="189"/>
      <c r="BA706" s="189"/>
      <c r="BB706" s="189"/>
      <c r="BC706" s="189"/>
      <c r="BD706" s="189"/>
      <c r="BE706" s="189"/>
      <c r="BF706" s="189"/>
      <c r="BG706" s="189"/>
    </row>
    <row r="707" spans="1:59" s="190" customFormat="1" ht="12">
      <c r="A707" s="60" t="s">
        <v>40</v>
      </c>
      <c r="B707" s="51" t="s">
        <v>533</v>
      </c>
      <c r="C707" s="106">
        <v>0</v>
      </c>
      <c r="D707" s="107">
        <f t="shared" si="311"/>
        <v>426</v>
      </c>
      <c r="E707" s="107"/>
      <c r="F707" s="107"/>
      <c r="G707" s="107"/>
      <c r="H707" s="107"/>
      <c r="I707" s="107"/>
      <c r="J707" s="107"/>
      <c r="K707" s="107"/>
      <c r="L707" s="107"/>
      <c r="M707" s="107">
        <v>426</v>
      </c>
      <c r="N707" s="107"/>
      <c r="O707" s="107"/>
      <c r="P707" s="107"/>
      <c r="Q707" s="107"/>
      <c r="R707" s="107"/>
      <c r="S707" s="107"/>
      <c r="T707" s="107"/>
      <c r="U707" s="55">
        <f t="shared" si="309"/>
        <v>426</v>
      </c>
      <c r="V707" s="32">
        <f t="shared" si="310"/>
        <v>426</v>
      </c>
      <c r="W707" s="97">
        <f t="shared" si="299"/>
        <v>426</v>
      </c>
      <c r="X707" s="172">
        <f t="shared" si="300"/>
        <v>426</v>
      </c>
      <c r="Y707" s="64"/>
      <c r="Z707" s="5">
        <f t="shared" si="302"/>
        <v>0</v>
      </c>
      <c r="AA707" s="189"/>
      <c r="AB707" s="189"/>
      <c r="AC707" s="189"/>
      <c r="AD707" s="189"/>
      <c r="AE707" s="189"/>
      <c r="AF707" s="189"/>
      <c r="AG707" s="189"/>
      <c r="AH707" s="189"/>
      <c r="AI707" s="189"/>
      <c r="AJ707" s="189"/>
      <c r="AK707" s="189"/>
      <c r="AL707" s="189"/>
      <c r="AM707" s="189"/>
      <c r="AN707" s="189"/>
      <c r="AO707" s="189"/>
      <c r="AP707" s="189"/>
      <c r="AQ707" s="189"/>
      <c r="AR707" s="189"/>
      <c r="AS707" s="189"/>
      <c r="AT707" s="189"/>
      <c r="AU707" s="189"/>
      <c r="AV707" s="189"/>
      <c r="AW707" s="189"/>
      <c r="AX707" s="189"/>
      <c r="AY707" s="189"/>
      <c r="AZ707" s="189"/>
      <c r="BA707" s="189"/>
      <c r="BB707" s="189"/>
      <c r="BC707" s="189"/>
      <c r="BD707" s="189"/>
      <c r="BE707" s="189"/>
      <c r="BF707" s="189"/>
      <c r="BG707" s="189"/>
    </row>
    <row r="708" spans="1:59" s="41" customFormat="1" ht="12">
      <c r="A708" s="90" t="s">
        <v>534</v>
      </c>
      <c r="B708" s="28" t="s">
        <v>535</v>
      </c>
      <c r="C708" s="98">
        <v>35253</v>
      </c>
      <c r="D708" s="99">
        <f>SUM(E708:P708)</f>
        <v>37824</v>
      </c>
      <c r="E708" s="99">
        <f>E709+E710+E711</f>
        <v>0</v>
      </c>
      <c r="F708" s="99">
        <f t="shared" ref="F708:P708" si="316">F709+F710+F711</f>
        <v>0</v>
      </c>
      <c r="G708" s="99">
        <f t="shared" si="316"/>
        <v>0</v>
      </c>
      <c r="H708" s="99">
        <f t="shared" si="316"/>
        <v>564</v>
      </c>
      <c r="I708" s="99">
        <f t="shared" si="316"/>
        <v>0</v>
      </c>
      <c r="J708" s="99">
        <f t="shared" si="316"/>
        <v>0</v>
      </c>
      <c r="K708" s="99">
        <f t="shared" si="316"/>
        <v>0</v>
      </c>
      <c r="L708" s="99">
        <f t="shared" si="316"/>
        <v>0</v>
      </c>
      <c r="M708" s="99">
        <f t="shared" si="316"/>
        <v>37260</v>
      </c>
      <c r="N708" s="99">
        <f t="shared" si="316"/>
        <v>0</v>
      </c>
      <c r="O708" s="99">
        <f t="shared" si="316"/>
        <v>0</v>
      </c>
      <c r="P708" s="99">
        <f t="shared" si="316"/>
        <v>0</v>
      </c>
      <c r="Q708" s="99">
        <f>Q709+Q710+Q711</f>
        <v>196</v>
      </c>
      <c r="R708" s="99"/>
      <c r="S708" s="99">
        <f>S709+S710+S711</f>
        <v>194</v>
      </c>
      <c r="T708" s="99">
        <f>T709+T710+T711</f>
        <v>0</v>
      </c>
      <c r="U708" s="31">
        <f t="shared" si="309"/>
        <v>38020</v>
      </c>
      <c r="V708" s="32">
        <f t="shared" si="310"/>
        <v>37826</v>
      </c>
      <c r="W708" s="97">
        <f t="shared" si="299"/>
        <v>37824</v>
      </c>
      <c r="X708" s="34">
        <f t="shared" si="300"/>
        <v>2571</v>
      </c>
      <c r="Y708" s="38" t="s">
        <v>37</v>
      </c>
      <c r="Z708" s="5">
        <f t="shared" si="302"/>
        <v>0</v>
      </c>
      <c r="AA708" s="39"/>
      <c r="AB708" s="39"/>
      <c r="AC708" s="40"/>
      <c r="AD708" s="40"/>
      <c r="AE708" s="40"/>
      <c r="AF708" s="40"/>
      <c r="AG708" s="40"/>
      <c r="AH708" s="40"/>
      <c r="AI708" s="40"/>
      <c r="AJ708" s="40"/>
      <c r="AK708" s="40"/>
      <c r="AL708" s="40"/>
      <c r="AM708" s="40"/>
      <c r="AN708" s="40"/>
      <c r="AO708" s="40"/>
      <c r="AP708" s="40"/>
      <c r="AQ708" s="40"/>
      <c r="AR708" s="40"/>
      <c r="AS708" s="40"/>
      <c r="AT708" s="40"/>
      <c r="AU708" s="40"/>
      <c r="AV708" s="40"/>
      <c r="AW708" s="40"/>
      <c r="AX708" s="40"/>
      <c r="AY708" s="40"/>
      <c r="AZ708" s="40"/>
      <c r="BA708" s="40"/>
      <c r="BB708" s="40"/>
      <c r="BC708" s="40"/>
      <c r="BD708" s="40"/>
      <c r="BE708" s="40"/>
      <c r="BF708" s="40"/>
      <c r="BG708" s="40"/>
    </row>
    <row r="709" spans="1:59" s="49" customFormat="1" ht="12">
      <c r="A709" s="42" t="s">
        <v>35</v>
      </c>
      <c r="B709" s="43" t="s">
        <v>36</v>
      </c>
      <c r="C709" s="102">
        <v>17123.523382000003</v>
      </c>
      <c r="D709" s="45">
        <f>SUM(E709:P709)</f>
        <v>20640</v>
      </c>
      <c r="E709" s="45">
        <v>0</v>
      </c>
      <c r="F709" s="45">
        <v>0</v>
      </c>
      <c r="G709" s="45">
        <v>0</v>
      </c>
      <c r="H709" s="45">
        <v>0</v>
      </c>
      <c r="I709" s="45">
        <v>0</v>
      </c>
      <c r="J709" s="45">
        <v>0</v>
      </c>
      <c r="K709" s="45">
        <v>0</v>
      </c>
      <c r="L709" s="45">
        <v>0</v>
      </c>
      <c r="M709" s="45">
        <v>20640</v>
      </c>
      <c r="N709" s="45"/>
      <c r="O709" s="45"/>
      <c r="P709" s="45"/>
      <c r="Q709" s="45"/>
      <c r="R709" s="45"/>
      <c r="S709" s="45"/>
      <c r="T709" s="45"/>
      <c r="U709" s="55">
        <f t="shared" si="309"/>
        <v>20640</v>
      </c>
      <c r="V709" s="32">
        <f t="shared" si="310"/>
        <v>20640</v>
      </c>
      <c r="W709" s="97">
        <f t="shared" si="299"/>
        <v>20640</v>
      </c>
      <c r="X709" s="176">
        <f t="shared" si="300"/>
        <v>3516.476617999997</v>
      </c>
      <c r="Y709" s="38"/>
      <c r="Z709" s="5">
        <f t="shared" si="302"/>
        <v>0</v>
      </c>
      <c r="AA709" s="48"/>
      <c r="AB709" s="48"/>
      <c r="AC709" s="48"/>
      <c r="AD709" s="48"/>
      <c r="AE709" s="48"/>
      <c r="AF709" s="48"/>
      <c r="AG709" s="48"/>
      <c r="AH709" s="48"/>
      <c r="AI709" s="48"/>
      <c r="AJ709" s="48"/>
      <c r="AK709" s="48"/>
      <c r="AL709" s="48"/>
      <c r="AM709" s="48"/>
      <c r="AN709" s="48"/>
      <c r="AO709" s="48"/>
      <c r="AP709" s="48"/>
      <c r="AQ709" s="48"/>
      <c r="AR709" s="48"/>
      <c r="AS709" s="48"/>
      <c r="AT709" s="48"/>
      <c r="AU709" s="48"/>
      <c r="AV709" s="48"/>
      <c r="AW709" s="48"/>
      <c r="AX709" s="48"/>
      <c r="AY709" s="48"/>
      <c r="AZ709" s="48"/>
      <c r="BA709" s="48"/>
      <c r="BB709" s="48"/>
      <c r="BC709" s="48"/>
      <c r="BD709" s="48"/>
      <c r="BE709" s="48"/>
      <c r="BF709" s="48"/>
      <c r="BG709" s="48"/>
    </row>
    <row r="710" spans="1:59" s="49" customFormat="1" ht="12">
      <c r="A710" s="42" t="s">
        <v>43</v>
      </c>
      <c r="B710" s="43" t="s">
        <v>44</v>
      </c>
      <c r="C710" s="102">
        <v>1762</v>
      </c>
      <c r="D710" s="45">
        <f>SUM(E710:P710)</f>
        <v>1744</v>
      </c>
      <c r="E710" s="45"/>
      <c r="F710" s="45"/>
      <c r="G710" s="45"/>
      <c r="H710" s="45"/>
      <c r="I710" s="45"/>
      <c r="J710" s="45"/>
      <c r="K710" s="45"/>
      <c r="L710" s="45"/>
      <c r="M710" s="45">
        <v>1744</v>
      </c>
      <c r="N710" s="45"/>
      <c r="O710" s="45"/>
      <c r="P710" s="45"/>
      <c r="Q710" s="45">
        <v>196</v>
      </c>
      <c r="R710" s="45"/>
      <c r="S710" s="45">
        <v>194</v>
      </c>
      <c r="T710" s="45"/>
      <c r="U710" s="46">
        <f t="shared" si="309"/>
        <v>1940</v>
      </c>
      <c r="V710" s="32">
        <f t="shared" si="310"/>
        <v>1746</v>
      </c>
      <c r="W710" s="97">
        <f t="shared" si="299"/>
        <v>1744</v>
      </c>
      <c r="X710" s="176">
        <f t="shared" si="300"/>
        <v>-18</v>
      </c>
      <c r="Y710" s="38"/>
      <c r="Z710" s="5">
        <f t="shared" si="302"/>
        <v>0</v>
      </c>
      <c r="AA710" s="48"/>
      <c r="AB710" s="48"/>
      <c r="AC710" s="48"/>
      <c r="AD710" s="48"/>
      <c r="AE710" s="48"/>
      <c r="AF710" s="48"/>
      <c r="AG710" s="48"/>
      <c r="AH710" s="48"/>
      <c r="AI710" s="48"/>
      <c r="AJ710" s="48"/>
      <c r="AK710" s="48"/>
      <c r="AL710" s="48"/>
      <c r="AM710" s="48"/>
      <c r="AN710" s="48"/>
      <c r="AO710" s="48"/>
      <c r="AP710" s="48"/>
      <c r="AQ710" s="48"/>
      <c r="AR710" s="48"/>
      <c r="AS710" s="48"/>
      <c r="AT710" s="48"/>
      <c r="AU710" s="48"/>
      <c r="AV710" s="48"/>
      <c r="AW710" s="48"/>
      <c r="AX710" s="48"/>
      <c r="AY710" s="48"/>
      <c r="AZ710" s="48"/>
      <c r="BA710" s="48"/>
      <c r="BB710" s="48"/>
      <c r="BC710" s="48"/>
      <c r="BD710" s="48"/>
      <c r="BE710" s="48"/>
      <c r="BF710" s="48"/>
      <c r="BG710" s="48"/>
    </row>
    <row r="711" spans="1:59" s="49" customFormat="1" ht="12">
      <c r="A711" s="42" t="s">
        <v>45</v>
      </c>
      <c r="B711" s="43" t="s">
        <v>536</v>
      </c>
      <c r="C711" s="102">
        <v>16366.947999999999</v>
      </c>
      <c r="D711" s="45">
        <f t="shared" ref="D711" si="317">SUM(E711:P711)</f>
        <v>15440</v>
      </c>
      <c r="E711" s="45">
        <f t="shared" ref="E711:P711" si="318">SUM(E712:E716)</f>
        <v>0</v>
      </c>
      <c r="F711" s="45">
        <f t="shared" si="318"/>
        <v>0</v>
      </c>
      <c r="G711" s="45">
        <f t="shared" si="318"/>
        <v>0</v>
      </c>
      <c r="H711" s="45">
        <f t="shared" si="318"/>
        <v>564</v>
      </c>
      <c r="I711" s="45">
        <f t="shared" si="318"/>
        <v>0</v>
      </c>
      <c r="J711" s="45">
        <f t="shared" si="318"/>
        <v>0</v>
      </c>
      <c r="K711" s="45">
        <f t="shared" si="318"/>
        <v>0</v>
      </c>
      <c r="L711" s="45">
        <f t="shared" si="318"/>
        <v>0</v>
      </c>
      <c r="M711" s="45">
        <f t="shared" si="318"/>
        <v>14876</v>
      </c>
      <c r="N711" s="45">
        <f t="shared" si="318"/>
        <v>0</v>
      </c>
      <c r="O711" s="45">
        <f t="shared" si="318"/>
        <v>0</v>
      </c>
      <c r="P711" s="45">
        <f t="shared" si="318"/>
        <v>0</v>
      </c>
      <c r="Q711" s="45"/>
      <c r="R711" s="45"/>
      <c r="S711" s="45"/>
      <c r="T711" s="45"/>
      <c r="U711" s="46">
        <f t="shared" si="309"/>
        <v>15440</v>
      </c>
      <c r="V711" s="32">
        <f t="shared" si="310"/>
        <v>15440</v>
      </c>
      <c r="W711" s="97">
        <f t="shared" si="299"/>
        <v>15440</v>
      </c>
      <c r="X711" s="176">
        <f t="shared" si="300"/>
        <v>-926.9479999999985</v>
      </c>
      <c r="Y711" s="38"/>
      <c r="Z711" s="5">
        <f t="shared" si="302"/>
        <v>0</v>
      </c>
      <c r="AA711" s="48"/>
      <c r="AB711" s="48"/>
      <c r="AC711" s="48"/>
      <c r="AD711" s="48"/>
      <c r="AE711" s="48"/>
      <c r="AF711" s="48"/>
      <c r="AG711" s="48"/>
      <c r="AH711" s="48"/>
      <c r="AI711" s="48"/>
      <c r="AJ711" s="48"/>
      <c r="AK711" s="48"/>
      <c r="AL711" s="48"/>
      <c r="AM711" s="48"/>
      <c r="AN711" s="48"/>
      <c r="AO711" s="48"/>
      <c r="AP711" s="48"/>
      <c r="AQ711" s="48"/>
      <c r="AR711" s="48"/>
      <c r="AS711" s="48"/>
      <c r="AT711" s="48"/>
      <c r="AU711" s="48"/>
      <c r="AV711" s="48"/>
      <c r="AW711" s="48"/>
      <c r="AX711" s="48"/>
      <c r="AY711" s="48"/>
      <c r="AZ711" s="48"/>
      <c r="BA711" s="48"/>
      <c r="BB711" s="48"/>
      <c r="BC711" s="48"/>
      <c r="BD711" s="48"/>
      <c r="BE711" s="48"/>
      <c r="BF711" s="48"/>
      <c r="BG711" s="48"/>
    </row>
    <row r="712" spans="1:59" s="190" customFormat="1" ht="24">
      <c r="A712" s="60" t="s">
        <v>40</v>
      </c>
      <c r="B712" s="119" t="s">
        <v>537</v>
      </c>
      <c r="C712" s="106">
        <v>14874.947999999999</v>
      </c>
      <c r="D712" s="52">
        <f>SUM(E712:P712)</f>
        <v>13606</v>
      </c>
      <c r="E712" s="52"/>
      <c r="F712" s="52"/>
      <c r="G712" s="52"/>
      <c r="H712" s="52"/>
      <c r="I712" s="52"/>
      <c r="J712" s="52"/>
      <c r="K712" s="52"/>
      <c r="L712" s="52"/>
      <c r="M712" s="52">
        <v>13606</v>
      </c>
      <c r="N712" s="52"/>
      <c r="O712" s="52"/>
      <c r="P712" s="52"/>
      <c r="Q712" s="52"/>
      <c r="R712" s="52"/>
      <c r="S712" s="52"/>
      <c r="T712" s="52"/>
      <c r="U712" s="55">
        <f t="shared" si="309"/>
        <v>13606</v>
      </c>
      <c r="V712" s="32">
        <f t="shared" si="310"/>
        <v>13606</v>
      </c>
      <c r="W712" s="97">
        <f t="shared" si="299"/>
        <v>13606</v>
      </c>
      <c r="X712" s="172">
        <f t="shared" si="300"/>
        <v>-1268.9479999999985</v>
      </c>
      <c r="Y712" s="64"/>
      <c r="Z712" s="5">
        <f t="shared" si="302"/>
        <v>0</v>
      </c>
      <c r="AA712" s="189"/>
      <c r="AB712" s="189"/>
      <c r="AC712" s="189"/>
      <c r="AD712" s="189"/>
      <c r="AE712" s="189"/>
      <c r="AF712" s="189"/>
      <c r="AG712" s="189"/>
      <c r="AH712" s="189"/>
      <c r="AI712" s="189"/>
      <c r="AJ712" s="189"/>
      <c r="AK712" s="189"/>
      <c r="AL712" s="189"/>
      <c r="AM712" s="189"/>
      <c r="AN712" s="189"/>
      <c r="AO712" s="189"/>
      <c r="AP712" s="189"/>
      <c r="AQ712" s="189"/>
      <c r="AR712" s="189"/>
      <c r="AS712" s="189"/>
      <c r="AT712" s="189"/>
      <c r="AU712" s="189"/>
      <c r="AV712" s="189"/>
      <c r="AW712" s="189"/>
      <c r="AX712" s="189"/>
      <c r="AY712" s="189"/>
      <c r="AZ712" s="189"/>
      <c r="BA712" s="189"/>
      <c r="BB712" s="189"/>
      <c r="BC712" s="189"/>
      <c r="BD712" s="189"/>
      <c r="BE712" s="189"/>
      <c r="BF712" s="189"/>
      <c r="BG712" s="189"/>
    </row>
    <row r="713" spans="1:59" s="190" customFormat="1" ht="51.75" customHeight="1">
      <c r="A713" s="60" t="s">
        <v>40</v>
      </c>
      <c r="B713" s="119" t="s">
        <v>538</v>
      </c>
      <c r="C713" s="106">
        <v>467</v>
      </c>
      <c r="D713" s="52">
        <f t="shared" ref="D713:D716" si="319">SUM(E713:P713)</f>
        <v>564</v>
      </c>
      <c r="E713" s="52"/>
      <c r="F713" s="52"/>
      <c r="G713" s="52"/>
      <c r="H713" s="52">
        <v>564</v>
      </c>
      <c r="I713" s="52"/>
      <c r="J713" s="52"/>
      <c r="K713" s="52"/>
      <c r="L713" s="52"/>
      <c r="M713" s="52"/>
      <c r="N713" s="52"/>
      <c r="O713" s="52"/>
      <c r="P713" s="52"/>
      <c r="Q713" s="52"/>
      <c r="R713" s="52"/>
      <c r="S713" s="52"/>
      <c r="T713" s="52"/>
      <c r="U713" s="55">
        <f t="shared" si="309"/>
        <v>564</v>
      </c>
      <c r="V713" s="32">
        <f t="shared" si="310"/>
        <v>564</v>
      </c>
      <c r="W713" s="97">
        <f t="shared" si="299"/>
        <v>564</v>
      </c>
      <c r="X713" s="172">
        <f t="shared" si="300"/>
        <v>97</v>
      </c>
      <c r="Y713" s="64"/>
      <c r="Z713" s="5">
        <f t="shared" si="302"/>
        <v>0</v>
      </c>
      <c r="AA713" s="189"/>
      <c r="AB713" s="189"/>
      <c r="AC713" s="189"/>
      <c r="AD713" s="189"/>
      <c r="AE713" s="189"/>
      <c r="AF713" s="189"/>
      <c r="AG713" s="189"/>
      <c r="AH713" s="189"/>
      <c r="AI713" s="189"/>
      <c r="AJ713" s="189"/>
      <c r="AK713" s="189"/>
      <c r="AL713" s="189"/>
      <c r="AM713" s="189"/>
      <c r="AN713" s="189"/>
      <c r="AO713" s="189"/>
      <c r="AP713" s="189"/>
      <c r="AQ713" s="189"/>
      <c r="AR713" s="189"/>
      <c r="AS713" s="189"/>
      <c r="AT713" s="189"/>
      <c r="AU713" s="189"/>
      <c r="AV713" s="189"/>
      <c r="AW713" s="189"/>
      <c r="AX713" s="189"/>
      <c r="AY713" s="189"/>
      <c r="AZ713" s="189"/>
      <c r="BA713" s="189"/>
      <c r="BB713" s="189"/>
      <c r="BC713" s="189"/>
      <c r="BD713" s="189"/>
      <c r="BE713" s="189"/>
      <c r="BF713" s="189"/>
      <c r="BG713" s="189"/>
    </row>
    <row r="714" spans="1:59" s="190" customFormat="1" ht="24">
      <c r="A714" s="60" t="s">
        <v>40</v>
      </c>
      <c r="B714" s="51" t="s">
        <v>539</v>
      </c>
      <c r="C714" s="106">
        <v>450</v>
      </c>
      <c r="D714" s="52">
        <f t="shared" si="319"/>
        <v>710</v>
      </c>
      <c r="E714" s="52"/>
      <c r="F714" s="52"/>
      <c r="G714" s="52"/>
      <c r="H714" s="52"/>
      <c r="I714" s="52"/>
      <c r="J714" s="52"/>
      <c r="K714" s="52"/>
      <c r="L714" s="52"/>
      <c r="M714" s="52">
        <v>710</v>
      </c>
      <c r="N714" s="52"/>
      <c r="O714" s="52"/>
      <c r="P714" s="52"/>
      <c r="Q714" s="52"/>
      <c r="R714" s="52"/>
      <c r="S714" s="52"/>
      <c r="T714" s="52"/>
      <c r="U714" s="55">
        <f t="shared" si="309"/>
        <v>710</v>
      </c>
      <c r="V714" s="32">
        <f t="shared" si="310"/>
        <v>710</v>
      </c>
      <c r="W714" s="97">
        <f t="shared" si="299"/>
        <v>710</v>
      </c>
      <c r="X714" s="172">
        <f t="shared" si="300"/>
        <v>260</v>
      </c>
      <c r="Y714" s="64"/>
      <c r="Z714" s="5">
        <f t="shared" si="302"/>
        <v>0</v>
      </c>
      <c r="AA714" s="189"/>
      <c r="AB714" s="189"/>
      <c r="AC714" s="189"/>
      <c r="AD714" s="189"/>
      <c r="AE714" s="189"/>
      <c r="AF714" s="189"/>
      <c r="AG714" s="189"/>
      <c r="AH714" s="189"/>
      <c r="AI714" s="189"/>
      <c r="AJ714" s="189"/>
      <c r="AK714" s="189"/>
      <c r="AL714" s="189"/>
      <c r="AM714" s="189"/>
      <c r="AN714" s="189"/>
      <c r="AO714" s="189"/>
      <c r="AP714" s="189"/>
      <c r="AQ714" s="189"/>
      <c r="AR714" s="189"/>
      <c r="AS714" s="189"/>
      <c r="AT714" s="189"/>
      <c r="AU714" s="189"/>
      <c r="AV714" s="189"/>
      <c r="AW714" s="189"/>
      <c r="AX714" s="189"/>
      <c r="AY714" s="189"/>
      <c r="AZ714" s="189"/>
      <c r="BA714" s="189"/>
      <c r="BB714" s="189"/>
      <c r="BC714" s="189"/>
      <c r="BD714" s="189"/>
      <c r="BE714" s="189"/>
      <c r="BF714" s="189"/>
      <c r="BG714" s="189"/>
    </row>
    <row r="715" spans="1:59" s="190" customFormat="1" ht="12">
      <c r="A715" s="60" t="s">
        <v>40</v>
      </c>
      <c r="B715" s="51" t="s">
        <v>540</v>
      </c>
      <c r="C715" s="106">
        <v>75</v>
      </c>
      <c r="D715" s="52">
        <f t="shared" si="319"/>
        <v>60</v>
      </c>
      <c r="E715" s="52"/>
      <c r="F715" s="52"/>
      <c r="G715" s="52"/>
      <c r="H715" s="52"/>
      <c r="I715" s="52"/>
      <c r="J715" s="52"/>
      <c r="K715" s="52"/>
      <c r="L715" s="52"/>
      <c r="M715" s="52">
        <v>60</v>
      </c>
      <c r="N715" s="52"/>
      <c r="O715" s="52"/>
      <c r="P715" s="52"/>
      <c r="Q715" s="52"/>
      <c r="R715" s="52"/>
      <c r="S715" s="52"/>
      <c r="T715" s="52"/>
      <c r="U715" s="55">
        <f t="shared" si="309"/>
        <v>60</v>
      </c>
      <c r="V715" s="32">
        <f t="shared" si="310"/>
        <v>60</v>
      </c>
      <c r="W715" s="97">
        <f t="shared" si="299"/>
        <v>60</v>
      </c>
      <c r="X715" s="172">
        <f t="shared" si="300"/>
        <v>-15</v>
      </c>
      <c r="Y715" s="64"/>
      <c r="Z715" s="5">
        <f t="shared" si="302"/>
        <v>0</v>
      </c>
      <c r="AA715" s="189"/>
      <c r="AB715" s="189"/>
      <c r="AC715" s="189"/>
      <c r="AD715" s="189"/>
      <c r="AE715" s="189"/>
      <c r="AF715" s="189"/>
      <c r="AG715" s="189"/>
      <c r="AH715" s="189"/>
      <c r="AI715" s="189"/>
      <c r="AJ715" s="189"/>
      <c r="AK715" s="189"/>
      <c r="AL715" s="189"/>
      <c r="AM715" s="189"/>
      <c r="AN715" s="189"/>
      <c r="AO715" s="189"/>
      <c r="AP715" s="189"/>
      <c r="AQ715" s="189"/>
      <c r="AR715" s="189"/>
      <c r="AS715" s="189"/>
      <c r="AT715" s="189"/>
      <c r="AU715" s="189"/>
      <c r="AV715" s="189"/>
      <c r="AW715" s="189"/>
      <c r="AX715" s="189"/>
      <c r="AY715" s="189"/>
      <c r="AZ715" s="189"/>
      <c r="BA715" s="189"/>
      <c r="BB715" s="189"/>
      <c r="BC715" s="189"/>
      <c r="BD715" s="189"/>
      <c r="BE715" s="189"/>
      <c r="BF715" s="189"/>
      <c r="BG715" s="189"/>
    </row>
    <row r="716" spans="1:59" s="190" customFormat="1" ht="24">
      <c r="A716" s="60" t="s">
        <v>40</v>
      </c>
      <c r="B716" s="51" t="s">
        <v>541</v>
      </c>
      <c r="C716" s="106">
        <v>500</v>
      </c>
      <c r="D716" s="52">
        <f t="shared" si="319"/>
        <v>500</v>
      </c>
      <c r="E716" s="52"/>
      <c r="F716" s="52"/>
      <c r="G716" s="52"/>
      <c r="H716" s="52"/>
      <c r="I716" s="52"/>
      <c r="J716" s="52"/>
      <c r="K716" s="52"/>
      <c r="L716" s="52"/>
      <c r="M716" s="52">
        <v>500</v>
      </c>
      <c r="N716" s="52"/>
      <c r="O716" s="52"/>
      <c r="P716" s="52"/>
      <c r="Q716" s="52"/>
      <c r="R716" s="52"/>
      <c r="S716" s="52"/>
      <c r="T716" s="52"/>
      <c r="U716" s="55">
        <f t="shared" si="309"/>
        <v>500</v>
      </c>
      <c r="V716" s="32">
        <f t="shared" si="310"/>
        <v>500</v>
      </c>
      <c r="W716" s="97">
        <f t="shared" si="299"/>
        <v>500</v>
      </c>
      <c r="X716" s="172">
        <f t="shared" si="300"/>
        <v>0</v>
      </c>
      <c r="Y716" s="64"/>
      <c r="Z716" s="5">
        <f t="shared" si="302"/>
        <v>0</v>
      </c>
      <c r="AA716" s="189"/>
      <c r="AB716" s="189"/>
      <c r="AC716" s="189"/>
      <c r="AD716" s="189"/>
      <c r="AE716" s="189"/>
      <c r="AF716" s="189"/>
      <c r="AG716" s="189"/>
      <c r="AH716" s="189"/>
      <c r="AI716" s="189"/>
      <c r="AJ716" s="189"/>
      <c r="AK716" s="189"/>
      <c r="AL716" s="189"/>
      <c r="AM716" s="189"/>
      <c r="AN716" s="189"/>
      <c r="AO716" s="189"/>
      <c r="AP716" s="189"/>
      <c r="AQ716" s="189"/>
      <c r="AR716" s="189"/>
      <c r="AS716" s="189"/>
      <c r="AT716" s="189"/>
      <c r="AU716" s="189"/>
      <c r="AV716" s="189"/>
      <c r="AW716" s="189"/>
      <c r="AX716" s="189"/>
      <c r="AY716" s="189"/>
      <c r="AZ716" s="189"/>
      <c r="BA716" s="189"/>
      <c r="BB716" s="189"/>
      <c r="BC716" s="189"/>
      <c r="BD716" s="189"/>
      <c r="BE716" s="189"/>
      <c r="BF716" s="189"/>
      <c r="BG716" s="189"/>
    </row>
    <row r="717" spans="1:59" s="41" customFormat="1" ht="12">
      <c r="A717" s="90" t="s">
        <v>542</v>
      </c>
      <c r="B717" s="28" t="s">
        <v>543</v>
      </c>
      <c r="C717" s="98">
        <v>14128</v>
      </c>
      <c r="D717" s="99">
        <f>SUM(E717:P717)</f>
        <v>13704</v>
      </c>
      <c r="E717" s="99">
        <f>E718+E719+E720</f>
        <v>0</v>
      </c>
      <c r="F717" s="99">
        <f t="shared" ref="F717:W717" si="320">F718+F719+F720</f>
        <v>0</v>
      </c>
      <c r="G717" s="99">
        <f t="shared" si="320"/>
        <v>0</v>
      </c>
      <c r="H717" s="99">
        <f t="shared" si="320"/>
        <v>151</v>
      </c>
      <c r="I717" s="99">
        <f t="shared" si="320"/>
        <v>0</v>
      </c>
      <c r="J717" s="99">
        <f t="shared" si="320"/>
        <v>0</v>
      </c>
      <c r="K717" s="99">
        <f t="shared" si="320"/>
        <v>0</v>
      </c>
      <c r="L717" s="99">
        <f t="shared" si="320"/>
        <v>0</v>
      </c>
      <c r="M717" s="99">
        <f t="shared" si="320"/>
        <v>13553</v>
      </c>
      <c r="N717" s="99">
        <f t="shared" si="320"/>
        <v>0</v>
      </c>
      <c r="O717" s="99">
        <f t="shared" si="320"/>
        <v>0</v>
      </c>
      <c r="P717" s="99">
        <f t="shared" si="320"/>
        <v>0</v>
      </c>
      <c r="Q717" s="99">
        <f t="shared" si="320"/>
        <v>59</v>
      </c>
      <c r="R717" s="99">
        <f t="shared" si="320"/>
        <v>0</v>
      </c>
      <c r="S717" s="99">
        <f t="shared" si="320"/>
        <v>58</v>
      </c>
      <c r="T717" s="99">
        <f t="shared" si="320"/>
        <v>0</v>
      </c>
      <c r="U717" s="112">
        <f t="shared" si="320"/>
        <v>13763</v>
      </c>
      <c r="V717" s="34">
        <f t="shared" si="320"/>
        <v>13705</v>
      </c>
      <c r="W717" s="34">
        <f t="shared" si="320"/>
        <v>13704</v>
      </c>
      <c r="X717" s="34">
        <f t="shared" si="300"/>
        <v>-424</v>
      </c>
      <c r="Y717" s="38" t="s">
        <v>37</v>
      </c>
      <c r="Z717" s="5">
        <f t="shared" si="302"/>
        <v>0</v>
      </c>
      <c r="AA717" s="39"/>
      <c r="AB717" s="39"/>
      <c r="AC717" s="40"/>
      <c r="AD717" s="40"/>
      <c r="AE717" s="40"/>
      <c r="AF717" s="40"/>
      <c r="AG717" s="40"/>
      <c r="AH717" s="40"/>
      <c r="AI717" s="40"/>
      <c r="AJ717" s="40"/>
      <c r="AK717" s="40"/>
      <c r="AL717" s="40"/>
      <c r="AM717" s="40"/>
      <c r="AN717" s="40"/>
      <c r="AO717" s="40"/>
      <c r="AP717" s="40"/>
      <c r="AQ717" s="40"/>
      <c r="AR717" s="40"/>
      <c r="AS717" s="40"/>
      <c r="AT717" s="40"/>
      <c r="AU717" s="40"/>
      <c r="AV717" s="40"/>
      <c r="AW717" s="40"/>
      <c r="AX717" s="40"/>
      <c r="AY717" s="40"/>
      <c r="AZ717" s="40"/>
      <c r="BA717" s="40"/>
      <c r="BB717" s="40"/>
      <c r="BC717" s="40"/>
      <c r="BD717" s="40"/>
      <c r="BE717" s="40"/>
      <c r="BF717" s="40"/>
      <c r="BG717" s="40"/>
    </row>
    <row r="718" spans="1:59" s="49" customFormat="1" ht="12">
      <c r="A718" s="42" t="s">
        <v>35</v>
      </c>
      <c r="B718" s="43" t="s">
        <v>36</v>
      </c>
      <c r="C718" s="102">
        <v>7422.7991480000001</v>
      </c>
      <c r="D718" s="45">
        <f>SUM(E718:P718)</f>
        <v>8475</v>
      </c>
      <c r="E718" s="45">
        <v>0</v>
      </c>
      <c r="F718" s="45">
        <v>0</v>
      </c>
      <c r="G718" s="45">
        <v>0</v>
      </c>
      <c r="H718" s="45">
        <v>0</v>
      </c>
      <c r="I718" s="45">
        <v>0</v>
      </c>
      <c r="J718" s="45">
        <v>0</v>
      </c>
      <c r="K718" s="45">
        <v>0</v>
      </c>
      <c r="L718" s="45">
        <v>0</v>
      </c>
      <c r="M718" s="45">
        <v>8475</v>
      </c>
      <c r="N718" s="45"/>
      <c r="O718" s="45"/>
      <c r="P718" s="45"/>
      <c r="Q718" s="45"/>
      <c r="R718" s="45"/>
      <c r="S718" s="45"/>
      <c r="T718" s="45"/>
      <c r="U718" s="46">
        <f t="shared" si="309"/>
        <v>8475</v>
      </c>
      <c r="V718" s="32">
        <f t="shared" ref="V718:V781" si="321">U718-S718</f>
        <v>8475</v>
      </c>
      <c r="W718" s="97">
        <f t="shared" ref="W718:W781" si="322">E718+F718+G718+H718+I718+J718+K718+L718+M718+N718+O718+P718</f>
        <v>8475</v>
      </c>
      <c r="X718" s="176">
        <f t="shared" ref="X718:X781" si="323">D718-C718</f>
        <v>1052.2008519999999</v>
      </c>
      <c r="Y718" s="38"/>
      <c r="Z718" s="5">
        <f t="shared" si="302"/>
        <v>0</v>
      </c>
      <c r="AA718" s="48"/>
      <c r="AB718" s="48"/>
      <c r="AC718" s="48"/>
      <c r="AD718" s="48"/>
      <c r="AE718" s="48"/>
      <c r="AF718" s="48"/>
      <c r="AG718" s="48"/>
      <c r="AH718" s="48"/>
      <c r="AI718" s="48"/>
      <c r="AJ718" s="48"/>
      <c r="AK718" s="48"/>
      <c r="AL718" s="48"/>
      <c r="AM718" s="48"/>
      <c r="AN718" s="48"/>
      <c r="AO718" s="48"/>
      <c r="AP718" s="48"/>
      <c r="AQ718" s="48"/>
      <c r="AR718" s="48"/>
      <c r="AS718" s="48"/>
      <c r="AT718" s="48"/>
      <c r="AU718" s="48"/>
      <c r="AV718" s="48"/>
      <c r="AW718" s="48"/>
      <c r="AX718" s="48"/>
      <c r="AY718" s="48"/>
      <c r="AZ718" s="48"/>
      <c r="BA718" s="48"/>
      <c r="BB718" s="48"/>
      <c r="BC718" s="48"/>
      <c r="BD718" s="48"/>
      <c r="BE718" s="48"/>
      <c r="BF718" s="48"/>
      <c r="BG718" s="48"/>
    </row>
    <row r="719" spans="1:59" s="49" customFormat="1" ht="12">
      <c r="A719" s="42" t="s">
        <v>43</v>
      </c>
      <c r="B719" s="43" t="s">
        <v>44</v>
      </c>
      <c r="C719" s="102">
        <v>531</v>
      </c>
      <c r="D719" s="45">
        <f t="shared" ref="D719" si="324">SUM(E719:P719)</f>
        <v>530</v>
      </c>
      <c r="E719" s="45"/>
      <c r="F719" s="45"/>
      <c r="G719" s="45"/>
      <c r="H719" s="45"/>
      <c r="I719" s="45"/>
      <c r="J719" s="45"/>
      <c r="K719" s="45"/>
      <c r="L719" s="45"/>
      <c r="M719" s="45">
        <v>530</v>
      </c>
      <c r="N719" s="45"/>
      <c r="O719" s="45"/>
      <c r="P719" s="45"/>
      <c r="Q719" s="45">
        <v>59</v>
      </c>
      <c r="R719" s="45"/>
      <c r="S719" s="45">
        <v>58</v>
      </c>
      <c r="T719" s="45"/>
      <c r="U719" s="46">
        <f t="shared" si="309"/>
        <v>589</v>
      </c>
      <c r="V719" s="32">
        <f t="shared" si="321"/>
        <v>531</v>
      </c>
      <c r="W719" s="97">
        <f t="shared" si="322"/>
        <v>530</v>
      </c>
      <c r="X719" s="176">
        <f t="shared" si="323"/>
        <v>-1</v>
      </c>
      <c r="Y719" s="38"/>
      <c r="Z719" s="5">
        <f t="shared" si="302"/>
        <v>0</v>
      </c>
      <c r="AA719" s="48"/>
      <c r="AB719" s="48"/>
      <c r="AC719" s="48"/>
      <c r="AD719" s="48"/>
      <c r="AE719" s="48"/>
      <c r="AF719" s="48"/>
      <c r="AG719" s="48"/>
      <c r="AH719" s="48"/>
      <c r="AI719" s="48"/>
      <c r="AJ719" s="48"/>
      <c r="AK719" s="48"/>
      <c r="AL719" s="48"/>
      <c r="AM719" s="48"/>
      <c r="AN719" s="48"/>
      <c r="AO719" s="48"/>
      <c r="AP719" s="48"/>
      <c r="AQ719" s="48"/>
      <c r="AR719" s="48"/>
      <c r="AS719" s="48"/>
      <c r="AT719" s="48"/>
      <c r="AU719" s="48"/>
      <c r="AV719" s="48"/>
      <c r="AW719" s="48"/>
      <c r="AX719" s="48"/>
      <c r="AY719" s="48"/>
      <c r="AZ719" s="48"/>
      <c r="BA719" s="48"/>
      <c r="BB719" s="48"/>
      <c r="BC719" s="48"/>
      <c r="BD719" s="48"/>
      <c r="BE719" s="48"/>
      <c r="BF719" s="48"/>
      <c r="BG719" s="48"/>
    </row>
    <row r="720" spans="1:59" s="49" customFormat="1" ht="12">
      <c r="A720" s="42" t="s">
        <v>45</v>
      </c>
      <c r="B720" s="43" t="s">
        <v>536</v>
      </c>
      <c r="C720" s="102">
        <v>6173.84</v>
      </c>
      <c r="D720" s="45">
        <f>SUM(E720:P720)</f>
        <v>4699</v>
      </c>
      <c r="E720" s="45">
        <f t="shared" ref="E720:T720" si="325">SUM(E721:E725)</f>
        <v>0</v>
      </c>
      <c r="F720" s="45">
        <f t="shared" si="325"/>
        <v>0</v>
      </c>
      <c r="G720" s="45">
        <f t="shared" si="325"/>
        <v>0</v>
      </c>
      <c r="H720" s="45">
        <f>SUM(H721:H725)</f>
        <v>151</v>
      </c>
      <c r="I720" s="45">
        <f t="shared" si="325"/>
        <v>0</v>
      </c>
      <c r="J720" s="45">
        <f t="shared" si="325"/>
        <v>0</v>
      </c>
      <c r="K720" s="45">
        <f t="shared" si="325"/>
        <v>0</v>
      </c>
      <c r="L720" s="45">
        <f t="shared" si="325"/>
        <v>0</v>
      </c>
      <c r="M720" s="45">
        <f t="shared" si="325"/>
        <v>4548</v>
      </c>
      <c r="N720" s="45">
        <f t="shared" si="325"/>
        <v>0</v>
      </c>
      <c r="O720" s="45">
        <f t="shared" si="325"/>
        <v>0</v>
      </c>
      <c r="P720" s="45">
        <f t="shared" si="325"/>
        <v>0</v>
      </c>
      <c r="Q720" s="45">
        <f t="shared" si="325"/>
        <v>0</v>
      </c>
      <c r="R720" s="45"/>
      <c r="S720" s="45">
        <f t="shared" si="325"/>
        <v>0</v>
      </c>
      <c r="T720" s="45">
        <f t="shared" si="325"/>
        <v>0</v>
      </c>
      <c r="U720" s="46">
        <f t="shared" si="309"/>
        <v>4699</v>
      </c>
      <c r="V720" s="32">
        <f t="shared" si="321"/>
        <v>4699</v>
      </c>
      <c r="W720" s="97">
        <f t="shared" si="322"/>
        <v>4699</v>
      </c>
      <c r="X720" s="176">
        <f t="shared" si="323"/>
        <v>-1474.8400000000001</v>
      </c>
      <c r="Y720" s="38"/>
      <c r="Z720" s="5">
        <f t="shared" si="302"/>
        <v>0</v>
      </c>
      <c r="AA720" s="48"/>
      <c r="AB720" s="48"/>
      <c r="AC720" s="48"/>
      <c r="AD720" s="48"/>
      <c r="AE720" s="48"/>
      <c r="AF720" s="48"/>
      <c r="AG720" s="48"/>
      <c r="AH720" s="48"/>
      <c r="AI720" s="48"/>
      <c r="AJ720" s="48"/>
      <c r="AK720" s="48"/>
      <c r="AL720" s="48"/>
      <c r="AM720" s="48"/>
      <c r="AN720" s="48"/>
      <c r="AO720" s="48"/>
      <c r="AP720" s="48"/>
      <c r="AQ720" s="48"/>
      <c r="AR720" s="48"/>
      <c r="AS720" s="48"/>
      <c r="AT720" s="48"/>
      <c r="AU720" s="48"/>
      <c r="AV720" s="48"/>
      <c r="AW720" s="48"/>
      <c r="AX720" s="48"/>
      <c r="AY720" s="48"/>
      <c r="AZ720" s="48"/>
      <c r="BA720" s="48"/>
      <c r="BB720" s="48"/>
      <c r="BC720" s="48"/>
      <c r="BD720" s="48"/>
      <c r="BE720" s="48"/>
      <c r="BF720" s="48"/>
      <c r="BG720" s="48"/>
    </row>
    <row r="721" spans="1:59" s="190" customFormat="1" ht="24">
      <c r="A721" s="60" t="s">
        <v>40</v>
      </c>
      <c r="B721" s="119" t="s">
        <v>544</v>
      </c>
      <c r="C721" s="106">
        <v>5110.92</v>
      </c>
      <c r="D721" s="52">
        <f t="shared" ref="D721:D728" si="326">SUM(E721:P721)</f>
        <v>3646</v>
      </c>
      <c r="E721" s="52"/>
      <c r="F721" s="52"/>
      <c r="G721" s="52"/>
      <c r="H721" s="52"/>
      <c r="I721" s="52"/>
      <c r="J721" s="52"/>
      <c r="K721" s="52"/>
      <c r="L721" s="52"/>
      <c r="M721" s="52">
        <v>3646</v>
      </c>
      <c r="N721" s="52"/>
      <c r="O721" s="52"/>
      <c r="P721" s="52"/>
      <c r="Q721" s="52"/>
      <c r="R721" s="52"/>
      <c r="S721" s="52"/>
      <c r="T721" s="52"/>
      <c r="U721" s="55">
        <f t="shared" si="309"/>
        <v>3646</v>
      </c>
      <c r="V721" s="32">
        <f t="shared" si="321"/>
        <v>3646</v>
      </c>
      <c r="W721" s="97">
        <f t="shared" si="322"/>
        <v>3646</v>
      </c>
      <c r="X721" s="172">
        <f t="shared" si="323"/>
        <v>-1464.92</v>
      </c>
      <c r="Y721" s="64"/>
      <c r="Z721" s="5">
        <f t="shared" si="302"/>
        <v>0</v>
      </c>
      <c r="AA721" s="189"/>
      <c r="AB721" s="189"/>
      <c r="AC721" s="189"/>
      <c r="AD721" s="189"/>
      <c r="AE721" s="189"/>
      <c r="AF721" s="189"/>
      <c r="AG721" s="189"/>
      <c r="AH721" s="189"/>
      <c r="AI721" s="189"/>
      <c r="AJ721" s="189"/>
      <c r="AK721" s="189"/>
      <c r="AL721" s="189"/>
      <c r="AM721" s="189"/>
      <c r="AN721" s="189"/>
      <c r="AO721" s="189"/>
      <c r="AP721" s="189"/>
      <c r="AQ721" s="189"/>
      <c r="AR721" s="189"/>
      <c r="AS721" s="189"/>
      <c r="AT721" s="189"/>
      <c r="AU721" s="189"/>
      <c r="AV721" s="189"/>
      <c r="AW721" s="189"/>
      <c r="AX721" s="189"/>
      <c r="AY721" s="189"/>
      <c r="AZ721" s="189"/>
      <c r="BA721" s="189"/>
      <c r="BB721" s="189"/>
      <c r="BC721" s="189"/>
      <c r="BD721" s="189"/>
      <c r="BE721" s="189"/>
      <c r="BF721" s="189"/>
      <c r="BG721" s="189"/>
    </row>
    <row r="722" spans="1:59" s="190" customFormat="1" ht="51" customHeight="1">
      <c r="A722" s="60" t="s">
        <v>40</v>
      </c>
      <c r="B722" s="119" t="s">
        <v>538</v>
      </c>
      <c r="C722" s="106">
        <v>160.92000000000002</v>
      </c>
      <c r="D722" s="52">
        <f t="shared" si="326"/>
        <v>151</v>
      </c>
      <c r="E722" s="52"/>
      <c r="F722" s="52"/>
      <c r="G722" s="52"/>
      <c r="H722" s="52">
        <v>151</v>
      </c>
      <c r="I722" s="52"/>
      <c r="J722" s="52"/>
      <c r="K722" s="52"/>
      <c r="L722" s="52"/>
      <c r="M722" s="52"/>
      <c r="N722" s="52"/>
      <c r="O722" s="52"/>
      <c r="P722" s="52"/>
      <c r="Q722" s="52"/>
      <c r="R722" s="52"/>
      <c r="S722" s="52"/>
      <c r="T722" s="52"/>
      <c r="U722" s="55">
        <f t="shared" si="309"/>
        <v>151</v>
      </c>
      <c r="V722" s="32">
        <f t="shared" si="321"/>
        <v>151</v>
      </c>
      <c r="W722" s="97">
        <f t="shared" si="322"/>
        <v>151</v>
      </c>
      <c r="X722" s="172">
        <f t="shared" si="323"/>
        <v>-9.9200000000000159</v>
      </c>
      <c r="Y722" s="64"/>
      <c r="Z722" s="5">
        <f t="shared" si="302"/>
        <v>0</v>
      </c>
      <c r="AA722" s="189"/>
      <c r="AB722" s="189"/>
      <c r="AC722" s="189"/>
      <c r="AD722" s="189"/>
      <c r="AE722" s="189"/>
      <c r="AF722" s="189"/>
      <c r="AG722" s="189"/>
      <c r="AH722" s="189"/>
      <c r="AI722" s="189"/>
      <c r="AJ722" s="189"/>
      <c r="AK722" s="189"/>
      <c r="AL722" s="189"/>
      <c r="AM722" s="189"/>
      <c r="AN722" s="189"/>
      <c r="AO722" s="189"/>
      <c r="AP722" s="189"/>
      <c r="AQ722" s="189"/>
      <c r="AR722" s="189"/>
      <c r="AS722" s="189"/>
      <c r="AT722" s="189"/>
      <c r="AU722" s="189"/>
      <c r="AV722" s="189"/>
      <c r="AW722" s="189"/>
      <c r="AX722" s="189"/>
      <c r="AY722" s="189"/>
      <c r="AZ722" s="189"/>
      <c r="BA722" s="189"/>
      <c r="BB722" s="189"/>
      <c r="BC722" s="189"/>
      <c r="BD722" s="189"/>
      <c r="BE722" s="189"/>
      <c r="BF722" s="189"/>
      <c r="BG722" s="189"/>
    </row>
    <row r="723" spans="1:59" s="190" customFormat="1" ht="24">
      <c r="A723" s="60" t="s">
        <v>40</v>
      </c>
      <c r="B723" s="51" t="s">
        <v>545</v>
      </c>
      <c r="C723" s="106">
        <v>366</v>
      </c>
      <c r="D723" s="52">
        <f t="shared" si="326"/>
        <v>366</v>
      </c>
      <c r="E723" s="52"/>
      <c r="F723" s="52"/>
      <c r="G723" s="52"/>
      <c r="H723" s="52"/>
      <c r="I723" s="52"/>
      <c r="J723" s="52"/>
      <c r="K723" s="52"/>
      <c r="L723" s="52"/>
      <c r="M723" s="52">
        <v>366</v>
      </c>
      <c r="N723" s="52"/>
      <c r="O723" s="52"/>
      <c r="P723" s="52"/>
      <c r="Q723" s="52"/>
      <c r="R723" s="52"/>
      <c r="S723" s="52"/>
      <c r="T723" s="52"/>
      <c r="U723" s="55">
        <f t="shared" si="309"/>
        <v>366</v>
      </c>
      <c r="V723" s="32">
        <f t="shared" si="321"/>
        <v>366</v>
      </c>
      <c r="W723" s="97">
        <f t="shared" si="322"/>
        <v>366</v>
      </c>
      <c r="X723" s="172">
        <f t="shared" si="323"/>
        <v>0</v>
      </c>
      <c r="Y723" s="64"/>
      <c r="Z723" s="5">
        <f t="shared" ref="Z723:Z786" si="327">D723-E723-F723-G723-H723-I723-J723-K723-L723-M723-N723-O723-P723</f>
        <v>0</v>
      </c>
      <c r="AA723" s="189"/>
      <c r="AB723" s="189"/>
      <c r="AC723" s="189"/>
      <c r="AD723" s="189"/>
      <c r="AE723" s="189"/>
      <c r="AF723" s="189"/>
      <c r="AG723" s="189"/>
      <c r="AH723" s="189"/>
      <c r="AI723" s="189"/>
      <c r="AJ723" s="189"/>
      <c r="AK723" s="189"/>
      <c r="AL723" s="189"/>
      <c r="AM723" s="189"/>
      <c r="AN723" s="189"/>
      <c r="AO723" s="189"/>
      <c r="AP723" s="189"/>
      <c r="AQ723" s="189"/>
      <c r="AR723" s="189"/>
      <c r="AS723" s="189"/>
      <c r="AT723" s="189"/>
      <c r="AU723" s="189"/>
      <c r="AV723" s="189"/>
      <c r="AW723" s="189"/>
      <c r="AX723" s="189"/>
      <c r="AY723" s="189"/>
      <c r="AZ723" s="189"/>
      <c r="BA723" s="189"/>
      <c r="BB723" s="189"/>
      <c r="BC723" s="189"/>
      <c r="BD723" s="189"/>
      <c r="BE723" s="189"/>
      <c r="BF723" s="189"/>
      <c r="BG723" s="189"/>
    </row>
    <row r="724" spans="1:59" s="190" customFormat="1" ht="12">
      <c r="A724" s="60" t="s">
        <v>40</v>
      </c>
      <c r="B724" s="51" t="s">
        <v>540</v>
      </c>
      <c r="C724" s="106">
        <v>36</v>
      </c>
      <c r="D724" s="52">
        <f t="shared" si="326"/>
        <v>36</v>
      </c>
      <c r="E724" s="52"/>
      <c r="F724" s="52"/>
      <c r="G724" s="52"/>
      <c r="H724" s="52"/>
      <c r="I724" s="52"/>
      <c r="J724" s="52"/>
      <c r="K724" s="52"/>
      <c r="L724" s="52"/>
      <c r="M724" s="52">
        <v>36</v>
      </c>
      <c r="N724" s="52"/>
      <c r="O724" s="52"/>
      <c r="P724" s="52"/>
      <c r="Q724" s="52"/>
      <c r="R724" s="52"/>
      <c r="S724" s="52"/>
      <c r="T724" s="52"/>
      <c r="U724" s="55">
        <f t="shared" si="309"/>
        <v>36</v>
      </c>
      <c r="V724" s="32">
        <f t="shared" si="321"/>
        <v>36</v>
      </c>
      <c r="W724" s="97">
        <f t="shared" si="322"/>
        <v>36</v>
      </c>
      <c r="X724" s="172">
        <f t="shared" si="323"/>
        <v>0</v>
      </c>
      <c r="Y724" s="64"/>
      <c r="Z724" s="5">
        <f t="shared" si="327"/>
        <v>0</v>
      </c>
      <c r="AA724" s="189"/>
      <c r="AB724" s="189"/>
      <c r="AC724" s="189"/>
      <c r="AD724" s="189"/>
      <c r="AE724" s="189"/>
      <c r="AF724" s="189"/>
      <c r="AG724" s="189"/>
      <c r="AH724" s="189"/>
      <c r="AI724" s="189"/>
      <c r="AJ724" s="189"/>
      <c r="AK724" s="189"/>
      <c r="AL724" s="189"/>
      <c r="AM724" s="189"/>
      <c r="AN724" s="189"/>
      <c r="AO724" s="189"/>
      <c r="AP724" s="189"/>
      <c r="AQ724" s="189"/>
      <c r="AR724" s="189"/>
      <c r="AS724" s="189"/>
      <c r="AT724" s="189"/>
      <c r="AU724" s="189"/>
      <c r="AV724" s="189"/>
      <c r="AW724" s="189"/>
      <c r="AX724" s="189"/>
      <c r="AY724" s="189"/>
      <c r="AZ724" s="189"/>
      <c r="BA724" s="189"/>
      <c r="BB724" s="189"/>
      <c r="BC724" s="189"/>
      <c r="BD724" s="189"/>
      <c r="BE724" s="189"/>
      <c r="BF724" s="189"/>
      <c r="BG724" s="189"/>
    </row>
    <row r="725" spans="1:59" s="190" customFormat="1" ht="24">
      <c r="A725" s="60" t="s">
        <v>40</v>
      </c>
      <c r="B725" s="51" t="s">
        <v>541</v>
      </c>
      <c r="C725" s="106">
        <v>500</v>
      </c>
      <c r="D725" s="52">
        <f t="shared" si="326"/>
        <v>500</v>
      </c>
      <c r="E725" s="52"/>
      <c r="F725" s="52"/>
      <c r="G725" s="52"/>
      <c r="H725" s="52"/>
      <c r="I725" s="52"/>
      <c r="J725" s="52"/>
      <c r="K725" s="52"/>
      <c r="L725" s="52"/>
      <c r="M725" s="52">
        <v>500</v>
      </c>
      <c r="N725" s="52"/>
      <c r="O725" s="52"/>
      <c r="P725" s="52"/>
      <c r="Q725" s="52"/>
      <c r="R725" s="52"/>
      <c r="S725" s="52"/>
      <c r="T725" s="52"/>
      <c r="U725" s="55">
        <f t="shared" si="309"/>
        <v>500</v>
      </c>
      <c r="V725" s="32">
        <f t="shared" si="321"/>
        <v>500</v>
      </c>
      <c r="W725" s="97">
        <f t="shared" si="322"/>
        <v>500</v>
      </c>
      <c r="X725" s="172">
        <f t="shared" si="323"/>
        <v>0</v>
      </c>
      <c r="Y725" s="64"/>
      <c r="Z725" s="5">
        <f t="shared" si="327"/>
        <v>0</v>
      </c>
      <c r="AA725" s="189"/>
      <c r="AB725" s="189"/>
      <c r="AC725" s="189"/>
      <c r="AD725" s="189"/>
      <c r="AE725" s="189"/>
      <c r="AF725" s="189"/>
      <c r="AG725" s="189"/>
      <c r="AH725" s="189"/>
      <c r="AI725" s="189"/>
      <c r="AJ725" s="189"/>
      <c r="AK725" s="189"/>
      <c r="AL725" s="189"/>
      <c r="AM725" s="189"/>
      <c r="AN725" s="189"/>
      <c r="AO725" s="189"/>
      <c r="AP725" s="189"/>
      <c r="AQ725" s="189"/>
      <c r="AR725" s="189"/>
      <c r="AS725" s="189"/>
      <c r="AT725" s="189"/>
      <c r="AU725" s="189"/>
      <c r="AV725" s="189"/>
      <c r="AW725" s="189"/>
      <c r="AX725" s="189"/>
      <c r="AY725" s="189"/>
      <c r="AZ725" s="189"/>
      <c r="BA725" s="189"/>
      <c r="BB725" s="189"/>
      <c r="BC725" s="189"/>
      <c r="BD725" s="189"/>
      <c r="BE725" s="189"/>
      <c r="BF725" s="189"/>
      <c r="BG725" s="189"/>
    </row>
    <row r="726" spans="1:59" s="193" customFormat="1" ht="12">
      <c r="A726" s="90" t="s">
        <v>546</v>
      </c>
      <c r="B726" s="28" t="s">
        <v>547</v>
      </c>
      <c r="C726" s="98">
        <v>2268</v>
      </c>
      <c r="D726" s="99">
        <f t="shared" si="326"/>
        <v>2255</v>
      </c>
      <c r="E726" s="99">
        <f>E727+E728+E729+E731</f>
        <v>0</v>
      </c>
      <c r="F726" s="99">
        <f t="shared" ref="F726:Q726" si="328">F727+F728+F729+F731</f>
        <v>0</v>
      </c>
      <c r="G726" s="99">
        <f t="shared" si="328"/>
        <v>0</v>
      </c>
      <c r="H726" s="99">
        <f t="shared" si="328"/>
        <v>0</v>
      </c>
      <c r="I726" s="99">
        <f t="shared" si="328"/>
        <v>0</v>
      </c>
      <c r="J726" s="99">
        <f t="shared" si="328"/>
        <v>0</v>
      </c>
      <c r="K726" s="99">
        <f t="shared" si="328"/>
        <v>0</v>
      </c>
      <c r="L726" s="99">
        <f t="shared" si="328"/>
        <v>0</v>
      </c>
      <c r="M726" s="99">
        <f t="shared" si="328"/>
        <v>2255</v>
      </c>
      <c r="N726" s="99">
        <f t="shared" si="328"/>
        <v>0</v>
      </c>
      <c r="O726" s="99">
        <f t="shared" si="328"/>
        <v>0</v>
      </c>
      <c r="P726" s="99">
        <f t="shared" si="328"/>
        <v>0</v>
      </c>
      <c r="Q726" s="99">
        <f t="shared" si="328"/>
        <v>27</v>
      </c>
      <c r="R726" s="99"/>
      <c r="S726" s="99">
        <f t="shared" ref="S726:T726" si="329">S727+S728+S729+S731</f>
        <v>27</v>
      </c>
      <c r="T726" s="99">
        <f t="shared" si="329"/>
        <v>0</v>
      </c>
      <c r="U726" s="31">
        <f t="shared" si="309"/>
        <v>2282</v>
      </c>
      <c r="V726" s="32">
        <f t="shared" si="321"/>
        <v>2255</v>
      </c>
      <c r="W726" s="97">
        <f t="shared" si="322"/>
        <v>2255</v>
      </c>
      <c r="X726" s="34">
        <f t="shared" si="323"/>
        <v>-13</v>
      </c>
      <c r="Y726" s="38" t="s">
        <v>37</v>
      </c>
      <c r="Z726" s="5">
        <f t="shared" si="327"/>
        <v>0</v>
      </c>
      <c r="AA726" s="116"/>
      <c r="AB726" s="116"/>
      <c r="AC726" s="192"/>
      <c r="AD726" s="192"/>
      <c r="AE726" s="192"/>
      <c r="AF726" s="192"/>
      <c r="AG726" s="192"/>
      <c r="AH726" s="192"/>
      <c r="AI726" s="192"/>
      <c r="AJ726" s="192"/>
      <c r="AK726" s="192"/>
      <c r="AL726" s="192"/>
      <c r="AM726" s="192"/>
      <c r="AN726" s="192"/>
      <c r="AO726" s="192"/>
      <c r="AP726" s="192"/>
      <c r="AQ726" s="192"/>
      <c r="AR726" s="192"/>
      <c r="AS726" s="192"/>
      <c r="AT726" s="192"/>
      <c r="AU726" s="192"/>
      <c r="AV726" s="192"/>
      <c r="AW726" s="192"/>
      <c r="AX726" s="192"/>
      <c r="AY726" s="192"/>
      <c r="AZ726" s="192"/>
      <c r="BA726" s="192"/>
      <c r="BB726" s="192"/>
      <c r="BC726" s="192"/>
      <c r="BD726" s="192"/>
      <c r="BE726" s="192"/>
      <c r="BF726" s="192"/>
      <c r="BG726" s="192"/>
    </row>
    <row r="727" spans="1:59" s="49" customFormat="1" ht="12">
      <c r="A727" s="42" t="s">
        <v>35</v>
      </c>
      <c r="B727" s="43" t="s">
        <v>36</v>
      </c>
      <c r="C727" s="102">
        <v>1239</v>
      </c>
      <c r="D727" s="103">
        <f t="shared" si="326"/>
        <v>1466</v>
      </c>
      <c r="E727" s="103">
        <v>0</v>
      </c>
      <c r="F727" s="103">
        <v>0</v>
      </c>
      <c r="G727" s="103">
        <v>0</v>
      </c>
      <c r="H727" s="103">
        <v>0</v>
      </c>
      <c r="I727" s="103">
        <v>0</v>
      </c>
      <c r="J727" s="103">
        <v>0</v>
      </c>
      <c r="K727" s="103">
        <v>0</v>
      </c>
      <c r="L727" s="103">
        <v>0</v>
      </c>
      <c r="M727" s="103">
        <v>1466</v>
      </c>
      <c r="N727" s="103"/>
      <c r="O727" s="103"/>
      <c r="P727" s="103"/>
      <c r="Q727" s="103"/>
      <c r="R727" s="103"/>
      <c r="S727" s="103"/>
      <c r="T727" s="103"/>
      <c r="U727" s="46">
        <f t="shared" si="309"/>
        <v>1466</v>
      </c>
      <c r="V727" s="32">
        <f t="shared" si="321"/>
        <v>1466</v>
      </c>
      <c r="W727" s="97">
        <f t="shared" si="322"/>
        <v>1466</v>
      </c>
      <c r="X727" s="176">
        <f t="shared" si="323"/>
        <v>227</v>
      </c>
      <c r="Y727" s="38"/>
      <c r="Z727" s="5">
        <f t="shared" si="327"/>
        <v>0</v>
      </c>
      <c r="AA727" s="48"/>
      <c r="AB727" s="48"/>
      <c r="AC727" s="48"/>
      <c r="AD727" s="48"/>
      <c r="AE727" s="48"/>
      <c r="AF727" s="48"/>
      <c r="AG727" s="48"/>
      <c r="AH727" s="48"/>
      <c r="AI727" s="48"/>
      <c r="AJ727" s="48"/>
      <c r="AK727" s="48"/>
      <c r="AL727" s="48"/>
      <c r="AM727" s="48"/>
      <c r="AN727" s="48"/>
      <c r="AO727" s="48"/>
      <c r="AP727" s="48"/>
      <c r="AQ727" s="48"/>
      <c r="AR727" s="48"/>
      <c r="AS727" s="48"/>
      <c r="AT727" s="48"/>
      <c r="AU727" s="48"/>
      <c r="AV727" s="48"/>
      <c r="AW727" s="48"/>
      <c r="AX727" s="48"/>
      <c r="AY727" s="48"/>
      <c r="AZ727" s="48"/>
      <c r="BA727" s="48"/>
      <c r="BB727" s="48"/>
      <c r="BC727" s="48"/>
      <c r="BD727" s="48"/>
      <c r="BE727" s="48"/>
      <c r="BF727" s="48"/>
      <c r="BG727" s="48"/>
    </row>
    <row r="728" spans="1:59" s="49" customFormat="1" ht="12">
      <c r="A728" s="42" t="s">
        <v>43</v>
      </c>
      <c r="B728" s="43" t="s">
        <v>44</v>
      </c>
      <c r="C728" s="102">
        <v>239</v>
      </c>
      <c r="D728" s="103">
        <f t="shared" si="326"/>
        <v>239</v>
      </c>
      <c r="E728" s="103"/>
      <c r="F728" s="103"/>
      <c r="G728" s="103"/>
      <c r="H728" s="103"/>
      <c r="I728" s="103"/>
      <c r="J728" s="103"/>
      <c r="K728" s="103"/>
      <c r="L728" s="103"/>
      <c r="M728" s="103">
        <v>239</v>
      </c>
      <c r="N728" s="103"/>
      <c r="O728" s="103"/>
      <c r="P728" s="103"/>
      <c r="Q728" s="103">
        <v>27</v>
      </c>
      <c r="R728" s="103"/>
      <c r="S728" s="103">
        <v>27</v>
      </c>
      <c r="T728" s="103"/>
      <c r="U728" s="46">
        <f t="shared" si="309"/>
        <v>266</v>
      </c>
      <c r="V728" s="32">
        <f t="shared" si="321"/>
        <v>239</v>
      </c>
      <c r="W728" s="97">
        <f t="shared" si="322"/>
        <v>239</v>
      </c>
      <c r="X728" s="176">
        <f t="shared" si="323"/>
        <v>0</v>
      </c>
      <c r="Y728" s="38"/>
      <c r="Z728" s="5">
        <f t="shared" si="327"/>
        <v>0</v>
      </c>
      <c r="AA728" s="48"/>
      <c r="AB728" s="48"/>
      <c r="AC728" s="48"/>
      <c r="AD728" s="48"/>
      <c r="AE728" s="48"/>
      <c r="AF728" s="48"/>
      <c r="AG728" s="48"/>
      <c r="AH728" s="48"/>
      <c r="AI728" s="48"/>
      <c r="AJ728" s="48"/>
      <c r="AK728" s="48"/>
      <c r="AL728" s="48"/>
      <c r="AM728" s="48"/>
      <c r="AN728" s="48"/>
      <c r="AO728" s="48"/>
      <c r="AP728" s="48"/>
      <c r="AQ728" s="48"/>
      <c r="AR728" s="48"/>
      <c r="AS728" s="48"/>
      <c r="AT728" s="48"/>
      <c r="AU728" s="48"/>
      <c r="AV728" s="48"/>
      <c r="AW728" s="48"/>
      <c r="AX728" s="48"/>
      <c r="AY728" s="48"/>
      <c r="AZ728" s="48"/>
      <c r="BA728" s="48"/>
      <c r="BB728" s="48"/>
      <c r="BC728" s="48"/>
      <c r="BD728" s="48"/>
      <c r="BE728" s="48"/>
      <c r="BF728" s="48"/>
      <c r="BG728" s="48"/>
    </row>
    <row r="729" spans="1:59" s="49" customFormat="1" ht="12">
      <c r="A729" s="42" t="s">
        <v>45</v>
      </c>
      <c r="B729" s="43" t="s">
        <v>94</v>
      </c>
      <c r="C729" s="102">
        <v>300</v>
      </c>
      <c r="D729" s="103">
        <f>SUM(E729:P729)</f>
        <v>550</v>
      </c>
      <c r="E729" s="103">
        <f>E730</f>
        <v>0</v>
      </c>
      <c r="F729" s="103">
        <f t="shared" ref="F729:P729" si="330">F730</f>
        <v>0</v>
      </c>
      <c r="G729" s="103">
        <f t="shared" si="330"/>
        <v>0</v>
      </c>
      <c r="H729" s="103">
        <f t="shared" si="330"/>
        <v>0</v>
      </c>
      <c r="I729" s="103">
        <f t="shared" si="330"/>
        <v>0</v>
      </c>
      <c r="J729" s="103">
        <f t="shared" si="330"/>
        <v>0</v>
      </c>
      <c r="K729" s="103">
        <f t="shared" si="330"/>
        <v>0</v>
      </c>
      <c r="L729" s="103">
        <f t="shared" si="330"/>
        <v>0</v>
      </c>
      <c r="M729" s="103">
        <f t="shared" si="330"/>
        <v>550</v>
      </c>
      <c r="N729" s="103">
        <f t="shared" si="330"/>
        <v>0</v>
      </c>
      <c r="O729" s="103">
        <f t="shared" si="330"/>
        <v>0</v>
      </c>
      <c r="P729" s="103">
        <f t="shared" si="330"/>
        <v>0</v>
      </c>
      <c r="Q729" s="103"/>
      <c r="R729" s="103"/>
      <c r="S729" s="103"/>
      <c r="T729" s="103"/>
      <c r="U729" s="46">
        <f t="shared" si="309"/>
        <v>550</v>
      </c>
      <c r="V729" s="32">
        <f t="shared" si="321"/>
        <v>550</v>
      </c>
      <c r="W729" s="97">
        <f t="shared" si="322"/>
        <v>550</v>
      </c>
      <c r="X729" s="176">
        <f t="shared" si="323"/>
        <v>250</v>
      </c>
      <c r="Y729" s="38"/>
      <c r="Z729" s="5">
        <f t="shared" si="327"/>
        <v>0</v>
      </c>
      <c r="AA729" s="48"/>
      <c r="AB729" s="48"/>
      <c r="AC729" s="48"/>
      <c r="AD729" s="48"/>
      <c r="AE729" s="48"/>
      <c r="AF729" s="48"/>
      <c r="AG729" s="48"/>
      <c r="AH729" s="48"/>
      <c r="AI729" s="48"/>
      <c r="AJ729" s="48"/>
      <c r="AK729" s="48"/>
      <c r="AL729" s="48"/>
      <c r="AM729" s="48"/>
      <c r="AN729" s="48"/>
      <c r="AO729" s="48"/>
      <c r="AP729" s="48"/>
      <c r="AQ729" s="48"/>
      <c r="AR729" s="48"/>
      <c r="AS729" s="48"/>
      <c r="AT729" s="48"/>
      <c r="AU729" s="48"/>
      <c r="AV729" s="48"/>
      <c r="AW729" s="48"/>
      <c r="AX729" s="48"/>
      <c r="AY729" s="48"/>
      <c r="AZ729" s="48"/>
      <c r="BA729" s="48"/>
      <c r="BB729" s="48"/>
      <c r="BC729" s="48"/>
      <c r="BD729" s="48"/>
      <c r="BE729" s="48"/>
      <c r="BF729" s="48"/>
      <c r="BG729" s="48"/>
    </row>
    <row r="730" spans="1:59" s="73" customFormat="1" ht="12">
      <c r="A730" s="63" t="s">
        <v>40</v>
      </c>
      <c r="B730" s="51" t="s">
        <v>548</v>
      </c>
      <c r="C730" s="106">
        <v>300</v>
      </c>
      <c r="D730" s="107">
        <f>SUM(E730:P730)</f>
        <v>550</v>
      </c>
      <c r="E730" s="107"/>
      <c r="F730" s="107"/>
      <c r="G730" s="107"/>
      <c r="H730" s="107"/>
      <c r="I730" s="107"/>
      <c r="J730" s="107"/>
      <c r="K730" s="107"/>
      <c r="L730" s="107"/>
      <c r="M730" s="107">
        <v>550</v>
      </c>
      <c r="N730" s="107"/>
      <c r="O730" s="107"/>
      <c r="P730" s="107"/>
      <c r="Q730" s="107"/>
      <c r="R730" s="107"/>
      <c r="S730" s="107"/>
      <c r="T730" s="107"/>
      <c r="U730" s="55">
        <f t="shared" si="309"/>
        <v>550</v>
      </c>
      <c r="V730" s="32">
        <f t="shared" si="321"/>
        <v>550</v>
      </c>
      <c r="W730" s="97">
        <f t="shared" si="322"/>
        <v>550</v>
      </c>
      <c r="X730" s="172">
        <f t="shared" si="323"/>
        <v>250</v>
      </c>
      <c r="Y730" s="79"/>
      <c r="Z730" s="5">
        <f t="shared" si="327"/>
        <v>0</v>
      </c>
      <c r="AA730" s="72"/>
      <c r="AB730" s="72"/>
      <c r="AC730" s="72"/>
      <c r="AD730" s="72"/>
      <c r="AE730" s="72"/>
      <c r="AF730" s="72"/>
      <c r="AG730" s="72"/>
      <c r="AH730" s="72"/>
      <c r="AI730" s="72"/>
      <c r="AJ730" s="72"/>
      <c r="AK730" s="72"/>
      <c r="AL730" s="72"/>
      <c r="AM730" s="72"/>
      <c r="AN730" s="72"/>
      <c r="AO730" s="72"/>
      <c r="AP730" s="72"/>
      <c r="AQ730" s="72"/>
      <c r="AR730" s="72"/>
      <c r="AS730" s="72"/>
      <c r="AT730" s="72"/>
      <c r="AU730" s="72"/>
      <c r="AV730" s="72"/>
      <c r="AW730" s="72"/>
      <c r="AX730" s="72"/>
      <c r="AY730" s="72"/>
      <c r="AZ730" s="72"/>
      <c r="BA730" s="72"/>
      <c r="BB730" s="72"/>
      <c r="BC730" s="72"/>
      <c r="BD730" s="72"/>
      <c r="BE730" s="72"/>
      <c r="BF730" s="72"/>
      <c r="BG730" s="72"/>
    </row>
    <row r="731" spans="1:59" s="73" customFormat="1" ht="12" hidden="1">
      <c r="A731" s="42" t="s">
        <v>65</v>
      </c>
      <c r="B731" s="43" t="s">
        <v>549</v>
      </c>
      <c r="C731" s="102">
        <v>490</v>
      </c>
      <c r="D731" s="103">
        <f>D732</f>
        <v>0</v>
      </c>
      <c r="E731" s="103">
        <f t="shared" ref="E731:T731" si="331">E732</f>
        <v>0</v>
      </c>
      <c r="F731" s="103">
        <f t="shared" si="331"/>
        <v>0</v>
      </c>
      <c r="G731" s="103">
        <f t="shared" si="331"/>
        <v>0</v>
      </c>
      <c r="H731" s="103">
        <f t="shared" si="331"/>
        <v>0</v>
      </c>
      <c r="I731" s="103">
        <f t="shared" si="331"/>
        <v>0</v>
      </c>
      <c r="J731" s="103">
        <f t="shared" si="331"/>
        <v>0</v>
      </c>
      <c r="K731" s="103">
        <f t="shared" si="331"/>
        <v>0</v>
      </c>
      <c r="L731" s="103">
        <f t="shared" si="331"/>
        <v>0</v>
      </c>
      <c r="M731" s="103">
        <f t="shared" si="331"/>
        <v>0</v>
      </c>
      <c r="N731" s="103">
        <f t="shared" si="331"/>
        <v>0</v>
      </c>
      <c r="O731" s="103">
        <f t="shared" si="331"/>
        <v>0</v>
      </c>
      <c r="P731" s="103">
        <f t="shared" si="331"/>
        <v>0</v>
      </c>
      <c r="Q731" s="103">
        <f t="shared" si="331"/>
        <v>0</v>
      </c>
      <c r="R731" s="103"/>
      <c r="S731" s="103">
        <f t="shared" si="331"/>
        <v>0</v>
      </c>
      <c r="T731" s="103">
        <f t="shared" si="331"/>
        <v>0</v>
      </c>
      <c r="U731" s="104">
        <f t="shared" si="309"/>
        <v>0</v>
      </c>
      <c r="V731" s="32">
        <f t="shared" si="321"/>
        <v>0</v>
      </c>
      <c r="W731" s="97">
        <f t="shared" si="322"/>
        <v>0</v>
      </c>
      <c r="X731" s="171">
        <f t="shared" si="323"/>
        <v>-490</v>
      </c>
      <c r="Y731" s="79"/>
      <c r="Z731" s="5">
        <f t="shared" si="327"/>
        <v>0</v>
      </c>
      <c r="AA731" s="72"/>
      <c r="AB731" s="72"/>
      <c r="AC731" s="72"/>
      <c r="AD731" s="72"/>
      <c r="AE731" s="72"/>
      <c r="AF731" s="72"/>
      <c r="AG731" s="72"/>
      <c r="AH731" s="72"/>
      <c r="AI731" s="72"/>
      <c r="AJ731" s="72"/>
      <c r="AK731" s="72"/>
      <c r="AL731" s="72"/>
      <c r="AM731" s="72"/>
      <c r="AN731" s="72"/>
      <c r="AO731" s="72"/>
      <c r="AP731" s="72"/>
      <c r="AQ731" s="72"/>
      <c r="AR731" s="72"/>
      <c r="AS731" s="72"/>
      <c r="AT731" s="72"/>
      <c r="AU731" s="72"/>
      <c r="AV731" s="72"/>
      <c r="AW731" s="72"/>
      <c r="AX731" s="72"/>
      <c r="AY731" s="72"/>
      <c r="AZ731" s="72"/>
      <c r="BA731" s="72"/>
      <c r="BB731" s="72"/>
      <c r="BC731" s="72"/>
      <c r="BD731" s="72"/>
      <c r="BE731" s="72"/>
      <c r="BF731" s="72"/>
      <c r="BG731" s="72"/>
    </row>
    <row r="732" spans="1:59" s="73" customFormat="1" ht="24" hidden="1">
      <c r="A732" s="60" t="s">
        <v>40</v>
      </c>
      <c r="B732" s="51" t="s">
        <v>550</v>
      </c>
      <c r="C732" s="106">
        <v>490</v>
      </c>
      <c r="D732" s="107">
        <f>SUM(E732:M732)</f>
        <v>0</v>
      </c>
      <c r="E732" s="107"/>
      <c r="F732" s="107"/>
      <c r="G732" s="107"/>
      <c r="H732" s="107"/>
      <c r="I732" s="107"/>
      <c r="J732" s="107"/>
      <c r="K732" s="107"/>
      <c r="L732" s="107"/>
      <c r="M732" s="107"/>
      <c r="N732" s="107"/>
      <c r="O732" s="107"/>
      <c r="P732" s="107"/>
      <c r="Q732" s="107"/>
      <c r="R732" s="107"/>
      <c r="S732" s="107"/>
      <c r="T732" s="107"/>
      <c r="U732" s="55">
        <f t="shared" si="309"/>
        <v>0</v>
      </c>
      <c r="V732" s="32">
        <f t="shared" si="321"/>
        <v>0</v>
      </c>
      <c r="W732" s="97">
        <f t="shared" si="322"/>
        <v>0</v>
      </c>
      <c r="X732" s="172">
        <f t="shared" si="323"/>
        <v>-490</v>
      </c>
      <c r="Y732" s="79"/>
      <c r="Z732" s="5">
        <f t="shared" si="327"/>
        <v>0</v>
      </c>
      <c r="AA732" s="72"/>
      <c r="AB732" s="72"/>
      <c r="AC732" s="72"/>
      <c r="AD732" s="72"/>
      <c r="AE732" s="72"/>
      <c r="AF732" s="72"/>
      <c r="AG732" s="72"/>
      <c r="AH732" s="72"/>
      <c r="AI732" s="72"/>
      <c r="AJ732" s="72"/>
      <c r="AK732" s="72"/>
      <c r="AL732" s="72"/>
      <c r="AM732" s="72"/>
      <c r="AN732" s="72"/>
      <c r="AO732" s="72"/>
      <c r="AP732" s="72"/>
      <c r="AQ732" s="72"/>
      <c r="AR732" s="72"/>
      <c r="AS732" s="72"/>
      <c r="AT732" s="72"/>
      <c r="AU732" s="72"/>
      <c r="AV732" s="72"/>
      <c r="AW732" s="72"/>
      <c r="AX732" s="72"/>
      <c r="AY732" s="72"/>
      <c r="AZ732" s="72"/>
      <c r="BA732" s="72"/>
      <c r="BB732" s="72"/>
      <c r="BC732" s="72"/>
      <c r="BD732" s="72"/>
      <c r="BE732" s="72"/>
      <c r="BF732" s="72"/>
      <c r="BG732" s="72"/>
    </row>
    <row r="733" spans="1:59" s="41" customFormat="1" ht="12">
      <c r="A733" s="90" t="s">
        <v>551</v>
      </c>
      <c r="B733" s="28" t="s">
        <v>552</v>
      </c>
      <c r="C733" s="98">
        <v>28834</v>
      </c>
      <c r="D733" s="99">
        <f>SUM(E733:P733)</f>
        <v>34853</v>
      </c>
      <c r="E733" s="99">
        <f>E734+E735+E736</f>
        <v>0</v>
      </c>
      <c r="F733" s="99">
        <f t="shared" ref="F733:L733" si="332">F734+F735+F736</f>
        <v>0</v>
      </c>
      <c r="G733" s="99">
        <f t="shared" si="332"/>
        <v>0</v>
      </c>
      <c r="H733" s="99">
        <f t="shared" si="332"/>
        <v>0</v>
      </c>
      <c r="I733" s="99">
        <f t="shared" si="332"/>
        <v>0</v>
      </c>
      <c r="J733" s="99">
        <f t="shared" si="332"/>
        <v>0</v>
      </c>
      <c r="K733" s="99">
        <f t="shared" si="332"/>
        <v>0</v>
      </c>
      <c r="L733" s="99">
        <f t="shared" si="332"/>
        <v>0</v>
      </c>
      <c r="M733" s="99">
        <f>M734+M735+M736</f>
        <v>34853</v>
      </c>
      <c r="N733" s="99">
        <f>N734+N735+N736</f>
        <v>0</v>
      </c>
      <c r="O733" s="99">
        <f>O734+O735+O736</f>
        <v>0</v>
      </c>
      <c r="P733" s="99">
        <f>P734+P735+P736</f>
        <v>0</v>
      </c>
      <c r="Q733" s="99">
        <f t="shared" ref="Q733:T733" si="333">Q734+Q735+Q736</f>
        <v>124</v>
      </c>
      <c r="R733" s="99"/>
      <c r="S733" s="99">
        <f t="shared" si="333"/>
        <v>123</v>
      </c>
      <c r="T733" s="99">
        <f t="shared" si="333"/>
        <v>2216</v>
      </c>
      <c r="U733" s="31">
        <f t="shared" si="309"/>
        <v>34977</v>
      </c>
      <c r="V733" s="32">
        <f t="shared" si="321"/>
        <v>34854</v>
      </c>
      <c r="W733" s="97">
        <f t="shared" si="322"/>
        <v>34853</v>
      </c>
      <c r="X733" s="34">
        <f t="shared" si="323"/>
        <v>6019</v>
      </c>
      <c r="Y733" s="38" t="s">
        <v>37</v>
      </c>
      <c r="Z733" s="5">
        <f t="shared" si="327"/>
        <v>0</v>
      </c>
      <c r="AA733" s="39"/>
      <c r="AB733" s="39"/>
      <c r="AC733" s="40"/>
      <c r="AD733" s="40"/>
      <c r="AE733" s="40"/>
      <c r="AF733" s="40"/>
      <c r="AG733" s="40"/>
      <c r="AH733" s="40"/>
      <c r="AI733" s="40"/>
      <c r="AJ733" s="40"/>
      <c r="AK733" s="40"/>
      <c r="AL733" s="40"/>
      <c r="AM733" s="40"/>
      <c r="AN733" s="40"/>
      <c r="AO733" s="40"/>
      <c r="AP733" s="40"/>
      <c r="AQ733" s="40"/>
      <c r="AR733" s="40"/>
      <c r="AS733" s="40"/>
      <c r="AT733" s="40"/>
      <c r="AU733" s="40"/>
      <c r="AV733" s="40"/>
      <c r="AW733" s="40"/>
      <c r="AX733" s="40"/>
      <c r="AY733" s="40"/>
      <c r="AZ733" s="40"/>
      <c r="BA733" s="40"/>
      <c r="BB733" s="40"/>
      <c r="BC733" s="40"/>
      <c r="BD733" s="40"/>
      <c r="BE733" s="40"/>
      <c r="BF733" s="40"/>
      <c r="BG733" s="40"/>
    </row>
    <row r="734" spans="1:59" s="49" customFormat="1" ht="12">
      <c r="A734" s="42" t="s">
        <v>35</v>
      </c>
      <c r="B734" s="43" t="s">
        <v>36</v>
      </c>
      <c r="C734" s="102">
        <v>11609.182220000001</v>
      </c>
      <c r="D734" s="103">
        <f>SUM(E734:P734)</f>
        <v>12780</v>
      </c>
      <c r="E734" s="103">
        <v>0</v>
      </c>
      <c r="F734" s="103">
        <v>0</v>
      </c>
      <c r="G734" s="103">
        <v>0</v>
      </c>
      <c r="H734" s="103">
        <v>0</v>
      </c>
      <c r="I734" s="103">
        <v>0</v>
      </c>
      <c r="J734" s="103">
        <v>0</v>
      </c>
      <c r="K734" s="103">
        <v>0</v>
      </c>
      <c r="L734" s="103">
        <v>0</v>
      </c>
      <c r="M734" s="103">
        <f>14996-T734</f>
        <v>12780</v>
      </c>
      <c r="N734" s="103"/>
      <c r="O734" s="103"/>
      <c r="P734" s="103"/>
      <c r="Q734" s="103"/>
      <c r="R734" s="103"/>
      <c r="S734" s="103"/>
      <c r="T734" s="103">
        <v>2216</v>
      </c>
      <c r="U734" s="46">
        <f t="shared" si="309"/>
        <v>12780</v>
      </c>
      <c r="V734" s="32">
        <f t="shared" si="321"/>
        <v>12780</v>
      </c>
      <c r="W734" s="97">
        <f t="shared" si="322"/>
        <v>12780</v>
      </c>
      <c r="X734" s="176">
        <f t="shared" si="323"/>
        <v>1170.8177799999994</v>
      </c>
      <c r="Y734" s="38"/>
      <c r="Z734" s="5">
        <f t="shared" si="327"/>
        <v>0</v>
      </c>
      <c r="AA734" s="48"/>
      <c r="AB734" s="48"/>
      <c r="AC734" s="48"/>
      <c r="AD734" s="48"/>
      <c r="AE734" s="48"/>
      <c r="AF734" s="48"/>
      <c r="AG734" s="48"/>
      <c r="AH734" s="48"/>
      <c r="AI734" s="48"/>
      <c r="AJ734" s="48"/>
      <c r="AK734" s="48"/>
      <c r="AL734" s="48"/>
      <c r="AM734" s="48"/>
      <c r="AN734" s="48"/>
      <c r="AO734" s="48"/>
      <c r="AP734" s="48"/>
      <c r="AQ734" s="48"/>
      <c r="AR734" s="48"/>
      <c r="AS734" s="48"/>
      <c r="AT734" s="48"/>
      <c r="AU734" s="48"/>
      <c r="AV734" s="48"/>
      <c r="AW734" s="48"/>
      <c r="AX734" s="48"/>
      <c r="AY734" s="48"/>
      <c r="AZ734" s="48"/>
      <c r="BA734" s="48"/>
      <c r="BB734" s="48"/>
      <c r="BC734" s="48"/>
      <c r="BD734" s="48"/>
      <c r="BE734" s="48"/>
      <c r="BF734" s="48"/>
      <c r="BG734" s="48"/>
    </row>
    <row r="735" spans="1:59" s="49" customFormat="1" ht="12">
      <c r="A735" s="42" t="s">
        <v>43</v>
      </c>
      <c r="B735" s="43" t="s">
        <v>44</v>
      </c>
      <c r="C735" s="102">
        <v>1112</v>
      </c>
      <c r="D735" s="103">
        <f>SUM(E735:P735)</f>
        <v>1086</v>
      </c>
      <c r="E735" s="103"/>
      <c r="F735" s="103"/>
      <c r="G735" s="103"/>
      <c r="H735" s="103"/>
      <c r="I735" s="103"/>
      <c r="J735" s="103"/>
      <c r="K735" s="103"/>
      <c r="L735" s="103"/>
      <c r="M735" s="103">
        <v>1086</v>
      </c>
      <c r="N735" s="103"/>
      <c r="O735" s="103"/>
      <c r="P735" s="103"/>
      <c r="Q735" s="103">
        <v>124</v>
      </c>
      <c r="R735" s="103"/>
      <c r="S735" s="103">
        <v>123</v>
      </c>
      <c r="T735" s="103"/>
      <c r="U735" s="46">
        <f t="shared" si="309"/>
        <v>1210</v>
      </c>
      <c r="V735" s="32">
        <f t="shared" si="321"/>
        <v>1087</v>
      </c>
      <c r="W735" s="97">
        <f t="shared" si="322"/>
        <v>1086</v>
      </c>
      <c r="X735" s="176">
        <f t="shared" si="323"/>
        <v>-26</v>
      </c>
      <c r="Y735" s="38"/>
      <c r="Z735" s="5">
        <f t="shared" si="327"/>
        <v>0</v>
      </c>
      <c r="AA735" s="48"/>
      <c r="AB735" s="48"/>
      <c r="AC735" s="48"/>
      <c r="AD735" s="48"/>
      <c r="AE735" s="48"/>
      <c r="AF735" s="48"/>
      <c r="AG735" s="48"/>
      <c r="AH735" s="48"/>
      <c r="AI735" s="48"/>
      <c r="AJ735" s="48"/>
      <c r="AK735" s="48"/>
      <c r="AL735" s="48"/>
      <c r="AM735" s="48"/>
      <c r="AN735" s="48"/>
      <c r="AO735" s="48"/>
      <c r="AP735" s="48"/>
      <c r="AQ735" s="48"/>
      <c r="AR735" s="48"/>
      <c r="AS735" s="48"/>
      <c r="AT735" s="48"/>
      <c r="AU735" s="48"/>
      <c r="AV735" s="48"/>
      <c r="AW735" s="48"/>
      <c r="AX735" s="48"/>
      <c r="AY735" s="48"/>
      <c r="AZ735" s="48"/>
      <c r="BA735" s="48"/>
      <c r="BB735" s="48"/>
      <c r="BC735" s="48"/>
      <c r="BD735" s="48"/>
      <c r="BE735" s="48"/>
      <c r="BF735" s="48"/>
      <c r="BG735" s="48"/>
    </row>
    <row r="736" spans="1:59" s="49" customFormat="1" ht="12">
      <c r="A736" s="42" t="s">
        <v>45</v>
      </c>
      <c r="B736" s="43" t="s">
        <v>536</v>
      </c>
      <c r="C736" s="102">
        <v>16113.203026666666</v>
      </c>
      <c r="D736" s="45">
        <f>SUM(D737:D743)</f>
        <v>20987</v>
      </c>
      <c r="E736" s="45">
        <f t="shared" ref="E736:P736" si="334">SUM(E737:E743)</f>
        <v>0</v>
      </c>
      <c r="F736" s="45">
        <f t="shared" si="334"/>
        <v>0</v>
      </c>
      <c r="G736" s="45">
        <f t="shared" si="334"/>
        <v>0</v>
      </c>
      <c r="H736" s="45">
        <f t="shared" si="334"/>
        <v>0</v>
      </c>
      <c r="I736" s="45">
        <f t="shared" si="334"/>
        <v>0</v>
      </c>
      <c r="J736" s="45">
        <f t="shared" si="334"/>
        <v>0</v>
      </c>
      <c r="K736" s="45">
        <f t="shared" si="334"/>
        <v>0</v>
      </c>
      <c r="L736" s="45">
        <f t="shared" si="334"/>
        <v>0</v>
      </c>
      <c r="M736" s="45">
        <f>SUM(M737:M743)</f>
        <v>20987</v>
      </c>
      <c r="N736" s="45">
        <f t="shared" si="334"/>
        <v>0</v>
      </c>
      <c r="O736" s="45">
        <f t="shared" si="334"/>
        <v>0</v>
      </c>
      <c r="P736" s="45">
        <f t="shared" si="334"/>
        <v>0</v>
      </c>
      <c r="Q736" s="45"/>
      <c r="R736" s="45"/>
      <c r="S736" s="45"/>
      <c r="T736" s="45"/>
      <c r="U736" s="46">
        <f t="shared" si="309"/>
        <v>20987</v>
      </c>
      <c r="V736" s="32">
        <f t="shared" si="321"/>
        <v>20987</v>
      </c>
      <c r="W736" s="97">
        <f t="shared" si="322"/>
        <v>20987</v>
      </c>
      <c r="X736" s="176">
        <f t="shared" si="323"/>
        <v>4873.7969733333339</v>
      </c>
      <c r="Y736" s="38"/>
      <c r="Z736" s="5">
        <f t="shared" si="327"/>
        <v>0</v>
      </c>
      <c r="AA736" s="48"/>
      <c r="AB736" s="48"/>
      <c r="AC736" s="48"/>
      <c r="AD736" s="48"/>
      <c r="AE736" s="48"/>
      <c r="AF736" s="48"/>
      <c r="AG736" s="48"/>
      <c r="AH736" s="48"/>
      <c r="AI736" s="48"/>
      <c r="AJ736" s="48"/>
      <c r="AK736" s="48"/>
      <c r="AL736" s="48"/>
      <c r="AM736" s="48"/>
      <c r="AN736" s="48"/>
      <c r="AO736" s="48"/>
      <c r="AP736" s="48"/>
      <c r="AQ736" s="48"/>
      <c r="AR736" s="48"/>
      <c r="AS736" s="48"/>
      <c r="AT736" s="48"/>
      <c r="AU736" s="48"/>
      <c r="AV736" s="48"/>
      <c r="AW736" s="48"/>
      <c r="AX736" s="48"/>
      <c r="AY736" s="48"/>
      <c r="AZ736" s="48"/>
      <c r="BA736" s="48"/>
      <c r="BB736" s="48"/>
      <c r="BC736" s="48"/>
      <c r="BD736" s="48"/>
      <c r="BE736" s="48"/>
      <c r="BF736" s="48"/>
      <c r="BG736" s="48"/>
    </row>
    <row r="737" spans="1:59" s="190" customFormat="1" ht="24">
      <c r="A737" s="60" t="s">
        <v>40</v>
      </c>
      <c r="B737" s="51" t="s">
        <v>553</v>
      </c>
      <c r="C737" s="106">
        <v>15182.203026666666</v>
      </c>
      <c r="D737" s="107">
        <f t="shared" ref="D737:D746" si="335">SUM(E737:P737)</f>
        <v>17348</v>
      </c>
      <c r="E737" s="107"/>
      <c r="F737" s="107"/>
      <c r="G737" s="107"/>
      <c r="H737" s="107"/>
      <c r="I737" s="107"/>
      <c r="J737" s="107"/>
      <c r="K737" s="107"/>
      <c r="L737" s="107"/>
      <c r="M737" s="107">
        <v>17348</v>
      </c>
      <c r="N737" s="107">
        <v>0</v>
      </c>
      <c r="O737" s="107"/>
      <c r="P737" s="107"/>
      <c r="Q737" s="107"/>
      <c r="R737" s="107"/>
      <c r="S737" s="107"/>
      <c r="T737" s="107"/>
      <c r="U737" s="194">
        <f t="shared" si="309"/>
        <v>17348</v>
      </c>
      <c r="V737" s="32">
        <f t="shared" si="321"/>
        <v>17348</v>
      </c>
      <c r="W737" s="97">
        <f t="shared" si="322"/>
        <v>17348</v>
      </c>
      <c r="X737" s="172">
        <f t="shared" si="323"/>
        <v>2165.7969733333339</v>
      </c>
      <c r="Y737" s="64"/>
      <c r="Z737" s="5">
        <f t="shared" si="327"/>
        <v>0</v>
      </c>
      <c r="AA737" s="189"/>
      <c r="AB737" s="189"/>
      <c r="AC737" s="189"/>
      <c r="AD737" s="189"/>
      <c r="AE737" s="189"/>
      <c r="AF737" s="189"/>
      <c r="AG737" s="189"/>
      <c r="AH737" s="189"/>
      <c r="AI737" s="189"/>
      <c r="AJ737" s="189"/>
      <c r="AK737" s="189"/>
      <c r="AL737" s="189"/>
      <c r="AM737" s="189"/>
      <c r="AN737" s="189"/>
      <c r="AO737" s="189"/>
      <c r="AP737" s="189"/>
      <c r="AQ737" s="189"/>
      <c r="AR737" s="189"/>
      <c r="AS737" s="189"/>
      <c r="AT737" s="189"/>
      <c r="AU737" s="189"/>
      <c r="AV737" s="189"/>
      <c r="AW737" s="189"/>
      <c r="AX737" s="189"/>
      <c r="AY737" s="189"/>
      <c r="AZ737" s="189"/>
      <c r="BA737" s="189"/>
      <c r="BB737" s="189"/>
      <c r="BC737" s="189"/>
      <c r="BD737" s="189"/>
      <c r="BE737" s="189"/>
      <c r="BF737" s="189"/>
      <c r="BG737" s="189"/>
    </row>
    <row r="738" spans="1:59" s="190" customFormat="1" ht="12" hidden="1" customHeight="1">
      <c r="A738" s="60" t="s">
        <v>40</v>
      </c>
      <c r="B738" s="51" t="s">
        <v>554</v>
      </c>
      <c r="C738" s="106">
        <v>81</v>
      </c>
      <c r="D738" s="107">
        <f t="shared" si="335"/>
        <v>0</v>
      </c>
      <c r="E738" s="107"/>
      <c r="F738" s="107"/>
      <c r="G738" s="107"/>
      <c r="H738" s="107"/>
      <c r="I738" s="107"/>
      <c r="J738" s="107"/>
      <c r="K738" s="107"/>
      <c r="L738" s="107"/>
      <c r="M738" s="107">
        <v>0</v>
      </c>
      <c r="N738" s="107"/>
      <c r="O738" s="107"/>
      <c r="P738" s="107"/>
      <c r="Q738" s="107"/>
      <c r="R738" s="107"/>
      <c r="S738" s="107"/>
      <c r="T738" s="107"/>
      <c r="U738" s="194">
        <f t="shared" si="309"/>
        <v>0</v>
      </c>
      <c r="V738" s="32">
        <f t="shared" si="321"/>
        <v>0</v>
      </c>
      <c r="W738" s="97">
        <f t="shared" si="322"/>
        <v>0</v>
      </c>
      <c r="X738" s="172">
        <f t="shared" si="323"/>
        <v>-81</v>
      </c>
      <c r="Y738" s="64"/>
      <c r="Z738" s="5">
        <f t="shared" si="327"/>
        <v>0</v>
      </c>
      <c r="AA738" s="189"/>
      <c r="AB738" s="189"/>
      <c r="AC738" s="189"/>
      <c r="AD738" s="189"/>
      <c r="AE738" s="189"/>
      <c r="AF738" s="189"/>
      <c r="AG738" s="189"/>
      <c r="AH738" s="189"/>
      <c r="AI738" s="189"/>
      <c r="AJ738" s="189"/>
      <c r="AK738" s="189"/>
      <c r="AL738" s="189"/>
      <c r="AM738" s="189"/>
      <c r="AN738" s="189"/>
      <c r="AO738" s="189"/>
      <c r="AP738" s="189"/>
      <c r="AQ738" s="189"/>
      <c r="AR738" s="189"/>
      <c r="AS738" s="189"/>
      <c r="AT738" s="189"/>
      <c r="AU738" s="189"/>
      <c r="AV738" s="189"/>
      <c r="AW738" s="189"/>
      <c r="AX738" s="189"/>
      <c r="AY738" s="189"/>
      <c r="AZ738" s="189"/>
      <c r="BA738" s="189"/>
      <c r="BB738" s="189"/>
      <c r="BC738" s="189"/>
      <c r="BD738" s="189"/>
      <c r="BE738" s="189"/>
      <c r="BF738" s="189"/>
      <c r="BG738" s="189"/>
    </row>
    <row r="739" spans="1:59" s="190" customFormat="1" ht="24">
      <c r="A739" s="60" t="s">
        <v>40</v>
      </c>
      <c r="B739" s="51" t="s">
        <v>541</v>
      </c>
      <c r="C739" s="106">
        <v>500</v>
      </c>
      <c r="D739" s="107">
        <f t="shared" si="335"/>
        <v>500</v>
      </c>
      <c r="E739" s="107"/>
      <c r="F739" s="107"/>
      <c r="G739" s="107"/>
      <c r="H739" s="107"/>
      <c r="I739" s="107"/>
      <c r="J739" s="107"/>
      <c r="K739" s="107"/>
      <c r="L739" s="107"/>
      <c r="M739" s="107">
        <v>500</v>
      </c>
      <c r="N739" s="107"/>
      <c r="O739" s="107"/>
      <c r="P739" s="107"/>
      <c r="Q739" s="107"/>
      <c r="R739" s="107"/>
      <c r="S739" s="107"/>
      <c r="T739" s="107"/>
      <c r="U739" s="55">
        <f t="shared" si="309"/>
        <v>500</v>
      </c>
      <c r="V739" s="32">
        <f t="shared" si="321"/>
        <v>500</v>
      </c>
      <c r="W739" s="97">
        <f t="shared" si="322"/>
        <v>500</v>
      </c>
      <c r="X739" s="172">
        <f t="shared" si="323"/>
        <v>0</v>
      </c>
      <c r="Y739" s="64"/>
      <c r="Z739" s="5">
        <f t="shared" si="327"/>
        <v>0</v>
      </c>
      <c r="AA739" s="189"/>
      <c r="AB739" s="189"/>
      <c r="AC739" s="189"/>
      <c r="AD739" s="189"/>
      <c r="AE739" s="189"/>
      <c r="AF739" s="189"/>
      <c r="AG739" s="189"/>
      <c r="AH739" s="189"/>
      <c r="AI739" s="189"/>
      <c r="AJ739" s="189"/>
      <c r="AK739" s="189"/>
      <c r="AL739" s="189"/>
      <c r="AM739" s="189"/>
      <c r="AN739" s="189"/>
      <c r="AO739" s="189"/>
      <c r="AP739" s="189"/>
      <c r="AQ739" s="189"/>
      <c r="AR739" s="189"/>
      <c r="AS739" s="189"/>
      <c r="AT739" s="189"/>
      <c r="AU739" s="189"/>
      <c r="AV739" s="189"/>
      <c r="AW739" s="189"/>
      <c r="AX739" s="189"/>
      <c r="AY739" s="189"/>
      <c r="AZ739" s="189"/>
      <c r="BA739" s="189"/>
      <c r="BB739" s="189"/>
      <c r="BC739" s="189"/>
      <c r="BD739" s="189"/>
      <c r="BE739" s="189"/>
      <c r="BF739" s="189"/>
      <c r="BG739" s="189"/>
    </row>
    <row r="740" spans="1:59" s="190" customFormat="1" ht="36">
      <c r="A740" s="60" t="s">
        <v>40</v>
      </c>
      <c r="B740" s="51" t="s">
        <v>555</v>
      </c>
      <c r="C740" s="106">
        <v>350</v>
      </c>
      <c r="D740" s="107">
        <f t="shared" si="335"/>
        <v>350</v>
      </c>
      <c r="E740" s="107"/>
      <c r="F740" s="107"/>
      <c r="G740" s="107"/>
      <c r="H740" s="107"/>
      <c r="I740" s="107"/>
      <c r="J740" s="107"/>
      <c r="K740" s="107"/>
      <c r="L740" s="107"/>
      <c r="M740" s="107">
        <v>350</v>
      </c>
      <c r="N740" s="107"/>
      <c r="O740" s="107"/>
      <c r="P740" s="107"/>
      <c r="Q740" s="107"/>
      <c r="R740" s="107"/>
      <c r="S740" s="107"/>
      <c r="T740" s="107"/>
      <c r="U740" s="55"/>
      <c r="V740" s="32"/>
      <c r="W740" s="97"/>
      <c r="X740" s="172">
        <f t="shared" si="323"/>
        <v>0</v>
      </c>
      <c r="Y740" s="64"/>
      <c r="Z740" s="5">
        <f t="shared" si="327"/>
        <v>0</v>
      </c>
      <c r="AA740" s="189"/>
      <c r="AB740" s="189"/>
      <c r="AC740" s="189"/>
      <c r="AD740" s="189"/>
      <c r="AE740" s="189"/>
      <c r="AF740" s="189"/>
      <c r="AG740" s="189"/>
      <c r="AH740" s="189"/>
      <c r="AI740" s="189"/>
      <c r="AJ740" s="189"/>
      <c r="AK740" s="189"/>
      <c r="AL740" s="189"/>
      <c r="AM740" s="189"/>
      <c r="AN740" s="189"/>
      <c r="AO740" s="189"/>
      <c r="AP740" s="189"/>
      <c r="AQ740" s="189"/>
      <c r="AR740" s="189"/>
      <c r="AS740" s="189"/>
      <c r="AT740" s="189"/>
      <c r="AU740" s="189"/>
      <c r="AV740" s="189"/>
      <c r="AW740" s="189"/>
      <c r="AX740" s="189"/>
      <c r="AY740" s="189"/>
      <c r="AZ740" s="189"/>
      <c r="BA740" s="189"/>
      <c r="BB740" s="189"/>
      <c r="BC740" s="189"/>
      <c r="BD740" s="189"/>
      <c r="BE740" s="189"/>
      <c r="BF740" s="189"/>
      <c r="BG740" s="189"/>
    </row>
    <row r="741" spans="1:59" s="190" customFormat="1" ht="24">
      <c r="A741" s="60" t="s">
        <v>40</v>
      </c>
      <c r="B741" s="51" t="s">
        <v>556</v>
      </c>
      <c r="C741" s="106"/>
      <c r="D741" s="107">
        <f t="shared" si="335"/>
        <v>1013</v>
      </c>
      <c r="E741" s="107"/>
      <c r="F741" s="107"/>
      <c r="G741" s="107"/>
      <c r="H741" s="107"/>
      <c r="I741" s="107"/>
      <c r="J741" s="107"/>
      <c r="K741" s="107"/>
      <c r="L741" s="107"/>
      <c r="M741" s="107">
        <v>1013</v>
      </c>
      <c r="N741" s="107"/>
      <c r="O741" s="107"/>
      <c r="P741" s="107"/>
      <c r="Q741" s="107"/>
      <c r="R741" s="107"/>
      <c r="S741" s="107"/>
      <c r="T741" s="107"/>
      <c r="U741" s="55"/>
      <c r="V741" s="32"/>
      <c r="W741" s="97"/>
      <c r="X741" s="172">
        <f t="shared" si="323"/>
        <v>1013</v>
      </c>
      <c r="Y741" s="64"/>
      <c r="Z741" s="5">
        <f t="shared" si="327"/>
        <v>0</v>
      </c>
      <c r="AA741" s="189"/>
      <c r="AB741" s="189"/>
      <c r="AC741" s="189"/>
      <c r="AD741" s="189"/>
      <c r="AE741" s="189"/>
      <c r="AF741" s="189"/>
      <c r="AG741" s="189"/>
      <c r="AH741" s="189"/>
      <c r="AI741" s="189"/>
      <c r="AJ741" s="189"/>
      <c r="AK741" s="189"/>
      <c r="AL741" s="189"/>
      <c r="AM741" s="189"/>
      <c r="AN741" s="189"/>
      <c r="AO741" s="189"/>
      <c r="AP741" s="189"/>
      <c r="AQ741" s="189"/>
      <c r="AR741" s="189"/>
      <c r="AS741" s="189"/>
      <c r="AT741" s="189"/>
      <c r="AU741" s="189"/>
      <c r="AV741" s="189"/>
      <c r="AW741" s="189"/>
      <c r="AX741" s="189"/>
      <c r="AY741" s="189"/>
      <c r="AZ741" s="189"/>
      <c r="BA741" s="189"/>
      <c r="BB741" s="189"/>
      <c r="BC741" s="189"/>
      <c r="BD741" s="189"/>
      <c r="BE741" s="189"/>
      <c r="BF741" s="189"/>
      <c r="BG741" s="189"/>
    </row>
    <row r="742" spans="1:59" s="190" customFormat="1" ht="24">
      <c r="A742" s="60" t="s">
        <v>40</v>
      </c>
      <c r="B742" s="51" t="s">
        <v>557</v>
      </c>
      <c r="C742" s="106"/>
      <c r="D742" s="107">
        <f t="shared" si="335"/>
        <v>1776</v>
      </c>
      <c r="E742" s="107"/>
      <c r="F742" s="107"/>
      <c r="G742" s="107"/>
      <c r="H742" s="107"/>
      <c r="I742" s="107"/>
      <c r="J742" s="107"/>
      <c r="K742" s="107"/>
      <c r="L742" s="107"/>
      <c r="M742" s="107">
        <v>1776</v>
      </c>
      <c r="N742" s="107"/>
      <c r="O742" s="107"/>
      <c r="P742" s="107"/>
      <c r="Q742" s="107"/>
      <c r="R742" s="107"/>
      <c r="S742" s="107"/>
      <c r="T742" s="107"/>
      <c r="U742" s="55"/>
      <c r="V742" s="32"/>
      <c r="W742" s="97"/>
      <c r="X742" s="172">
        <f t="shared" si="323"/>
        <v>1776</v>
      </c>
      <c r="Y742" s="64"/>
      <c r="Z742" s="5">
        <f t="shared" si="327"/>
        <v>0</v>
      </c>
      <c r="AA742" s="189"/>
      <c r="AB742" s="189"/>
      <c r="AC742" s="189"/>
      <c r="AD742" s="189"/>
      <c r="AE742" s="189"/>
      <c r="AF742" s="189"/>
      <c r="AG742" s="189"/>
      <c r="AH742" s="189"/>
      <c r="AI742" s="189"/>
      <c r="AJ742" s="189"/>
      <c r="AK742" s="189"/>
      <c r="AL742" s="189"/>
      <c r="AM742" s="189"/>
      <c r="AN742" s="189"/>
      <c r="AO742" s="189"/>
      <c r="AP742" s="189"/>
      <c r="AQ742" s="189"/>
      <c r="AR742" s="189"/>
      <c r="AS742" s="189"/>
      <c r="AT742" s="189"/>
      <c r="AU742" s="189"/>
      <c r="AV742" s="189"/>
      <c r="AW742" s="189"/>
      <c r="AX742" s="189"/>
      <c r="AY742" s="189"/>
      <c r="AZ742" s="189"/>
      <c r="BA742" s="189"/>
      <c r="BB742" s="189"/>
      <c r="BC742" s="189"/>
      <c r="BD742" s="189"/>
      <c r="BE742" s="189"/>
      <c r="BF742" s="189"/>
      <c r="BG742" s="189"/>
    </row>
    <row r="743" spans="1:59" s="190" customFormat="1" ht="12" hidden="1">
      <c r="A743" s="60" t="s">
        <v>40</v>
      </c>
      <c r="B743" s="51" t="s">
        <v>533</v>
      </c>
      <c r="C743" s="106">
        <v>0</v>
      </c>
      <c r="D743" s="107">
        <f t="shared" si="335"/>
        <v>0</v>
      </c>
      <c r="E743" s="107"/>
      <c r="F743" s="107"/>
      <c r="G743" s="107"/>
      <c r="H743" s="107"/>
      <c r="I743" s="107"/>
      <c r="J743" s="107"/>
      <c r="K743" s="107"/>
      <c r="L743" s="107"/>
      <c r="M743" s="107"/>
      <c r="N743" s="107"/>
      <c r="O743" s="107"/>
      <c r="P743" s="107"/>
      <c r="Q743" s="107"/>
      <c r="R743" s="107"/>
      <c r="S743" s="107"/>
      <c r="T743" s="107"/>
      <c r="U743" s="55">
        <f t="shared" ref="U743:U806" si="336">D743+Q743+R743</f>
        <v>0</v>
      </c>
      <c r="V743" s="32">
        <f t="shared" si="321"/>
        <v>0</v>
      </c>
      <c r="W743" s="97">
        <f t="shared" si="322"/>
        <v>0</v>
      </c>
      <c r="X743" s="172">
        <f t="shared" si="323"/>
        <v>0</v>
      </c>
      <c r="Y743" s="64"/>
      <c r="Z743" s="5">
        <f t="shared" si="327"/>
        <v>0</v>
      </c>
      <c r="AA743" s="189"/>
      <c r="AB743" s="189"/>
      <c r="AC743" s="189"/>
      <c r="AD743" s="189"/>
      <c r="AE743" s="189"/>
      <c r="AF743" s="189"/>
      <c r="AG743" s="189"/>
      <c r="AH743" s="189"/>
      <c r="AI743" s="189"/>
      <c r="AJ743" s="189"/>
      <c r="AK743" s="189"/>
      <c r="AL743" s="189"/>
      <c r="AM743" s="189"/>
      <c r="AN743" s="189"/>
      <c r="AO743" s="189"/>
      <c r="AP743" s="189"/>
      <c r="AQ743" s="189"/>
      <c r="AR743" s="189"/>
      <c r="AS743" s="189"/>
      <c r="AT743" s="189"/>
      <c r="AU743" s="189"/>
      <c r="AV743" s="189"/>
      <c r="AW743" s="189"/>
      <c r="AX743" s="189"/>
      <c r="AY743" s="189"/>
      <c r="AZ743" s="189"/>
      <c r="BA743" s="189"/>
      <c r="BB743" s="189"/>
      <c r="BC743" s="189"/>
      <c r="BD743" s="189"/>
      <c r="BE743" s="189"/>
      <c r="BF743" s="189"/>
      <c r="BG743" s="189"/>
    </row>
    <row r="744" spans="1:59" s="41" customFormat="1" ht="12">
      <c r="A744" s="27" t="s">
        <v>558</v>
      </c>
      <c r="B744" s="28" t="s">
        <v>559</v>
      </c>
      <c r="C744" s="98">
        <v>6221</v>
      </c>
      <c r="D744" s="99">
        <f t="shared" si="335"/>
        <v>7036</v>
      </c>
      <c r="E744" s="99">
        <f>E745+E746+E747</f>
        <v>0</v>
      </c>
      <c r="F744" s="99">
        <f t="shared" ref="F744:L744" si="337">F745+F746+F747</f>
        <v>0</v>
      </c>
      <c r="G744" s="99">
        <f t="shared" si="337"/>
        <v>0</v>
      </c>
      <c r="H744" s="99">
        <f t="shared" si="337"/>
        <v>0</v>
      </c>
      <c r="I744" s="99">
        <f t="shared" si="337"/>
        <v>0</v>
      </c>
      <c r="J744" s="99">
        <f t="shared" si="337"/>
        <v>0</v>
      </c>
      <c r="K744" s="99">
        <f t="shared" si="337"/>
        <v>0</v>
      </c>
      <c r="L744" s="99">
        <f t="shared" si="337"/>
        <v>0</v>
      </c>
      <c r="M744" s="99">
        <f>M745+M746+M747</f>
        <v>7036</v>
      </c>
      <c r="N744" s="99">
        <f>N745+N746+N747</f>
        <v>0</v>
      </c>
      <c r="O744" s="99">
        <f>O745+O746+O747</f>
        <v>0</v>
      </c>
      <c r="P744" s="99">
        <f>P745+P746+P747</f>
        <v>0</v>
      </c>
      <c r="Q744" s="99">
        <f t="shared" ref="Q744:T744" si="338">Q745+Q746+Q747</f>
        <v>57</v>
      </c>
      <c r="R744" s="99"/>
      <c r="S744" s="99">
        <f t="shared" si="338"/>
        <v>57</v>
      </c>
      <c r="T744" s="99">
        <f t="shared" si="338"/>
        <v>0</v>
      </c>
      <c r="U744" s="31">
        <f t="shared" si="336"/>
        <v>7093</v>
      </c>
      <c r="V744" s="32">
        <f t="shared" si="321"/>
        <v>7036</v>
      </c>
      <c r="W744" s="97">
        <f t="shared" si="322"/>
        <v>7036</v>
      </c>
      <c r="X744" s="34">
        <f t="shared" si="323"/>
        <v>815</v>
      </c>
      <c r="Y744" s="38" t="s">
        <v>37</v>
      </c>
      <c r="Z744" s="5">
        <f t="shared" si="327"/>
        <v>0</v>
      </c>
      <c r="AA744" s="39"/>
      <c r="AB744" s="39"/>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0"/>
      <c r="AY744" s="40"/>
      <c r="AZ744" s="40"/>
      <c r="BA744" s="40"/>
      <c r="BB744" s="40"/>
      <c r="BC744" s="40"/>
      <c r="BD744" s="40"/>
      <c r="BE744" s="40"/>
      <c r="BF744" s="40"/>
      <c r="BG744" s="40"/>
    </row>
    <row r="745" spans="1:59" s="49" customFormat="1" ht="12">
      <c r="A745" s="42" t="s">
        <v>35</v>
      </c>
      <c r="B745" s="43" t="s">
        <v>36</v>
      </c>
      <c r="C745" s="102">
        <v>3263.8275719999992</v>
      </c>
      <c r="D745" s="103">
        <f t="shared" si="335"/>
        <v>4079</v>
      </c>
      <c r="E745" s="103">
        <v>0</v>
      </c>
      <c r="F745" s="103">
        <v>0</v>
      </c>
      <c r="G745" s="103">
        <v>0</v>
      </c>
      <c r="H745" s="103">
        <v>0</v>
      </c>
      <c r="I745" s="103">
        <v>0</v>
      </c>
      <c r="J745" s="103">
        <v>0</v>
      </c>
      <c r="K745" s="103">
        <v>0</v>
      </c>
      <c r="L745" s="103">
        <v>0</v>
      </c>
      <c r="M745" s="103">
        <v>4079</v>
      </c>
      <c r="N745" s="103"/>
      <c r="O745" s="103"/>
      <c r="P745" s="103"/>
      <c r="Q745" s="103"/>
      <c r="R745" s="103"/>
      <c r="S745" s="103"/>
      <c r="T745" s="103"/>
      <c r="U745" s="46">
        <f t="shared" si="336"/>
        <v>4079</v>
      </c>
      <c r="V745" s="32">
        <f t="shared" si="321"/>
        <v>4079</v>
      </c>
      <c r="W745" s="97">
        <f t="shared" si="322"/>
        <v>4079</v>
      </c>
      <c r="X745" s="176">
        <f t="shared" si="323"/>
        <v>815.17242800000076</v>
      </c>
      <c r="Y745" s="38"/>
      <c r="Z745" s="5">
        <f t="shared" si="327"/>
        <v>0</v>
      </c>
      <c r="AA745" s="48"/>
      <c r="AB745" s="48"/>
      <c r="AC745" s="48"/>
      <c r="AD745" s="48"/>
      <c r="AE745" s="48"/>
      <c r="AF745" s="48"/>
      <c r="AG745" s="48"/>
      <c r="AH745" s="48"/>
      <c r="AI745" s="48"/>
      <c r="AJ745" s="48"/>
      <c r="AK745" s="48"/>
      <c r="AL745" s="48"/>
      <c r="AM745" s="48"/>
      <c r="AN745" s="48"/>
      <c r="AO745" s="48"/>
      <c r="AP745" s="48"/>
      <c r="AQ745" s="48"/>
      <c r="AR745" s="48"/>
      <c r="AS745" s="48"/>
      <c r="AT745" s="48"/>
      <c r="AU745" s="48"/>
      <c r="AV745" s="48"/>
      <c r="AW745" s="48"/>
      <c r="AX745" s="48"/>
      <c r="AY745" s="48"/>
      <c r="AZ745" s="48"/>
      <c r="BA745" s="48"/>
      <c r="BB745" s="48"/>
      <c r="BC745" s="48"/>
      <c r="BD745" s="48"/>
      <c r="BE745" s="48"/>
      <c r="BF745" s="48"/>
      <c r="BG745" s="48"/>
    </row>
    <row r="746" spans="1:59" s="49" customFormat="1" ht="12">
      <c r="A746" s="42" t="s">
        <v>43</v>
      </c>
      <c r="B746" s="43" t="s">
        <v>44</v>
      </c>
      <c r="C746" s="102">
        <v>513</v>
      </c>
      <c r="D746" s="103">
        <f t="shared" si="335"/>
        <v>513</v>
      </c>
      <c r="E746" s="103"/>
      <c r="F746" s="103"/>
      <c r="G746" s="103"/>
      <c r="H746" s="103"/>
      <c r="I746" s="103"/>
      <c r="J746" s="103"/>
      <c r="K746" s="103"/>
      <c r="L746" s="103"/>
      <c r="M746" s="103">
        <v>513</v>
      </c>
      <c r="N746" s="103"/>
      <c r="O746" s="103"/>
      <c r="P746" s="103"/>
      <c r="Q746" s="103">
        <v>57</v>
      </c>
      <c r="R746" s="103"/>
      <c r="S746" s="103">
        <v>57</v>
      </c>
      <c r="T746" s="103"/>
      <c r="U746" s="46">
        <f t="shared" si="336"/>
        <v>570</v>
      </c>
      <c r="V746" s="32">
        <f t="shared" si="321"/>
        <v>513</v>
      </c>
      <c r="W746" s="97">
        <f t="shared" si="322"/>
        <v>513</v>
      </c>
      <c r="X746" s="176">
        <f t="shared" si="323"/>
        <v>0</v>
      </c>
      <c r="Y746" s="38"/>
      <c r="Z746" s="5">
        <f t="shared" si="327"/>
        <v>0</v>
      </c>
      <c r="AA746" s="48"/>
      <c r="AB746" s="48"/>
      <c r="AC746" s="48"/>
      <c r="AD746" s="48"/>
      <c r="AE746" s="48"/>
      <c r="AF746" s="48"/>
      <c r="AG746" s="48"/>
      <c r="AH746" s="48"/>
      <c r="AI746" s="48"/>
      <c r="AJ746" s="48"/>
      <c r="AK746" s="48"/>
      <c r="AL746" s="48"/>
      <c r="AM746" s="48"/>
      <c r="AN746" s="48"/>
      <c r="AO746" s="48"/>
      <c r="AP746" s="48"/>
      <c r="AQ746" s="48"/>
      <c r="AR746" s="48"/>
      <c r="AS746" s="48"/>
      <c r="AT746" s="48"/>
      <c r="AU746" s="48"/>
      <c r="AV746" s="48"/>
      <c r="AW746" s="48"/>
      <c r="AX746" s="48"/>
      <c r="AY746" s="48"/>
      <c r="AZ746" s="48"/>
      <c r="BA746" s="48"/>
      <c r="BB746" s="48"/>
      <c r="BC746" s="48"/>
      <c r="BD746" s="48"/>
      <c r="BE746" s="48"/>
      <c r="BF746" s="48"/>
      <c r="BG746" s="48"/>
    </row>
    <row r="747" spans="1:59" s="49" customFormat="1" ht="12">
      <c r="A747" s="42" t="s">
        <v>45</v>
      </c>
      <c r="B747" s="43" t="s">
        <v>94</v>
      </c>
      <c r="C747" s="102">
        <f>SUM(C748:C750)</f>
        <v>2444</v>
      </c>
      <c r="D747" s="45">
        <f>SUM(D748:D750)</f>
        <v>2444</v>
      </c>
      <c r="E747" s="45">
        <f t="shared" ref="E747:P747" si="339">SUM(E748:E750)</f>
        <v>0</v>
      </c>
      <c r="F747" s="45">
        <f t="shared" si="339"/>
        <v>0</v>
      </c>
      <c r="G747" s="45">
        <f t="shared" si="339"/>
        <v>0</v>
      </c>
      <c r="H747" s="45">
        <f t="shared" si="339"/>
        <v>0</v>
      </c>
      <c r="I747" s="45">
        <f t="shared" si="339"/>
        <v>0</v>
      </c>
      <c r="J747" s="45">
        <f t="shared" si="339"/>
        <v>0</v>
      </c>
      <c r="K747" s="45">
        <f t="shared" si="339"/>
        <v>0</v>
      </c>
      <c r="L747" s="45">
        <f t="shared" si="339"/>
        <v>0</v>
      </c>
      <c r="M747" s="45">
        <f t="shared" si="339"/>
        <v>2444</v>
      </c>
      <c r="N747" s="45">
        <f t="shared" si="339"/>
        <v>0</v>
      </c>
      <c r="O747" s="45">
        <f t="shared" si="339"/>
        <v>0</v>
      </c>
      <c r="P747" s="45">
        <f t="shared" si="339"/>
        <v>0</v>
      </c>
      <c r="Q747" s="45"/>
      <c r="R747" s="45"/>
      <c r="S747" s="45"/>
      <c r="T747" s="45"/>
      <c r="U747" s="46">
        <f t="shared" si="336"/>
        <v>2444</v>
      </c>
      <c r="V747" s="32">
        <f t="shared" si="321"/>
        <v>2444</v>
      </c>
      <c r="W747" s="97">
        <f t="shared" si="322"/>
        <v>2444</v>
      </c>
      <c r="X747" s="176">
        <f t="shared" si="323"/>
        <v>0</v>
      </c>
      <c r="Y747" s="38"/>
      <c r="Z747" s="5">
        <f t="shared" si="327"/>
        <v>0</v>
      </c>
      <c r="AA747" s="48"/>
      <c r="AB747" s="48"/>
      <c r="AC747" s="48"/>
      <c r="AD747" s="48"/>
      <c r="AE747" s="48"/>
      <c r="AF747" s="48"/>
      <c r="AG747" s="48"/>
      <c r="AH747" s="48"/>
      <c r="AI747" s="48"/>
      <c r="AJ747" s="48"/>
      <c r="AK747" s="48"/>
      <c r="AL747" s="48"/>
      <c r="AM747" s="48"/>
      <c r="AN747" s="48"/>
      <c r="AO747" s="48"/>
      <c r="AP747" s="48"/>
      <c r="AQ747" s="48"/>
      <c r="AR747" s="48"/>
      <c r="AS747" s="48"/>
      <c r="AT747" s="48"/>
      <c r="AU747" s="48"/>
      <c r="AV747" s="48"/>
      <c r="AW747" s="48"/>
      <c r="AX747" s="48"/>
      <c r="AY747" s="48"/>
      <c r="AZ747" s="48"/>
      <c r="BA747" s="48"/>
      <c r="BB747" s="48"/>
      <c r="BC747" s="48"/>
      <c r="BD747" s="48"/>
      <c r="BE747" s="48"/>
      <c r="BF747" s="48"/>
      <c r="BG747" s="48"/>
    </row>
    <row r="748" spans="1:59" s="190" customFormat="1" ht="24">
      <c r="A748" s="60" t="s">
        <v>40</v>
      </c>
      <c r="B748" s="51" t="s">
        <v>560</v>
      </c>
      <c r="C748" s="106">
        <v>1170</v>
      </c>
      <c r="D748" s="52">
        <f>SUM(E748:P748)</f>
        <v>1170</v>
      </c>
      <c r="E748" s="52"/>
      <c r="F748" s="52"/>
      <c r="G748" s="52"/>
      <c r="H748" s="52"/>
      <c r="I748" s="52"/>
      <c r="J748" s="52"/>
      <c r="K748" s="52"/>
      <c r="L748" s="52"/>
      <c r="M748" s="52">
        <v>1170</v>
      </c>
      <c r="N748" s="52"/>
      <c r="O748" s="52"/>
      <c r="P748" s="52"/>
      <c r="Q748" s="52"/>
      <c r="R748" s="52"/>
      <c r="S748" s="52"/>
      <c r="T748" s="52"/>
      <c r="U748" s="55">
        <f t="shared" si="336"/>
        <v>1170</v>
      </c>
      <c r="V748" s="32">
        <f t="shared" si="321"/>
        <v>1170</v>
      </c>
      <c r="W748" s="97">
        <f t="shared" si="322"/>
        <v>1170</v>
      </c>
      <c r="X748" s="172">
        <f t="shared" si="323"/>
        <v>0</v>
      </c>
      <c r="Y748" s="64"/>
      <c r="Z748" s="5">
        <f t="shared" si="327"/>
        <v>0</v>
      </c>
      <c r="AA748" s="189"/>
      <c r="AB748" s="189"/>
      <c r="AC748" s="189"/>
      <c r="AD748" s="189"/>
      <c r="AE748" s="189"/>
      <c r="AF748" s="189"/>
      <c r="AG748" s="189"/>
      <c r="AH748" s="189"/>
      <c r="AI748" s="189"/>
      <c r="AJ748" s="189"/>
      <c r="AK748" s="189"/>
      <c r="AL748" s="189"/>
      <c r="AM748" s="189"/>
      <c r="AN748" s="189"/>
      <c r="AO748" s="189"/>
      <c r="AP748" s="189"/>
      <c r="AQ748" s="189"/>
      <c r="AR748" s="189"/>
      <c r="AS748" s="189"/>
      <c r="AT748" s="189"/>
      <c r="AU748" s="189"/>
      <c r="AV748" s="189"/>
      <c r="AW748" s="189"/>
      <c r="AX748" s="189"/>
      <c r="AY748" s="189"/>
      <c r="AZ748" s="189"/>
      <c r="BA748" s="189"/>
      <c r="BB748" s="189"/>
      <c r="BC748" s="189"/>
      <c r="BD748" s="189"/>
      <c r="BE748" s="189"/>
      <c r="BF748" s="189"/>
      <c r="BG748" s="189"/>
    </row>
    <row r="749" spans="1:59" s="166" customFormat="1" ht="36">
      <c r="A749" s="60" t="s">
        <v>38</v>
      </c>
      <c r="B749" s="51" t="s">
        <v>561</v>
      </c>
      <c r="C749" s="106">
        <v>960</v>
      </c>
      <c r="D749" s="52">
        <f t="shared" ref="D749:D750" si="340">SUM(E749:P749)</f>
        <v>960</v>
      </c>
      <c r="E749" s="52"/>
      <c r="F749" s="52"/>
      <c r="G749" s="52"/>
      <c r="H749" s="52"/>
      <c r="I749" s="52"/>
      <c r="J749" s="52"/>
      <c r="K749" s="52"/>
      <c r="L749" s="52"/>
      <c r="M749" s="52">
        <v>960</v>
      </c>
      <c r="N749" s="52"/>
      <c r="O749" s="52"/>
      <c r="P749" s="52"/>
      <c r="Q749" s="52"/>
      <c r="R749" s="52"/>
      <c r="S749" s="52"/>
      <c r="T749" s="52"/>
      <c r="U749" s="55">
        <f t="shared" si="336"/>
        <v>960</v>
      </c>
      <c r="V749" s="32">
        <f t="shared" si="321"/>
        <v>960</v>
      </c>
      <c r="W749" s="97">
        <f t="shared" si="322"/>
        <v>960</v>
      </c>
      <c r="X749" s="172">
        <f t="shared" si="323"/>
        <v>0</v>
      </c>
      <c r="Y749" s="64"/>
      <c r="Z749" s="5">
        <f t="shared" si="327"/>
        <v>0</v>
      </c>
      <c r="AA749" s="165"/>
      <c r="AB749" s="165"/>
      <c r="AC749" s="165"/>
      <c r="AD749" s="165"/>
      <c r="AE749" s="165"/>
      <c r="AF749" s="165"/>
      <c r="AG749" s="165"/>
      <c r="AH749" s="165"/>
      <c r="AI749" s="165"/>
      <c r="AJ749" s="165"/>
      <c r="AK749" s="165"/>
      <c r="AL749" s="165"/>
      <c r="AM749" s="165"/>
      <c r="AN749" s="165"/>
      <c r="AO749" s="165"/>
      <c r="AP749" s="165"/>
      <c r="AQ749" s="165"/>
      <c r="AR749" s="165"/>
      <c r="AS749" s="165"/>
      <c r="AT749" s="165"/>
      <c r="AU749" s="165"/>
      <c r="AV749" s="165"/>
      <c r="AW749" s="165"/>
      <c r="AX749" s="165"/>
      <c r="AY749" s="165"/>
      <c r="AZ749" s="165"/>
      <c r="BA749" s="165"/>
      <c r="BB749" s="165"/>
      <c r="BC749" s="165"/>
      <c r="BD749" s="165"/>
      <c r="BE749" s="165"/>
      <c r="BF749" s="165"/>
      <c r="BG749" s="165"/>
    </row>
    <row r="750" spans="1:59" s="166" customFormat="1" ht="36">
      <c r="A750" s="60" t="s">
        <v>40</v>
      </c>
      <c r="B750" s="51" t="s">
        <v>562</v>
      </c>
      <c r="C750" s="106">
        <v>314</v>
      </c>
      <c r="D750" s="52">
        <f t="shared" si="340"/>
        <v>314</v>
      </c>
      <c r="E750" s="52"/>
      <c r="F750" s="52"/>
      <c r="G750" s="52"/>
      <c r="H750" s="52"/>
      <c r="I750" s="52"/>
      <c r="J750" s="52"/>
      <c r="K750" s="52"/>
      <c r="L750" s="52"/>
      <c r="M750" s="52">
        <v>314</v>
      </c>
      <c r="N750" s="52"/>
      <c r="O750" s="52"/>
      <c r="P750" s="52"/>
      <c r="Q750" s="52"/>
      <c r="R750" s="52"/>
      <c r="S750" s="52"/>
      <c r="T750" s="52"/>
      <c r="U750" s="55">
        <f t="shared" si="336"/>
        <v>314</v>
      </c>
      <c r="V750" s="32">
        <f t="shared" si="321"/>
        <v>314</v>
      </c>
      <c r="W750" s="97">
        <f t="shared" si="322"/>
        <v>314</v>
      </c>
      <c r="X750" s="172">
        <f t="shared" si="323"/>
        <v>0</v>
      </c>
      <c r="Y750" s="64"/>
      <c r="Z750" s="5">
        <f t="shared" si="327"/>
        <v>0</v>
      </c>
      <c r="AA750" s="165"/>
      <c r="AB750" s="165"/>
      <c r="AC750" s="165"/>
      <c r="AD750" s="165"/>
      <c r="AE750" s="165"/>
      <c r="AF750" s="165"/>
      <c r="AG750" s="165"/>
      <c r="AH750" s="165"/>
      <c r="AI750" s="165"/>
      <c r="AJ750" s="165"/>
      <c r="AK750" s="165"/>
      <c r="AL750" s="165"/>
      <c r="AM750" s="165"/>
      <c r="AN750" s="165"/>
      <c r="AO750" s="165"/>
      <c r="AP750" s="165"/>
      <c r="AQ750" s="165"/>
      <c r="AR750" s="165"/>
      <c r="AS750" s="165"/>
      <c r="AT750" s="165"/>
      <c r="AU750" s="165"/>
      <c r="AV750" s="165"/>
      <c r="AW750" s="165"/>
      <c r="AX750" s="165"/>
      <c r="AY750" s="165"/>
      <c r="AZ750" s="165"/>
      <c r="BA750" s="165"/>
      <c r="BB750" s="165"/>
      <c r="BC750" s="165"/>
      <c r="BD750" s="165"/>
      <c r="BE750" s="165"/>
      <c r="BF750" s="165"/>
      <c r="BG750" s="165"/>
    </row>
    <row r="751" spans="1:59" s="41" customFormat="1" ht="12">
      <c r="A751" s="90" t="s">
        <v>563</v>
      </c>
      <c r="B751" s="28" t="s">
        <v>564</v>
      </c>
      <c r="C751" s="29">
        <v>5464</v>
      </c>
      <c r="D751" s="37">
        <f>D752+D753+D754</f>
        <v>6166</v>
      </c>
      <c r="E751" s="37">
        <f t="shared" ref="E751:L751" si="341">E752+E753+E754</f>
        <v>0</v>
      </c>
      <c r="F751" s="37">
        <f t="shared" si="341"/>
        <v>0</v>
      </c>
      <c r="G751" s="37">
        <f t="shared" si="341"/>
        <v>0</v>
      </c>
      <c r="H751" s="37">
        <f t="shared" si="341"/>
        <v>0</v>
      </c>
      <c r="I751" s="37">
        <f t="shared" si="341"/>
        <v>0</v>
      </c>
      <c r="J751" s="37">
        <f t="shared" si="341"/>
        <v>0</v>
      </c>
      <c r="K751" s="37">
        <f t="shared" si="341"/>
        <v>0</v>
      </c>
      <c r="L751" s="37">
        <f t="shared" si="341"/>
        <v>0</v>
      </c>
      <c r="M751" s="37">
        <f>M752+M753+M754</f>
        <v>6166</v>
      </c>
      <c r="N751" s="37">
        <f>N752+N753+N754</f>
        <v>0</v>
      </c>
      <c r="O751" s="37">
        <f>O752+O753+O754</f>
        <v>0</v>
      </c>
      <c r="P751" s="37">
        <f>P752+P753+P754</f>
        <v>0</v>
      </c>
      <c r="Q751" s="37">
        <f t="shared" ref="Q751:T751" si="342">Q752+Q753+Q754</f>
        <v>40</v>
      </c>
      <c r="R751" s="37"/>
      <c r="S751" s="37">
        <f t="shared" si="342"/>
        <v>57</v>
      </c>
      <c r="T751" s="37">
        <f t="shared" si="342"/>
        <v>0</v>
      </c>
      <c r="U751" s="31">
        <f t="shared" si="336"/>
        <v>6206</v>
      </c>
      <c r="V751" s="32">
        <f t="shared" si="321"/>
        <v>6149</v>
      </c>
      <c r="W751" s="97">
        <f t="shared" si="322"/>
        <v>6166</v>
      </c>
      <c r="X751" s="34">
        <f t="shared" si="323"/>
        <v>702</v>
      </c>
      <c r="Y751" s="38" t="s">
        <v>37</v>
      </c>
      <c r="Z751" s="5">
        <f t="shared" si="327"/>
        <v>0</v>
      </c>
      <c r="AA751" s="39"/>
      <c r="AB751" s="39"/>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0"/>
      <c r="AY751" s="40"/>
      <c r="AZ751" s="40"/>
      <c r="BA751" s="40"/>
      <c r="BB751" s="40"/>
      <c r="BC751" s="40"/>
      <c r="BD751" s="40"/>
      <c r="BE751" s="40"/>
      <c r="BF751" s="40"/>
      <c r="BG751" s="40"/>
    </row>
    <row r="752" spans="1:59" s="49" customFormat="1" ht="12">
      <c r="A752" s="42" t="s">
        <v>35</v>
      </c>
      <c r="B752" s="43" t="s">
        <v>36</v>
      </c>
      <c r="C752" s="102">
        <v>3854.4010139999996</v>
      </c>
      <c r="D752" s="45">
        <f>SUM(E752:P752)</f>
        <v>4403</v>
      </c>
      <c r="E752" s="45">
        <v>0</v>
      </c>
      <c r="F752" s="45">
        <v>0</v>
      </c>
      <c r="G752" s="45">
        <v>0</v>
      </c>
      <c r="H752" s="45">
        <v>0</v>
      </c>
      <c r="I752" s="45">
        <v>0</v>
      </c>
      <c r="J752" s="45">
        <v>0</v>
      </c>
      <c r="K752" s="45">
        <v>0</v>
      </c>
      <c r="L752" s="45">
        <v>0</v>
      </c>
      <c r="M752" s="45">
        <v>4403</v>
      </c>
      <c r="N752" s="45"/>
      <c r="O752" s="45"/>
      <c r="P752" s="45"/>
      <c r="Q752" s="45"/>
      <c r="R752" s="45"/>
      <c r="S752" s="45"/>
      <c r="T752" s="45"/>
      <c r="U752" s="46">
        <f t="shared" si="336"/>
        <v>4403</v>
      </c>
      <c r="V752" s="32">
        <f t="shared" si="321"/>
        <v>4403</v>
      </c>
      <c r="W752" s="97">
        <f t="shared" si="322"/>
        <v>4403</v>
      </c>
      <c r="X752" s="176">
        <f t="shared" si="323"/>
        <v>548.59898600000042</v>
      </c>
      <c r="Y752" s="38"/>
      <c r="Z752" s="5">
        <f t="shared" si="327"/>
        <v>0</v>
      </c>
      <c r="AA752" s="48"/>
      <c r="AB752" s="48"/>
      <c r="AC752" s="48"/>
      <c r="AD752" s="48"/>
      <c r="AE752" s="48"/>
      <c r="AF752" s="48"/>
      <c r="AG752" s="48"/>
      <c r="AH752" s="48"/>
      <c r="AI752" s="48"/>
      <c r="AJ752" s="48"/>
      <c r="AK752" s="48"/>
      <c r="AL752" s="48"/>
      <c r="AM752" s="48"/>
      <c r="AN752" s="48"/>
      <c r="AO752" s="48"/>
      <c r="AP752" s="48"/>
      <c r="AQ752" s="48"/>
      <c r="AR752" s="48"/>
      <c r="AS752" s="48"/>
      <c r="AT752" s="48"/>
      <c r="AU752" s="48"/>
      <c r="AV752" s="48"/>
      <c r="AW752" s="48"/>
      <c r="AX752" s="48"/>
      <c r="AY752" s="48"/>
      <c r="AZ752" s="48"/>
      <c r="BA752" s="48"/>
      <c r="BB752" s="48"/>
      <c r="BC752" s="48"/>
      <c r="BD752" s="48"/>
      <c r="BE752" s="48"/>
      <c r="BF752" s="48"/>
      <c r="BG752" s="48"/>
    </row>
    <row r="753" spans="1:59" s="49" customFormat="1" ht="12">
      <c r="A753" s="42" t="s">
        <v>43</v>
      </c>
      <c r="B753" s="43" t="s">
        <v>44</v>
      </c>
      <c r="C753" s="102">
        <v>360</v>
      </c>
      <c r="D753" s="45">
        <f>SUM(E753:P753)</f>
        <v>513</v>
      </c>
      <c r="E753" s="45"/>
      <c r="F753" s="45"/>
      <c r="G753" s="45"/>
      <c r="H753" s="45"/>
      <c r="I753" s="45"/>
      <c r="J753" s="45"/>
      <c r="K753" s="45"/>
      <c r="L753" s="45"/>
      <c r="M753" s="45">
        <v>513</v>
      </c>
      <c r="N753" s="45"/>
      <c r="O753" s="45"/>
      <c r="P753" s="45"/>
      <c r="Q753" s="45">
        <v>40</v>
      </c>
      <c r="R753" s="45"/>
      <c r="S753" s="45">
        <v>57</v>
      </c>
      <c r="T753" s="45"/>
      <c r="U753" s="46">
        <f t="shared" si="336"/>
        <v>553</v>
      </c>
      <c r="V753" s="32">
        <f t="shared" si="321"/>
        <v>496</v>
      </c>
      <c r="W753" s="97">
        <f t="shared" si="322"/>
        <v>513</v>
      </c>
      <c r="X753" s="176">
        <f t="shared" si="323"/>
        <v>153</v>
      </c>
      <c r="Y753" s="38"/>
      <c r="Z753" s="5">
        <f t="shared" si="327"/>
        <v>0</v>
      </c>
      <c r="AA753" s="48"/>
      <c r="AB753" s="48"/>
      <c r="AC753" s="48"/>
      <c r="AD753" s="48"/>
      <c r="AE753" s="48"/>
      <c r="AF753" s="48"/>
      <c r="AG753" s="48"/>
      <c r="AH753" s="48"/>
      <c r="AI753" s="48"/>
      <c r="AJ753" s="48"/>
      <c r="AK753" s="48"/>
      <c r="AL753" s="48"/>
      <c r="AM753" s="48"/>
      <c r="AN753" s="48"/>
      <c r="AO753" s="48"/>
      <c r="AP753" s="48"/>
      <c r="AQ753" s="48"/>
      <c r="AR753" s="48"/>
      <c r="AS753" s="48"/>
      <c r="AT753" s="48"/>
      <c r="AU753" s="48"/>
      <c r="AV753" s="48"/>
      <c r="AW753" s="48"/>
      <c r="AX753" s="48"/>
      <c r="AY753" s="48"/>
      <c r="AZ753" s="48"/>
      <c r="BA753" s="48"/>
      <c r="BB753" s="48"/>
      <c r="BC753" s="48"/>
      <c r="BD753" s="48"/>
      <c r="BE753" s="48"/>
      <c r="BF753" s="48"/>
      <c r="BG753" s="48"/>
    </row>
    <row r="754" spans="1:59" s="49" customFormat="1" ht="12">
      <c r="A754" s="42" t="s">
        <v>45</v>
      </c>
      <c r="B754" s="43" t="s">
        <v>94</v>
      </c>
      <c r="C754" s="102">
        <v>1250</v>
      </c>
      <c r="D754" s="45">
        <f>SUM(D755:D756)</f>
        <v>1250</v>
      </c>
      <c r="E754" s="45">
        <f t="shared" ref="E754:T754" si="343">SUM(E755:E756)</f>
        <v>0</v>
      </c>
      <c r="F754" s="45">
        <f t="shared" si="343"/>
        <v>0</v>
      </c>
      <c r="G754" s="45">
        <f t="shared" si="343"/>
        <v>0</v>
      </c>
      <c r="H754" s="45">
        <f t="shared" si="343"/>
        <v>0</v>
      </c>
      <c r="I754" s="45">
        <f t="shared" si="343"/>
        <v>0</v>
      </c>
      <c r="J754" s="45">
        <f t="shared" si="343"/>
        <v>0</v>
      </c>
      <c r="K754" s="45">
        <f t="shared" si="343"/>
        <v>0</v>
      </c>
      <c r="L754" s="45">
        <f t="shared" si="343"/>
        <v>0</v>
      </c>
      <c r="M754" s="45">
        <f t="shared" si="343"/>
        <v>1250</v>
      </c>
      <c r="N754" s="45">
        <f t="shared" si="343"/>
        <v>0</v>
      </c>
      <c r="O754" s="45">
        <f t="shared" si="343"/>
        <v>0</v>
      </c>
      <c r="P754" s="45">
        <f t="shared" si="343"/>
        <v>0</v>
      </c>
      <c r="Q754" s="45">
        <f t="shared" si="343"/>
        <v>0</v>
      </c>
      <c r="R754" s="45"/>
      <c r="S754" s="45">
        <f t="shared" si="343"/>
        <v>0</v>
      </c>
      <c r="T754" s="45">
        <f t="shared" si="343"/>
        <v>0</v>
      </c>
      <c r="U754" s="46">
        <f t="shared" si="336"/>
        <v>1250</v>
      </c>
      <c r="V754" s="32">
        <f t="shared" si="321"/>
        <v>1250</v>
      </c>
      <c r="W754" s="97">
        <f t="shared" si="322"/>
        <v>1250</v>
      </c>
      <c r="X754" s="176">
        <f t="shared" si="323"/>
        <v>0</v>
      </c>
      <c r="Y754" s="38"/>
      <c r="Z754" s="5">
        <f t="shared" si="327"/>
        <v>0</v>
      </c>
      <c r="AA754" s="48"/>
      <c r="AB754" s="48"/>
      <c r="AC754" s="48"/>
      <c r="AD754" s="48"/>
      <c r="AE754" s="48"/>
      <c r="AF754" s="48"/>
      <c r="AG754" s="48"/>
      <c r="AH754" s="48"/>
      <c r="AI754" s="48"/>
      <c r="AJ754" s="48"/>
      <c r="AK754" s="48"/>
      <c r="AL754" s="48"/>
      <c r="AM754" s="48"/>
      <c r="AN754" s="48"/>
      <c r="AO754" s="48"/>
      <c r="AP754" s="48"/>
      <c r="AQ754" s="48"/>
      <c r="AR754" s="48"/>
      <c r="AS754" s="48"/>
      <c r="AT754" s="48"/>
      <c r="AU754" s="48"/>
      <c r="AV754" s="48"/>
      <c r="AW754" s="48"/>
      <c r="AX754" s="48"/>
      <c r="AY754" s="48"/>
      <c r="AZ754" s="48"/>
      <c r="BA754" s="48"/>
      <c r="BB754" s="48"/>
      <c r="BC754" s="48"/>
      <c r="BD754" s="48"/>
      <c r="BE754" s="48"/>
      <c r="BF754" s="48"/>
      <c r="BG754" s="48"/>
    </row>
    <row r="755" spans="1:59" s="73" customFormat="1" ht="12">
      <c r="A755" s="60" t="s">
        <v>40</v>
      </c>
      <c r="B755" s="51" t="s">
        <v>565</v>
      </c>
      <c r="C755" s="106">
        <v>1000</v>
      </c>
      <c r="D755" s="52">
        <f>SUM(E755:P755)</f>
        <v>1000</v>
      </c>
      <c r="E755" s="52"/>
      <c r="F755" s="52"/>
      <c r="G755" s="52"/>
      <c r="H755" s="52"/>
      <c r="I755" s="52"/>
      <c r="J755" s="52"/>
      <c r="K755" s="52"/>
      <c r="L755" s="52"/>
      <c r="M755" s="52">
        <v>1000</v>
      </c>
      <c r="N755" s="52"/>
      <c r="O755" s="52"/>
      <c r="P755" s="52"/>
      <c r="Q755" s="52"/>
      <c r="R755" s="52"/>
      <c r="S755" s="52"/>
      <c r="T755" s="52"/>
      <c r="U755" s="55">
        <f t="shared" si="336"/>
        <v>1000</v>
      </c>
      <c r="V755" s="32">
        <f t="shared" si="321"/>
        <v>1000</v>
      </c>
      <c r="W755" s="97">
        <f t="shared" si="322"/>
        <v>1000</v>
      </c>
      <c r="X755" s="172">
        <f t="shared" si="323"/>
        <v>0</v>
      </c>
      <c r="Y755" s="79"/>
      <c r="Z755" s="5">
        <f t="shared" si="327"/>
        <v>0</v>
      </c>
      <c r="AA755" s="72"/>
      <c r="AB755" s="72"/>
      <c r="AC755" s="72"/>
      <c r="AD755" s="72"/>
      <c r="AE755" s="72"/>
      <c r="AF755" s="72"/>
      <c r="AG755" s="72"/>
      <c r="AH755" s="72"/>
      <c r="AI755" s="72"/>
      <c r="AJ755" s="72"/>
      <c r="AK755" s="72"/>
      <c r="AL755" s="72"/>
      <c r="AM755" s="72"/>
      <c r="AN755" s="72"/>
      <c r="AO755" s="72"/>
      <c r="AP755" s="72"/>
      <c r="AQ755" s="72"/>
      <c r="AR755" s="72"/>
      <c r="AS755" s="72"/>
      <c r="AT755" s="72"/>
      <c r="AU755" s="72"/>
      <c r="AV755" s="72"/>
      <c r="AW755" s="72"/>
      <c r="AX755" s="72"/>
      <c r="AY755" s="72"/>
      <c r="AZ755" s="72"/>
      <c r="BA755" s="72"/>
      <c r="BB755" s="72"/>
      <c r="BC755" s="72"/>
      <c r="BD755" s="72"/>
      <c r="BE755" s="72"/>
      <c r="BF755" s="72"/>
      <c r="BG755" s="72"/>
    </row>
    <row r="756" spans="1:59" s="73" customFormat="1" ht="12">
      <c r="A756" s="60" t="s">
        <v>40</v>
      </c>
      <c r="B756" s="51" t="s">
        <v>566</v>
      </c>
      <c r="C756" s="106">
        <v>250</v>
      </c>
      <c r="D756" s="52">
        <f>SUM(E756:P756)</f>
        <v>250</v>
      </c>
      <c r="E756" s="52"/>
      <c r="F756" s="52"/>
      <c r="G756" s="52"/>
      <c r="H756" s="52"/>
      <c r="I756" s="52"/>
      <c r="J756" s="52"/>
      <c r="K756" s="52"/>
      <c r="L756" s="52"/>
      <c r="M756" s="52">
        <v>250</v>
      </c>
      <c r="N756" s="52"/>
      <c r="O756" s="52"/>
      <c r="P756" s="52"/>
      <c r="Q756" s="52"/>
      <c r="R756" s="52"/>
      <c r="S756" s="52"/>
      <c r="T756" s="52"/>
      <c r="U756" s="55">
        <f t="shared" si="336"/>
        <v>250</v>
      </c>
      <c r="V756" s="32">
        <f t="shared" si="321"/>
        <v>250</v>
      </c>
      <c r="W756" s="97">
        <f t="shared" si="322"/>
        <v>250</v>
      </c>
      <c r="X756" s="172">
        <f t="shared" si="323"/>
        <v>0</v>
      </c>
      <c r="Y756" s="79"/>
      <c r="Z756" s="5">
        <f t="shared" si="327"/>
        <v>0</v>
      </c>
      <c r="AA756" s="72"/>
      <c r="AB756" s="72"/>
      <c r="AC756" s="72"/>
      <c r="AD756" s="72"/>
      <c r="AE756" s="72"/>
      <c r="AF756" s="72"/>
      <c r="AG756" s="72"/>
      <c r="AH756" s="72"/>
      <c r="AI756" s="72"/>
      <c r="AJ756" s="72"/>
      <c r="AK756" s="72"/>
      <c r="AL756" s="72"/>
      <c r="AM756" s="72"/>
      <c r="AN756" s="72"/>
      <c r="AO756" s="72"/>
      <c r="AP756" s="72"/>
      <c r="AQ756" s="72"/>
      <c r="AR756" s="72"/>
      <c r="AS756" s="72"/>
      <c r="AT756" s="72"/>
      <c r="AU756" s="72"/>
      <c r="AV756" s="72"/>
      <c r="AW756" s="72"/>
      <c r="AX756" s="72"/>
      <c r="AY756" s="72"/>
      <c r="AZ756" s="72"/>
      <c r="BA756" s="72"/>
      <c r="BB756" s="72"/>
      <c r="BC756" s="72"/>
      <c r="BD756" s="72"/>
      <c r="BE756" s="72"/>
      <c r="BF756" s="72"/>
      <c r="BG756" s="72"/>
    </row>
    <row r="757" spans="1:59" s="41" customFormat="1" ht="12">
      <c r="A757" s="90" t="s">
        <v>567</v>
      </c>
      <c r="B757" s="28" t="s">
        <v>568</v>
      </c>
      <c r="C757" s="98">
        <v>10144</v>
      </c>
      <c r="D757" s="99">
        <f>SUM(E757:P757)</f>
        <v>12475</v>
      </c>
      <c r="E757" s="99">
        <f t="shared" ref="E757:L757" si="344">E758+E759+E760+E764</f>
        <v>0</v>
      </c>
      <c r="F757" s="99">
        <f t="shared" si="344"/>
        <v>0</v>
      </c>
      <c r="G757" s="99">
        <f>G758+G759+G760+G764</f>
        <v>263</v>
      </c>
      <c r="H757" s="99">
        <f t="shared" si="344"/>
        <v>0</v>
      </c>
      <c r="I757" s="99">
        <f t="shared" si="344"/>
        <v>0</v>
      </c>
      <c r="J757" s="99">
        <f t="shared" si="344"/>
        <v>0</v>
      </c>
      <c r="K757" s="99">
        <f t="shared" si="344"/>
        <v>0</v>
      </c>
      <c r="L757" s="99">
        <f t="shared" si="344"/>
        <v>0</v>
      </c>
      <c r="M757" s="99">
        <f>M758+M759+M760+M764</f>
        <v>12212</v>
      </c>
      <c r="N757" s="99">
        <f t="shared" ref="N757:W757" si="345">N758+N759+N760+N764</f>
        <v>0</v>
      </c>
      <c r="O757" s="99">
        <f t="shared" si="345"/>
        <v>0</v>
      </c>
      <c r="P757" s="99">
        <f t="shared" si="345"/>
        <v>0</v>
      </c>
      <c r="Q757" s="99">
        <f t="shared" si="345"/>
        <v>44</v>
      </c>
      <c r="R757" s="99">
        <f t="shared" si="345"/>
        <v>0</v>
      </c>
      <c r="S757" s="99">
        <f t="shared" si="345"/>
        <v>43</v>
      </c>
      <c r="T757" s="99">
        <f t="shared" si="345"/>
        <v>0</v>
      </c>
      <c r="U757" s="112">
        <f t="shared" si="345"/>
        <v>12519</v>
      </c>
      <c r="V757" s="34">
        <f t="shared" si="345"/>
        <v>12476</v>
      </c>
      <c r="W757" s="34">
        <f t="shared" si="345"/>
        <v>12475</v>
      </c>
      <c r="X757" s="34">
        <f t="shared" si="323"/>
        <v>2331</v>
      </c>
      <c r="Y757" s="38" t="s">
        <v>37</v>
      </c>
      <c r="Z757" s="5">
        <f t="shared" si="327"/>
        <v>0</v>
      </c>
      <c r="AA757" s="39"/>
      <c r="AB757" s="39"/>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0"/>
      <c r="AY757" s="40"/>
      <c r="AZ757" s="40"/>
      <c r="BA757" s="40"/>
      <c r="BB757" s="40"/>
      <c r="BC757" s="40"/>
      <c r="BD757" s="40"/>
      <c r="BE757" s="40"/>
      <c r="BF757" s="40"/>
      <c r="BG757" s="40"/>
    </row>
    <row r="758" spans="1:59" s="49" customFormat="1" ht="12">
      <c r="A758" s="42" t="s">
        <v>35</v>
      </c>
      <c r="B758" s="43" t="s">
        <v>36</v>
      </c>
      <c r="C758" s="102">
        <v>3174.4564499999997</v>
      </c>
      <c r="D758" s="45">
        <f>SUM(E758:P758)</f>
        <v>3955</v>
      </c>
      <c r="E758" s="45">
        <v>0</v>
      </c>
      <c r="F758" s="45">
        <v>0</v>
      </c>
      <c r="G758" s="45">
        <v>0</v>
      </c>
      <c r="H758" s="45">
        <v>0</v>
      </c>
      <c r="I758" s="45">
        <v>0</v>
      </c>
      <c r="J758" s="45">
        <v>0</v>
      </c>
      <c r="K758" s="45">
        <v>0</v>
      </c>
      <c r="L758" s="45">
        <v>0</v>
      </c>
      <c r="M758" s="45">
        <v>3955</v>
      </c>
      <c r="N758" s="45"/>
      <c r="O758" s="45"/>
      <c r="P758" s="45"/>
      <c r="Q758" s="45"/>
      <c r="R758" s="45"/>
      <c r="S758" s="45"/>
      <c r="T758" s="45"/>
      <c r="U758" s="46">
        <f t="shared" si="336"/>
        <v>3955</v>
      </c>
      <c r="V758" s="32">
        <f t="shared" si="321"/>
        <v>3955</v>
      </c>
      <c r="W758" s="97">
        <f t="shared" si="322"/>
        <v>3955</v>
      </c>
      <c r="X758" s="176">
        <f t="shared" si="323"/>
        <v>780.54355000000032</v>
      </c>
      <c r="Y758" s="38"/>
      <c r="Z758" s="5">
        <f t="shared" si="327"/>
        <v>0</v>
      </c>
      <c r="AA758" s="48"/>
      <c r="AB758" s="48"/>
      <c r="AC758" s="48"/>
      <c r="AD758" s="48"/>
      <c r="AE758" s="48"/>
      <c r="AF758" s="48"/>
      <c r="AG758" s="48"/>
      <c r="AH758" s="48"/>
      <c r="AI758" s="48"/>
      <c r="AJ758" s="48"/>
      <c r="AK758" s="48"/>
      <c r="AL758" s="48"/>
      <c r="AM758" s="48"/>
      <c r="AN758" s="48"/>
      <c r="AO758" s="48"/>
      <c r="AP758" s="48"/>
      <c r="AQ758" s="48"/>
      <c r="AR758" s="48"/>
      <c r="AS758" s="48"/>
      <c r="AT758" s="48"/>
      <c r="AU758" s="48"/>
      <c r="AV758" s="48"/>
      <c r="AW758" s="48"/>
      <c r="AX758" s="48"/>
      <c r="AY758" s="48"/>
      <c r="AZ758" s="48"/>
      <c r="BA758" s="48"/>
      <c r="BB758" s="48"/>
      <c r="BC758" s="48"/>
      <c r="BD758" s="48"/>
      <c r="BE758" s="48"/>
      <c r="BF758" s="48"/>
      <c r="BG758" s="48"/>
    </row>
    <row r="759" spans="1:59" s="49" customFormat="1" ht="12">
      <c r="A759" s="42" t="s">
        <v>43</v>
      </c>
      <c r="B759" s="43" t="s">
        <v>44</v>
      </c>
      <c r="C759" s="102">
        <v>394</v>
      </c>
      <c r="D759" s="45">
        <f>SUM(E759:P759)</f>
        <v>394</v>
      </c>
      <c r="E759" s="45"/>
      <c r="F759" s="45"/>
      <c r="G759" s="45"/>
      <c r="H759" s="45"/>
      <c r="I759" s="45"/>
      <c r="J759" s="45"/>
      <c r="K759" s="45"/>
      <c r="L759" s="45"/>
      <c r="M759" s="45">
        <v>394</v>
      </c>
      <c r="N759" s="45"/>
      <c r="O759" s="45"/>
      <c r="P759" s="45"/>
      <c r="Q759" s="45">
        <v>44</v>
      </c>
      <c r="R759" s="45"/>
      <c r="S759" s="45">
        <v>43</v>
      </c>
      <c r="T759" s="45"/>
      <c r="U759" s="46">
        <f t="shared" si="336"/>
        <v>438</v>
      </c>
      <c r="V759" s="32">
        <f t="shared" si="321"/>
        <v>395</v>
      </c>
      <c r="W759" s="97">
        <f t="shared" si="322"/>
        <v>394</v>
      </c>
      <c r="X759" s="176">
        <f t="shared" si="323"/>
        <v>0</v>
      </c>
      <c r="Y759" s="38"/>
      <c r="Z759" s="5">
        <f t="shared" si="327"/>
        <v>0</v>
      </c>
      <c r="AA759" s="48"/>
      <c r="AB759" s="48"/>
      <c r="AC759" s="48"/>
      <c r="AD759" s="48"/>
      <c r="AE759" s="48"/>
      <c r="AF759" s="48"/>
      <c r="AG759" s="48"/>
      <c r="AH759" s="48"/>
      <c r="AI759" s="48"/>
      <c r="AJ759" s="48"/>
      <c r="AK759" s="48"/>
      <c r="AL759" s="48"/>
      <c r="AM759" s="48"/>
      <c r="AN759" s="48"/>
      <c r="AO759" s="48"/>
      <c r="AP759" s="48"/>
      <c r="AQ759" s="48"/>
      <c r="AR759" s="48"/>
      <c r="AS759" s="48"/>
      <c r="AT759" s="48"/>
      <c r="AU759" s="48"/>
      <c r="AV759" s="48"/>
      <c r="AW759" s="48"/>
      <c r="AX759" s="48"/>
      <c r="AY759" s="48"/>
      <c r="AZ759" s="48"/>
      <c r="BA759" s="48"/>
      <c r="BB759" s="48"/>
      <c r="BC759" s="48"/>
      <c r="BD759" s="48"/>
      <c r="BE759" s="48"/>
      <c r="BF759" s="48"/>
      <c r="BG759" s="48"/>
    </row>
    <row r="760" spans="1:59" s="49" customFormat="1" ht="12">
      <c r="A760" s="42" t="s">
        <v>45</v>
      </c>
      <c r="B760" s="43" t="s">
        <v>569</v>
      </c>
      <c r="C760" s="102">
        <f>SUM(C761:C763)</f>
        <v>6575.5</v>
      </c>
      <c r="D760" s="103">
        <f>SUM(D761:D763)</f>
        <v>7870</v>
      </c>
      <c r="E760" s="103">
        <f t="shared" ref="E760:P760" si="346">SUM(E761:E763)</f>
        <v>0</v>
      </c>
      <c r="F760" s="103">
        <f t="shared" si="346"/>
        <v>0</v>
      </c>
      <c r="G760" s="103">
        <f>SUM(G761:G763)</f>
        <v>263</v>
      </c>
      <c r="H760" s="103">
        <f t="shared" si="346"/>
        <v>0</v>
      </c>
      <c r="I760" s="103">
        <f t="shared" si="346"/>
        <v>0</v>
      </c>
      <c r="J760" s="103">
        <f t="shared" si="346"/>
        <v>0</v>
      </c>
      <c r="K760" s="103">
        <f t="shared" si="346"/>
        <v>0</v>
      </c>
      <c r="L760" s="103">
        <f t="shared" si="346"/>
        <v>0</v>
      </c>
      <c r="M760" s="103">
        <f>SUM(M761:M763)</f>
        <v>7607</v>
      </c>
      <c r="N760" s="103">
        <f t="shared" si="346"/>
        <v>0</v>
      </c>
      <c r="O760" s="103">
        <f t="shared" si="346"/>
        <v>0</v>
      </c>
      <c r="P760" s="103">
        <f t="shared" si="346"/>
        <v>0</v>
      </c>
      <c r="Q760" s="103"/>
      <c r="R760" s="103"/>
      <c r="S760" s="103"/>
      <c r="T760" s="103"/>
      <c r="U760" s="46">
        <f t="shared" si="336"/>
        <v>7870</v>
      </c>
      <c r="V760" s="32">
        <f t="shared" si="321"/>
        <v>7870</v>
      </c>
      <c r="W760" s="97">
        <f t="shared" si="322"/>
        <v>7870</v>
      </c>
      <c r="X760" s="171">
        <f t="shared" si="323"/>
        <v>1294.5</v>
      </c>
      <c r="Y760" s="38"/>
      <c r="Z760" s="5">
        <f t="shared" si="327"/>
        <v>0</v>
      </c>
      <c r="AA760" s="48"/>
      <c r="AB760" s="48"/>
      <c r="AC760" s="48"/>
      <c r="AD760" s="48"/>
      <c r="AE760" s="48"/>
      <c r="AF760" s="48"/>
      <c r="AG760" s="48"/>
      <c r="AH760" s="48"/>
      <c r="AI760" s="48"/>
      <c r="AJ760" s="48"/>
      <c r="AK760" s="48"/>
      <c r="AL760" s="48"/>
      <c r="AM760" s="48"/>
      <c r="AN760" s="48"/>
      <c r="AO760" s="48"/>
      <c r="AP760" s="48"/>
      <c r="AQ760" s="48"/>
      <c r="AR760" s="48"/>
      <c r="AS760" s="48"/>
      <c r="AT760" s="48"/>
      <c r="AU760" s="48"/>
      <c r="AV760" s="48"/>
      <c r="AW760" s="48"/>
      <c r="AX760" s="48"/>
      <c r="AY760" s="48"/>
      <c r="AZ760" s="48"/>
      <c r="BA760" s="48"/>
      <c r="BB760" s="48"/>
      <c r="BC760" s="48"/>
      <c r="BD760" s="48"/>
      <c r="BE760" s="48"/>
      <c r="BF760" s="48"/>
      <c r="BG760" s="48"/>
    </row>
    <row r="761" spans="1:59" s="190" customFormat="1" ht="24">
      <c r="A761" s="60" t="s">
        <v>40</v>
      </c>
      <c r="B761" s="51" t="s">
        <v>570</v>
      </c>
      <c r="C761" s="106">
        <v>5813</v>
      </c>
      <c r="D761" s="52">
        <f>SUM(E761:P761)</f>
        <v>7107</v>
      </c>
      <c r="E761" s="52"/>
      <c r="F761" s="52"/>
      <c r="G761" s="52"/>
      <c r="H761" s="52"/>
      <c r="I761" s="52"/>
      <c r="J761" s="52"/>
      <c r="K761" s="52"/>
      <c r="L761" s="52"/>
      <c r="M761" s="52">
        <v>7107</v>
      </c>
      <c r="N761" s="52"/>
      <c r="O761" s="52"/>
      <c r="P761" s="52"/>
      <c r="Q761" s="52"/>
      <c r="R761" s="52"/>
      <c r="S761" s="52"/>
      <c r="T761" s="52"/>
      <c r="U761" s="55">
        <f t="shared" si="336"/>
        <v>7107</v>
      </c>
      <c r="V761" s="32">
        <f t="shared" si="321"/>
        <v>7107</v>
      </c>
      <c r="W761" s="97">
        <f t="shared" si="322"/>
        <v>7107</v>
      </c>
      <c r="X761" s="172">
        <f t="shared" si="323"/>
        <v>1294</v>
      </c>
      <c r="Y761" s="64"/>
      <c r="Z761" s="5">
        <f t="shared" si="327"/>
        <v>0</v>
      </c>
      <c r="AA761" s="189"/>
      <c r="AB761" s="189"/>
      <c r="AC761" s="189"/>
      <c r="AD761" s="189"/>
      <c r="AE761" s="189"/>
      <c r="AF761" s="189"/>
      <c r="AG761" s="189"/>
      <c r="AH761" s="189"/>
      <c r="AI761" s="189"/>
      <c r="AJ761" s="189"/>
      <c r="AK761" s="189"/>
      <c r="AL761" s="189"/>
      <c r="AM761" s="189"/>
      <c r="AN761" s="189"/>
      <c r="AO761" s="189"/>
      <c r="AP761" s="189"/>
      <c r="AQ761" s="189"/>
      <c r="AR761" s="189"/>
      <c r="AS761" s="189"/>
      <c r="AT761" s="189"/>
      <c r="AU761" s="189"/>
      <c r="AV761" s="189"/>
      <c r="AW761" s="189"/>
      <c r="AX761" s="189"/>
      <c r="AY761" s="189"/>
      <c r="AZ761" s="189"/>
      <c r="BA761" s="189"/>
      <c r="BB761" s="189"/>
      <c r="BC761" s="189"/>
      <c r="BD761" s="189"/>
      <c r="BE761" s="189"/>
      <c r="BF761" s="189"/>
      <c r="BG761" s="189"/>
    </row>
    <row r="762" spans="1:59" s="190" customFormat="1" ht="24">
      <c r="A762" s="60" t="s">
        <v>40</v>
      </c>
      <c r="B762" s="51" t="s">
        <v>541</v>
      </c>
      <c r="C762" s="106">
        <v>500</v>
      </c>
      <c r="D762" s="52">
        <f t="shared" ref="D762" si="347">SUM(E762:P762)</f>
        <v>500</v>
      </c>
      <c r="E762" s="52"/>
      <c r="F762" s="52"/>
      <c r="G762" s="52"/>
      <c r="H762" s="52"/>
      <c r="I762" s="52"/>
      <c r="J762" s="52"/>
      <c r="K762" s="52"/>
      <c r="L762" s="52"/>
      <c r="M762" s="52">
        <v>500</v>
      </c>
      <c r="N762" s="52"/>
      <c r="O762" s="52"/>
      <c r="P762" s="52"/>
      <c r="Q762" s="52"/>
      <c r="R762" s="52"/>
      <c r="S762" s="52"/>
      <c r="T762" s="52"/>
      <c r="U762" s="55">
        <f t="shared" si="336"/>
        <v>500</v>
      </c>
      <c r="V762" s="32">
        <f t="shared" si="321"/>
        <v>500</v>
      </c>
      <c r="W762" s="97">
        <f t="shared" si="322"/>
        <v>500</v>
      </c>
      <c r="X762" s="172">
        <f t="shared" si="323"/>
        <v>0</v>
      </c>
      <c r="Y762" s="64"/>
      <c r="Z762" s="5">
        <f t="shared" si="327"/>
        <v>0</v>
      </c>
      <c r="AA762" s="189"/>
      <c r="AB762" s="189"/>
      <c r="AC762" s="189"/>
      <c r="AD762" s="189"/>
      <c r="AE762" s="189"/>
      <c r="AF762" s="189"/>
      <c r="AG762" s="189"/>
      <c r="AH762" s="189"/>
      <c r="AI762" s="189"/>
      <c r="AJ762" s="189"/>
      <c r="AK762" s="189"/>
      <c r="AL762" s="189"/>
      <c r="AM762" s="189"/>
      <c r="AN762" s="189"/>
      <c r="AO762" s="189"/>
      <c r="AP762" s="189"/>
      <c r="AQ762" s="189"/>
      <c r="AR762" s="189"/>
      <c r="AS762" s="189"/>
      <c r="AT762" s="189"/>
      <c r="AU762" s="189"/>
      <c r="AV762" s="189"/>
      <c r="AW762" s="189"/>
      <c r="AX762" s="189"/>
      <c r="AY762" s="189"/>
      <c r="AZ762" s="189"/>
      <c r="BA762" s="189"/>
      <c r="BB762" s="189"/>
      <c r="BC762" s="189"/>
      <c r="BD762" s="189"/>
      <c r="BE762" s="189"/>
      <c r="BF762" s="189"/>
      <c r="BG762" s="189"/>
    </row>
    <row r="763" spans="1:59" s="190" customFormat="1" ht="24">
      <c r="A763" s="60" t="s">
        <v>40</v>
      </c>
      <c r="B763" s="119" t="s">
        <v>571</v>
      </c>
      <c r="C763" s="106">
        <v>262.5</v>
      </c>
      <c r="D763" s="52">
        <f>SUM(E763:P763)</f>
        <v>263</v>
      </c>
      <c r="E763" s="52"/>
      <c r="F763" s="52"/>
      <c r="G763" s="52">
        <v>263</v>
      </c>
      <c r="H763" s="52"/>
      <c r="I763" s="52"/>
      <c r="J763" s="52"/>
      <c r="K763" s="52"/>
      <c r="L763" s="52"/>
      <c r="M763" s="52"/>
      <c r="N763" s="52"/>
      <c r="O763" s="52"/>
      <c r="P763" s="52"/>
      <c r="Q763" s="52"/>
      <c r="R763" s="52"/>
      <c r="S763" s="52"/>
      <c r="T763" s="52"/>
      <c r="U763" s="55">
        <f t="shared" si="336"/>
        <v>263</v>
      </c>
      <c r="V763" s="32">
        <f t="shared" si="321"/>
        <v>263</v>
      </c>
      <c r="W763" s="97">
        <f t="shared" si="322"/>
        <v>263</v>
      </c>
      <c r="X763" s="172">
        <f t="shared" si="323"/>
        <v>0.5</v>
      </c>
      <c r="Y763" s="64"/>
      <c r="Z763" s="5">
        <f t="shared" si="327"/>
        <v>0</v>
      </c>
      <c r="AA763" s="189"/>
      <c r="AB763" s="189"/>
      <c r="AC763" s="189"/>
      <c r="AD763" s="189"/>
      <c r="AE763" s="189"/>
      <c r="AF763" s="189"/>
      <c r="AG763" s="189"/>
      <c r="AH763" s="189"/>
      <c r="AI763" s="189"/>
      <c r="AJ763" s="189"/>
      <c r="AK763" s="189"/>
      <c r="AL763" s="189"/>
      <c r="AM763" s="189"/>
      <c r="AN763" s="189"/>
      <c r="AO763" s="189"/>
      <c r="AP763" s="189"/>
      <c r="AQ763" s="189"/>
      <c r="AR763" s="189"/>
      <c r="AS763" s="189"/>
      <c r="AT763" s="189"/>
      <c r="AU763" s="189"/>
      <c r="AV763" s="189"/>
      <c r="AW763" s="189"/>
      <c r="AX763" s="189"/>
      <c r="AY763" s="189"/>
      <c r="AZ763" s="189"/>
      <c r="BA763" s="189"/>
      <c r="BB763" s="189"/>
      <c r="BC763" s="189"/>
      <c r="BD763" s="189"/>
      <c r="BE763" s="189"/>
      <c r="BF763" s="189"/>
      <c r="BG763" s="189"/>
    </row>
    <row r="764" spans="1:59" s="190" customFormat="1" ht="12" customHeight="1" outlineLevel="1">
      <c r="A764" s="42" t="s">
        <v>65</v>
      </c>
      <c r="B764" s="43" t="s">
        <v>549</v>
      </c>
      <c r="C764" s="102">
        <v>0</v>
      </c>
      <c r="D764" s="45">
        <f>SUM(D765:D766)</f>
        <v>256</v>
      </c>
      <c r="E764" s="45">
        <f t="shared" ref="E764:P764" si="348">SUM(E765:E766)</f>
        <v>0</v>
      </c>
      <c r="F764" s="45">
        <f t="shared" si="348"/>
        <v>0</v>
      </c>
      <c r="G764" s="45">
        <f t="shared" si="348"/>
        <v>0</v>
      </c>
      <c r="H764" s="45">
        <f t="shared" si="348"/>
        <v>0</v>
      </c>
      <c r="I764" s="45">
        <f t="shared" si="348"/>
        <v>0</v>
      </c>
      <c r="J764" s="45">
        <f t="shared" si="348"/>
        <v>0</v>
      </c>
      <c r="K764" s="45">
        <f t="shared" si="348"/>
        <v>0</v>
      </c>
      <c r="L764" s="45">
        <f t="shared" si="348"/>
        <v>0</v>
      </c>
      <c r="M764" s="45">
        <f t="shared" si="348"/>
        <v>256</v>
      </c>
      <c r="N764" s="45">
        <f t="shared" si="348"/>
        <v>0</v>
      </c>
      <c r="O764" s="45">
        <f t="shared" si="348"/>
        <v>0</v>
      </c>
      <c r="P764" s="45">
        <f t="shared" si="348"/>
        <v>0</v>
      </c>
      <c r="Q764" s="45"/>
      <c r="R764" s="45"/>
      <c r="S764" s="45"/>
      <c r="T764" s="45"/>
      <c r="U764" s="46">
        <f t="shared" si="336"/>
        <v>256</v>
      </c>
      <c r="V764" s="32">
        <f t="shared" si="321"/>
        <v>256</v>
      </c>
      <c r="W764" s="97">
        <f t="shared" si="322"/>
        <v>256</v>
      </c>
      <c r="X764" s="176">
        <f t="shared" si="323"/>
        <v>256</v>
      </c>
      <c r="Y764" s="64"/>
      <c r="Z764" s="5">
        <f t="shared" si="327"/>
        <v>0</v>
      </c>
      <c r="AA764" s="189"/>
      <c r="AB764" s="189"/>
      <c r="AC764" s="189"/>
      <c r="AD764" s="189"/>
      <c r="AE764" s="189"/>
      <c r="AF764" s="189"/>
      <c r="AG764" s="189"/>
      <c r="AH764" s="189"/>
      <c r="AI764" s="189"/>
      <c r="AJ764" s="189"/>
      <c r="AK764" s="189"/>
      <c r="AL764" s="189"/>
      <c r="AM764" s="189"/>
      <c r="AN764" s="189"/>
      <c r="AO764" s="189"/>
      <c r="AP764" s="189"/>
      <c r="AQ764" s="189"/>
      <c r="AR764" s="189"/>
      <c r="AS764" s="189"/>
      <c r="AT764" s="189"/>
      <c r="AU764" s="189"/>
      <c r="AV764" s="189"/>
      <c r="AW764" s="189"/>
      <c r="AX764" s="189"/>
      <c r="AY764" s="189"/>
      <c r="AZ764" s="189"/>
      <c r="BA764" s="189"/>
      <c r="BB764" s="189"/>
      <c r="BC764" s="189"/>
      <c r="BD764" s="189"/>
      <c r="BE764" s="189"/>
      <c r="BF764" s="189"/>
      <c r="BG764" s="189"/>
    </row>
    <row r="765" spans="1:59" s="190" customFormat="1" ht="24" outlineLevel="1">
      <c r="A765" s="60" t="s">
        <v>40</v>
      </c>
      <c r="B765" s="51" t="s">
        <v>556</v>
      </c>
      <c r="C765" s="102"/>
      <c r="D765" s="52">
        <f>SUM(E765:P765)</f>
        <v>256</v>
      </c>
      <c r="E765" s="52"/>
      <c r="F765" s="52"/>
      <c r="G765" s="52"/>
      <c r="H765" s="52"/>
      <c r="I765" s="52"/>
      <c r="J765" s="52"/>
      <c r="K765" s="52"/>
      <c r="L765" s="52"/>
      <c r="M765" s="52">
        <v>256</v>
      </c>
      <c r="N765" s="52"/>
      <c r="O765" s="52"/>
      <c r="P765" s="52"/>
      <c r="Q765" s="52"/>
      <c r="R765" s="52"/>
      <c r="S765" s="52"/>
      <c r="T765" s="52"/>
      <c r="U765" s="46"/>
      <c r="V765" s="32"/>
      <c r="W765" s="97"/>
      <c r="X765" s="171">
        <f t="shared" si="323"/>
        <v>256</v>
      </c>
      <c r="Y765" s="64"/>
      <c r="Z765" s="5">
        <f t="shared" si="327"/>
        <v>0</v>
      </c>
      <c r="AA765" s="189"/>
      <c r="AB765" s="189"/>
      <c r="AC765" s="189"/>
      <c r="AD765" s="189"/>
      <c r="AE765" s="189"/>
      <c r="AF765" s="189"/>
      <c r="AG765" s="189"/>
      <c r="AH765" s="189"/>
      <c r="AI765" s="189"/>
      <c r="AJ765" s="189"/>
      <c r="AK765" s="189"/>
      <c r="AL765" s="189"/>
      <c r="AM765" s="189"/>
      <c r="AN765" s="189"/>
      <c r="AO765" s="189"/>
      <c r="AP765" s="189"/>
      <c r="AQ765" s="189"/>
      <c r="AR765" s="189"/>
      <c r="AS765" s="189"/>
      <c r="AT765" s="189"/>
      <c r="AU765" s="189"/>
      <c r="AV765" s="189"/>
      <c r="AW765" s="189"/>
      <c r="AX765" s="189"/>
      <c r="AY765" s="189"/>
      <c r="AZ765" s="189"/>
      <c r="BA765" s="189"/>
      <c r="BB765" s="189"/>
      <c r="BC765" s="189"/>
      <c r="BD765" s="189"/>
      <c r="BE765" s="189"/>
      <c r="BF765" s="189"/>
      <c r="BG765" s="189"/>
    </row>
    <row r="766" spans="1:59" s="190" customFormat="1" ht="12" hidden="1" customHeight="1" outlineLevel="1">
      <c r="A766" s="113" t="s">
        <v>38</v>
      </c>
      <c r="B766" s="51" t="s">
        <v>533</v>
      </c>
      <c r="C766" s="56">
        <v>0</v>
      </c>
      <c r="D766" s="52">
        <f>SUM(E766:P766)</f>
        <v>0</v>
      </c>
      <c r="E766" s="52"/>
      <c r="F766" s="52"/>
      <c r="G766" s="52"/>
      <c r="H766" s="52"/>
      <c r="I766" s="52"/>
      <c r="J766" s="52"/>
      <c r="K766" s="52"/>
      <c r="L766" s="52"/>
      <c r="M766" s="52"/>
      <c r="N766" s="52"/>
      <c r="O766" s="52"/>
      <c r="P766" s="52"/>
      <c r="Q766" s="52"/>
      <c r="R766" s="52"/>
      <c r="S766" s="52"/>
      <c r="T766" s="52"/>
      <c r="U766" s="55">
        <f t="shared" si="336"/>
        <v>0</v>
      </c>
      <c r="V766" s="32">
        <f t="shared" si="321"/>
        <v>0</v>
      </c>
      <c r="W766" s="97">
        <f t="shared" si="322"/>
        <v>0</v>
      </c>
      <c r="X766" s="172">
        <f t="shared" si="323"/>
        <v>0</v>
      </c>
      <c r="Y766" s="64"/>
      <c r="Z766" s="5">
        <f t="shared" si="327"/>
        <v>0</v>
      </c>
      <c r="AA766" s="189"/>
      <c r="AB766" s="189"/>
      <c r="AC766" s="189"/>
      <c r="AD766" s="189"/>
      <c r="AE766" s="189"/>
      <c r="AF766" s="189"/>
      <c r="AG766" s="189"/>
      <c r="AH766" s="189"/>
      <c r="AI766" s="189"/>
      <c r="AJ766" s="189"/>
      <c r="AK766" s="189"/>
      <c r="AL766" s="189"/>
      <c r="AM766" s="189"/>
      <c r="AN766" s="189"/>
      <c r="AO766" s="189"/>
      <c r="AP766" s="189"/>
      <c r="AQ766" s="189"/>
      <c r="AR766" s="189"/>
      <c r="AS766" s="189"/>
      <c r="AT766" s="189"/>
      <c r="AU766" s="189"/>
      <c r="AV766" s="189"/>
      <c r="AW766" s="189"/>
      <c r="AX766" s="189"/>
      <c r="AY766" s="189"/>
      <c r="AZ766" s="189"/>
      <c r="BA766" s="189"/>
      <c r="BB766" s="189"/>
      <c r="BC766" s="189"/>
      <c r="BD766" s="189"/>
      <c r="BE766" s="189"/>
      <c r="BF766" s="189"/>
      <c r="BG766" s="189"/>
    </row>
    <row r="767" spans="1:59" s="41" customFormat="1" ht="24" collapsed="1">
      <c r="A767" s="90" t="s">
        <v>572</v>
      </c>
      <c r="B767" s="28" t="s">
        <v>573</v>
      </c>
      <c r="C767" s="98">
        <f>C768+C769+C770</f>
        <v>8322.039235799999</v>
      </c>
      <c r="D767" s="99">
        <f>D768+D769+D770</f>
        <v>8439</v>
      </c>
      <c r="E767" s="99">
        <f t="shared" ref="E767:P767" si="349">E768+E769+E770</f>
        <v>0</v>
      </c>
      <c r="F767" s="99">
        <f t="shared" si="349"/>
        <v>0</v>
      </c>
      <c r="G767" s="99">
        <f t="shared" si="349"/>
        <v>0</v>
      </c>
      <c r="H767" s="99">
        <f>H768+H769+H770</f>
        <v>128</v>
      </c>
      <c r="I767" s="99">
        <f t="shared" si="349"/>
        <v>0</v>
      </c>
      <c r="J767" s="99">
        <f t="shared" si="349"/>
        <v>0</v>
      </c>
      <c r="K767" s="99">
        <f t="shared" si="349"/>
        <v>0</v>
      </c>
      <c r="L767" s="99">
        <f t="shared" si="349"/>
        <v>0</v>
      </c>
      <c r="M767" s="99">
        <f t="shared" si="349"/>
        <v>8311</v>
      </c>
      <c r="N767" s="99">
        <f t="shared" si="349"/>
        <v>0</v>
      </c>
      <c r="O767" s="99">
        <f t="shared" si="349"/>
        <v>0</v>
      </c>
      <c r="P767" s="99">
        <f t="shared" si="349"/>
        <v>0</v>
      </c>
      <c r="Q767" s="99">
        <f>Q768+Q769+Q770</f>
        <v>55</v>
      </c>
      <c r="R767" s="99"/>
      <c r="S767" s="99">
        <f>S768+S769+S770</f>
        <v>55</v>
      </c>
      <c r="T767" s="99">
        <f>T768+T769+T770</f>
        <v>0</v>
      </c>
      <c r="U767" s="31">
        <f t="shared" si="336"/>
        <v>8494</v>
      </c>
      <c r="V767" s="32">
        <f t="shared" si="321"/>
        <v>8439</v>
      </c>
      <c r="W767" s="97">
        <f t="shared" si="322"/>
        <v>8439</v>
      </c>
      <c r="X767" s="34">
        <f t="shared" si="323"/>
        <v>116.96076420000099</v>
      </c>
      <c r="Y767" s="38" t="s">
        <v>37</v>
      </c>
      <c r="Z767" s="5">
        <f t="shared" si="327"/>
        <v>0</v>
      </c>
      <c r="AA767" s="39"/>
      <c r="AB767" s="39"/>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0"/>
      <c r="AY767" s="40"/>
      <c r="AZ767" s="40"/>
      <c r="BA767" s="40"/>
      <c r="BB767" s="40"/>
      <c r="BC767" s="40"/>
      <c r="BD767" s="40"/>
      <c r="BE767" s="40"/>
      <c r="BF767" s="40"/>
      <c r="BG767" s="40"/>
    </row>
    <row r="768" spans="1:59" s="49" customFormat="1" ht="12">
      <c r="A768" s="42" t="s">
        <v>35</v>
      </c>
      <c r="B768" s="43" t="s">
        <v>36</v>
      </c>
      <c r="C768" s="102">
        <v>3598.1552357999999</v>
      </c>
      <c r="D768" s="45">
        <f>SUM(E768:P768)</f>
        <v>4183</v>
      </c>
      <c r="E768" s="45">
        <v>0</v>
      </c>
      <c r="F768" s="45">
        <v>0</v>
      </c>
      <c r="G768" s="45">
        <v>0</v>
      </c>
      <c r="H768" s="45">
        <v>0</v>
      </c>
      <c r="I768" s="45">
        <v>0</v>
      </c>
      <c r="J768" s="45">
        <v>0</v>
      </c>
      <c r="K768" s="45">
        <v>0</v>
      </c>
      <c r="L768" s="45">
        <v>0</v>
      </c>
      <c r="M768" s="45">
        <v>4183</v>
      </c>
      <c r="N768" s="45"/>
      <c r="O768" s="45"/>
      <c r="P768" s="45"/>
      <c r="Q768" s="45"/>
      <c r="R768" s="45"/>
      <c r="S768" s="45"/>
      <c r="T768" s="45"/>
      <c r="U768" s="46">
        <f t="shared" si="336"/>
        <v>4183</v>
      </c>
      <c r="V768" s="32">
        <f t="shared" si="321"/>
        <v>4183</v>
      </c>
      <c r="W768" s="97">
        <f t="shared" si="322"/>
        <v>4183</v>
      </c>
      <c r="X768" s="176">
        <f t="shared" si="323"/>
        <v>584.8447642000001</v>
      </c>
      <c r="Y768" s="38"/>
      <c r="Z768" s="5">
        <f t="shared" si="327"/>
        <v>0</v>
      </c>
      <c r="AA768" s="48"/>
      <c r="AB768" s="48"/>
      <c r="AC768" s="48"/>
      <c r="AD768" s="48"/>
      <c r="AE768" s="48"/>
      <c r="AF768" s="48"/>
      <c r="AG768" s="48"/>
      <c r="AH768" s="48"/>
      <c r="AI768" s="48"/>
      <c r="AJ768" s="48"/>
      <c r="AK768" s="48"/>
      <c r="AL768" s="48"/>
      <c r="AM768" s="48"/>
      <c r="AN768" s="48"/>
      <c r="AO768" s="48"/>
      <c r="AP768" s="48"/>
      <c r="AQ768" s="48"/>
      <c r="AR768" s="48"/>
      <c r="AS768" s="48"/>
      <c r="AT768" s="48"/>
      <c r="AU768" s="48"/>
      <c r="AV768" s="48"/>
      <c r="AW768" s="48"/>
      <c r="AX768" s="48"/>
      <c r="AY768" s="48"/>
      <c r="AZ768" s="48"/>
      <c r="BA768" s="48"/>
      <c r="BB768" s="48"/>
      <c r="BC768" s="48"/>
      <c r="BD768" s="48"/>
      <c r="BE768" s="48"/>
      <c r="BF768" s="48"/>
      <c r="BG768" s="48"/>
    </row>
    <row r="769" spans="1:59" s="49" customFormat="1" ht="12">
      <c r="A769" s="42" t="s">
        <v>43</v>
      </c>
      <c r="B769" s="43" t="s">
        <v>44</v>
      </c>
      <c r="C769" s="102">
        <v>496</v>
      </c>
      <c r="D769" s="45">
        <f>SUM(E769:P769)</f>
        <v>496</v>
      </c>
      <c r="E769" s="45"/>
      <c r="F769" s="45"/>
      <c r="G769" s="45"/>
      <c r="H769" s="45"/>
      <c r="I769" s="45"/>
      <c r="J769" s="45"/>
      <c r="K769" s="45"/>
      <c r="L769" s="45"/>
      <c r="M769" s="45">
        <v>496</v>
      </c>
      <c r="N769" s="45"/>
      <c r="O769" s="45"/>
      <c r="P769" s="45"/>
      <c r="Q769" s="45">
        <v>55</v>
      </c>
      <c r="R769" s="45"/>
      <c r="S769" s="45">
        <v>55</v>
      </c>
      <c r="T769" s="45"/>
      <c r="U769" s="46">
        <f t="shared" si="336"/>
        <v>551</v>
      </c>
      <c r="V769" s="32">
        <f t="shared" si="321"/>
        <v>496</v>
      </c>
      <c r="W769" s="97">
        <f t="shared" si="322"/>
        <v>496</v>
      </c>
      <c r="X769" s="176">
        <f t="shared" si="323"/>
        <v>0</v>
      </c>
      <c r="Y769" s="38"/>
      <c r="Z769" s="5">
        <f t="shared" si="327"/>
        <v>0</v>
      </c>
      <c r="AA769" s="48"/>
      <c r="AB769" s="48"/>
      <c r="AC769" s="48"/>
      <c r="AD769" s="48"/>
      <c r="AE769" s="48"/>
      <c r="AF769" s="48"/>
      <c r="AG769" s="48"/>
      <c r="AH769" s="48"/>
      <c r="AI769" s="48"/>
      <c r="AJ769" s="48"/>
      <c r="AK769" s="48"/>
      <c r="AL769" s="48"/>
      <c r="AM769" s="48"/>
      <c r="AN769" s="48"/>
      <c r="AO769" s="48"/>
      <c r="AP769" s="48"/>
      <c r="AQ769" s="48"/>
      <c r="AR769" s="48"/>
      <c r="AS769" s="48"/>
      <c r="AT769" s="48"/>
      <c r="AU769" s="48"/>
      <c r="AV769" s="48"/>
      <c r="AW769" s="48"/>
      <c r="AX769" s="48"/>
      <c r="AY769" s="48"/>
      <c r="AZ769" s="48"/>
      <c r="BA769" s="48"/>
      <c r="BB769" s="48"/>
      <c r="BC769" s="48"/>
      <c r="BD769" s="48"/>
      <c r="BE769" s="48"/>
      <c r="BF769" s="48"/>
      <c r="BG769" s="48"/>
    </row>
    <row r="770" spans="1:59" s="49" customFormat="1" ht="12">
      <c r="A770" s="42" t="s">
        <v>45</v>
      </c>
      <c r="B770" s="43" t="s">
        <v>536</v>
      </c>
      <c r="C770" s="102">
        <v>4227.884</v>
      </c>
      <c r="D770" s="45">
        <f>SUM(D771:D773)</f>
        <v>3760</v>
      </c>
      <c r="E770" s="45">
        <f t="shared" ref="E770:P770" si="350">SUM(E771:E773)</f>
        <v>0</v>
      </c>
      <c r="F770" s="45">
        <f t="shared" si="350"/>
        <v>0</v>
      </c>
      <c r="G770" s="45">
        <f t="shared" si="350"/>
        <v>0</v>
      </c>
      <c r="H770" s="45">
        <f t="shared" si="350"/>
        <v>128</v>
      </c>
      <c r="I770" s="45">
        <f t="shared" si="350"/>
        <v>0</v>
      </c>
      <c r="J770" s="45">
        <f t="shared" si="350"/>
        <v>0</v>
      </c>
      <c r="K770" s="45">
        <f t="shared" si="350"/>
        <v>0</v>
      </c>
      <c r="L770" s="45">
        <f t="shared" si="350"/>
        <v>0</v>
      </c>
      <c r="M770" s="45">
        <f>SUM(M771:M773)</f>
        <v>3632</v>
      </c>
      <c r="N770" s="45">
        <f t="shared" si="350"/>
        <v>0</v>
      </c>
      <c r="O770" s="45">
        <f t="shared" si="350"/>
        <v>0</v>
      </c>
      <c r="P770" s="45">
        <f t="shared" si="350"/>
        <v>0</v>
      </c>
      <c r="Q770" s="45"/>
      <c r="R770" s="45"/>
      <c r="S770" s="45"/>
      <c r="T770" s="45"/>
      <c r="U770" s="46">
        <f t="shared" si="336"/>
        <v>3760</v>
      </c>
      <c r="V770" s="32">
        <f t="shared" si="321"/>
        <v>3760</v>
      </c>
      <c r="W770" s="97">
        <f t="shared" si="322"/>
        <v>3760</v>
      </c>
      <c r="X770" s="176">
        <f t="shared" si="323"/>
        <v>-467.88400000000001</v>
      </c>
      <c r="Y770" s="38"/>
      <c r="Z770" s="5">
        <f t="shared" si="327"/>
        <v>0</v>
      </c>
      <c r="AA770" s="48"/>
      <c r="AB770" s="48"/>
      <c r="AC770" s="48"/>
      <c r="AD770" s="48"/>
      <c r="AE770" s="48"/>
      <c r="AF770" s="48"/>
      <c r="AG770" s="48"/>
      <c r="AH770" s="48"/>
      <c r="AI770" s="48"/>
      <c r="AJ770" s="48"/>
      <c r="AK770" s="48"/>
      <c r="AL770" s="48"/>
      <c r="AM770" s="48"/>
      <c r="AN770" s="48"/>
      <c r="AO770" s="48"/>
      <c r="AP770" s="48"/>
      <c r="AQ770" s="48"/>
      <c r="AR770" s="48"/>
      <c r="AS770" s="48"/>
      <c r="AT770" s="48"/>
      <c r="AU770" s="48"/>
      <c r="AV770" s="48"/>
      <c r="AW770" s="48"/>
      <c r="AX770" s="48"/>
      <c r="AY770" s="48"/>
      <c r="AZ770" s="48"/>
      <c r="BA770" s="48"/>
      <c r="BB770" s="48"/>
      <c r="BC770" s="48"/>
      <c r="BD770" s="48"/>
      <c r="BE770" s="48"/>
      <c r="BF770" s="48"/>
      <c r="BG770" s="48"/>
    </row>
    <row r="771" spans="1:59" s="190" customFormat="1" ht="24">
      <c r="A771" s="60" t="s">
        <v>40</v>
      </c>
      <c r="B771" s="119" t="s">
        <v>544</v>
      </c>
      <c r="C771" s="106">
        <v>3614.884</v>
      </c>
      <c r="D771" s="52">
        <f>SUM(E771:P771)</f>
        <v>3132</v>
      </c>
      <c r="E771" s="52"/>
      <c r="F771" s="52"/>
      <c r="G771" s="52"/>
      <c r="H771" s="52"/>
      <c r="I771" s="52"/>
      <c r="J771" s="52"/>
      <c r="K771" s="52"/>
      <c r="L771" s="52"/>
      <c r="M771" s="52">
        <v>3132</v>
      </c>
      <c r="N771" s="52"/>
      <c r="O771" s="52"/>
      <c r="P771" s="52"/>
      <c r="Q771" s="52"/>
      <c r="R771" s="52"/>
      <c r="S771" s="52"/>
      <c r="T771" s="52"/>
      <c r="U771" s="55">
        <f t="shared" si="336"/>
        <v>3132</v>
      </c>
      <c r="V771" s="32">
        <f t="shared" si="321"/>
        <v>3132</v>
      </c>
      <c r="W771" s="97">
        <f t="shared" si="322"/>
        <v>3132</v>
      </c>
      <c r="X771" s="172">
        <f t="shared" si="323"/>
        <v>-482.88400000000001</v>
      </c>
      <c r="Y771" s="64"/>
      <c r="Z771" s="5">
        <f t="shared" si="327"/>
        <v>0</v>
      </c>
      <c r="AA771" s="189"/>
      <c r="AB771" s="189"/>
      <c r="AC771" s="189"/>
      <c r="AD771" s="189"/>
      <c r="AE771" s="189"/>
      <c r="AF771" s="189"/>
      <c r="AG771" s="189"/>
      <c r="AH771" s="189"/>
      <c r="AI771" s="189"/>
      <c r="AJ771" s="189"/>
      <c r="AK771" s="189"/>
      <c r="AL771" s="189"/>
      <c r="AM771" s="189"/>
      <c r="AN771" s="189"/>
      <c r="AO771" s="189"/>
      <c r="AP771" s="189"/>
      <c r="AQ771" s="189"/>
      <c r="AR771" s="189"/>
      <c r="AS771" s="189"/>
      <c r="AT771" s="189"/>
      <c r="AU771" s="189"/>
      <c r="AV771" s="189"/>
      <c r="AW771" s="189"/>
      <c r="AX771" s="189"/>
      <c r="AY771" s="189"/>
      <c r="AZ771" s="189"/>
      <c r="BA771" s="189"/>
      <c r="BB771" s="189"/>
      <c r="BC771" s="189"/>
      <c r="BD771" s="189"/>
      <c r="BE771" s="189"/>
      <c r="BF771" s="189"/>
      <c r="BG771" s="189"/>
    </row>
    <row r="772" spans="1:59" s="190" customFormat="1" ht="48" customHeight="1">
      <c r="A772" s="60" t="s">
        <v>40</v>
      </c>
      <c r="B772" s="119" t="s">
        <v>538</v>
      </c>
      <c r="C772" s="106">
        <v>113</v>
      </c>
      <c r="D772" s="52">
        <f t="shared" ref="D772" si="351">SUM(E772:P772)</f>
        <v>128</v>
      </c>
      <c r="E772" s="52"/>
      <c r="F772" s="52"/>
      <c r="G772" s="52"/>
      <c r="H772" s="52">
        <v>128</v>
      </c>
      <c r="I772" s="52"/>
      <c r="J772" s="52"/>
      <c r="K772" s="52"/>
      <c r="L772" s="52"/>
      <c r="M772" s="52"/>
      <c r="N772" s="52"/>
      <c r="O772" s="52"/>
      <c r="P772" s="52"/>
      <c r="Q772" s="52"/>
      <c r="R772" s="52"/>
      <c r="S772" s="52"/>
      <c r="T772" s="52"/>
      <c r="U772" s="55">
        <f t="shared" si="336"/>
        <v>128</v>
      </c>
      <c r="V772" s="32">
        <f t="shared" si="321"/>
        <v>128</v>
      </c>
      <c r="W772" s="97">
        <f t="shared" si="322"/>
        <v>128</v>
      </c>
      <c r="X772" s="172">
        <f t="shared" si="323"/>
        <v>15</v>
      </c>
      <c r="Y772" s="64"/>
      <c r="Z772" s="5">
        <f t="shared" si="327"/>
        <v>0</v>
      </c>
      <c r="AA772" s="189"/>
      <c r="AB772" s="189"/>
      <c r="AC772" s="189"/>
      <c r="AD772" s="189"/>
      <c r="AE772" s="189"/>
      <c r="AF772" s="189"/>
      <c r="AG772" s="189"/>
      <c r="AH772" s="189"/>
      <c r="AI772" s="189"/>
      <c r="AJ772" s="189"/>
      <c r="AK772" s="189"/>
      <c r="AL772" s="189"/>
      <c r="AM772" s="189"/>
      <c r="AN772" s="189"/>
      <c r="AO772" s="189"/>
      <c r="AP772" s="189"/>
      <c r="AQ772" s="189"/>
      <c r="AR772" s="189"/>
      <c r="AS772" s="189"/>
      <c r="AT772" s="189"/>
      <c r="AU772" s="189"/>
      <c r="AV772" s="189"/>
      <c r="AW772" s="189"/>
      <c r="AX772" s="189"/>
      <c r="AY772" s="189"/>
      <c r="AZ772" s="189"/>
      <c r="BA772" s="189"/>
      <c r="BB772" s="189"/>
      <c r="BC772" s="189"/>
      <c r="BD772" s="189"/>
      <c r="BE772" s="189"/>
      <c r="BF772" s="189"/>
      <c r="BG772" s="189"/>
    </row>
    <row r="773" spans="1:59" s="190" customFormat="1" ht="24">
      <c r="A773" s="60" t="s">
        <v>40</v>
      </c>
      <c r="B773" s="51" t="s">
        <v>541</v>
      </c>
      <c r="C773" s="106">
        <v>500</v>
      </c>
      <c r="D773" s="52">
        <f>SUM(E773:P773)</f>
        <v>500</v>
      </c>
      <c r="E773" s="52"/>
      <c r="F773" s="52"/>
      <c r="G773" s="52"/>
      <c r="H773" s="52"/>
      <c r="I773" s="52"/>
      <c r="J773" s="52"/>
      <c r="K773" s="52"/>
      <c r="L773" s="52"/>
      <c r="M773" s="52">
        <v>500</v>
      </c>
      <c r="N773" s="52"/>
      <c r="O773" s="52"/>
      <c r="P773" s="52"/>
      <c r="Q773" s="52"/>
      <c r="R773" s="52"/>
      <c r="S773" s="52"/>
      <c r="T773" s="52"/>
      <c r="U773" s="55">
        <f t="shared" si="336"/>
        <v>500</v>
      </c>
      <c r="V773" s="32">
        <f t="shared" si="321"/>
        <v>500</v>
      </c>
      <c r="W773" s="97">
        <f t="shared" si="322"/>
        <v>500</v>
      </c>
      <c r="X773" s="172">
        <f t="shared" si="323"/>
        <v>0</v>
      </c>
      <c r="Y773" s="64"/>
      <c r="Z773" s="5">
        <f t="shared" si="327"/>
        <v>0</v>
      </c>
      <c r="AA773" s="189"/>
      <c r="AB773" s="189"/>
      <c r="AC773" s="189"/>
      <c r="AD773" s="189"/>
      <c r="AE773" s="189"/>
      <c r="AF773" s="189"/>
      <c r="AG773" s="189"/>
      <c r="AH773" s="189"/>
      <c r="AI773" s="189"/>
      <c r="AJ773" s="189"/>
      <c r="AK773" s="189"/>
      <c r="AL773" s="189"/>
      <c r="AM773" s="189"/>
      <c r="AN773" s="189"/>
      <c r="AO773" s="189"/>
      <c r="AP773" s="189"/>
      <c r="AQ773" s="189"/>
      <c r="AR773" s="189"/>
      <c r="AS773" s="189"/>
      <c r="AT773" s="189"/>
      <c r="AU773" s="189"/>
      <c r="AV773" s="189"/>
      <c r="AW773" s="189"/>
      <c r="AX773" s="189"/>
      <c r="AY773" s="189"/>
      <c r="AZ773" s="189"/>
      <c r="BA773" s="189"/>
      <c r="BB773" s="189"/>
      <c r="BC773" s="189"/>
      <c r="BD773" s="189"/>
      <c r="BE773" s="189"/>
      <c r="BF773" s="189"/>
      <c r="BG773" s="189"/>
    </row>
    <row r="774" spans="1:59" s="41" customFormat="1" ht="12" collapsed="1">
      <c r="A774" s="90" t="s">
        <v>574</v>
      </c>
      <c r="B774" s="28" t="s">
        <v>575</v>
      </c>
      <c r="C774" s="98">
        <v>1984</v>
      </c>
      <c r="D774" s="99">
        <f>SUM(E774:P774)</f>
        <v>1740</v>
      </c>
      <c r="E774" s="99">
        <f t="shared" ref="E774:Q774" si="352">SUM(E775:E776)</f>
        <v>0</v>
      </c>
      <c r="F774" s="99">
        <f t="shared" si="352"/>
        <v>0</v>
      </c>
      <c r="G774" s="99">
        <f t="shared" si="352"/>
        <v>0</v>
      </c>
      <c r="H774" s="99">
        <f t="shared" si="352"/>
        <v>134</v>
      </c>
      <c r="I774" s="99">
        <f t="shared" si="352"/>
        <v>0</v>
      </c>
      <c r="J774" s="99">
        <f t="shared" si="352"/>
        <v>0</v>
      </c>
      <c r="K774" s="99">
        <f t="shared" si="352"/>
        <v>0</v>
      </c>
      <c r="L774" s="99">
        <f t="shared" si="352"/>
        <v>0</v>
      </c>
      <c r="M774" s="99">
        <f t="shared" si="352"/>
        <v>1606</v>
      </c>
      <c r="N774" s="99">
        <f t="shared" si="352"/>
        <v>0</v>
      </c>
      <c r="O774" s="99">
        <f t="shared" si="352"/>
        <v>0</v>
      </c>
      <c r="P774" s="99">
        <f t="shared" si="352"/>
        <v>0</v>
      </c>
      <c r="Q774" s="99">
        <f t="shared" si="352"/>
        <v>0</v>
      </c>
      <c r="R774" s="99"/>
      <c r="S774" s="99">
        <f t="shared" ref="S774:T774" si="353">SUM(S775:S776)</f>
        <v>0</v>
      </c>
      <c r="T774" s="99">
        <f t="shared" si="353"/>
        <v>0</v>
      </c>
      <c r="U774" s="31">
        <f t="shared" si="336"/>
        <v>1740</v>
      </c>
      <c r="V774" s="32">
        <f t="shared" si="321"/>
        <v>1740</v>
      </c>
      <c r="W774" s="97">
        <f t="shared" si="322"/>
        <v>1740</v>
      </c>
      <c r="X774" s="34">
        <f t="shared" si="323"/>
        <v>-244</v>
      </c>
      <c r="Y774" s="38" t="s">
        <v>37</v>
      </c>
      <c r="Z774" s="5">
        <f t="shared" si="327"/>
        <v>0</v>
      </c>
      <c r="AA774" s="39"/>
      <c r="AB774" s="39"/>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0"/>
      <c r="AY774" s="40"/>
      <c r="AZ774" s="40"/>
      <c r="BA774" s="40"/>
      <c r="BB774" s="40"/>
      <c r="BC774" s="40"/>
      <c r="BD774" s="40"/>
      <c r="BE774" s="40"/>
      <c r="BF774" s="40"/>
      <c r="BG774" s="40"/>
    </row>
    <row r="775" spans="1:59" s="190" customFormat="1" ht="24">
      <c r="A775" s="60" t="s">
        <v>40</v>
      </c>
      <c r="B775" s="51" t="s">
        <v>576</v>
      </c>
      <c r="C775" s="106">
        <v>1851</v>
      </c>
      <c r="D775" s="52">
        <f>SUM(E775:P775)</f>
        <v>1606</v>
      </c>
      <c r="E775" s="52"/>
      <c r="F775" s="52"/>
      <c r="G775" s="52"/>
      <c r="H775" s="52"/>
      <c r="I775" s="52"/>
      <c r="J775" s="52"/>
      <c r="K775" s="52"/>
      <c r="L775" s="52"/>
      <c r="M775" s="52">
        <v>1606</v>
      </c>
      <c r="N775" s="52"/>
      <c r="O775" s="52"/>
      <c r="P775" s="52"/>
      <c r="Q775" s="52"/>
      <c r="R775" s="52"/>
      <c r="S775" s="52"/>
      <c r="T775" s="52"/>
      <c r="U775" s="55">
        <f t="shared" si="336"/>
        <v>1606</v>
      </c>
      <c r="V775" s="32">
        <f t="shared" si="321"/>
        <v>1606</v>
      </c>
      <c r="W775" s="97">
        <f t="shared" si="322"/>
        <v>1606</v>
      </c>
      <c r="X775" s="172">
        <f t="shared" si="323"/>
        <v>-245</v>
      </c>
      <c r="Y775" s="64"/>
      <c r="Z775" s="5">
        <f t="shared" si="327"/>
        <v>0</v>
      </c>
      <c r="AA775" s="189"/>
      <c r="AB775" s="189"/>
      <c r="AC775" s="189"/>
      <c r="AD775" s="189"/>
      <c r="AE775" s="189"/>
      <c r="AF775" s="189"/>
      <c r="AG775" s="189"/>
      <c r="AH775" s="189"/>
      <c r="AI775" s="189"/>
      <c r="AJ775" s="189"/>
      <c r="AK775" s="189"/>
      <c r="AL775" s="189"/>
      <c r="AM775" s="189"/>
      <c r="AN775" s="189"/>
      <c r="AO775" s="189"/>
      <c r="AP775" s="189"/>
      <c r="AQ775" s="189"/>
      <c r="AR775" s="189"/>
      <c r="AS775" s="189"/>
      <c r="AT775" s="189"/>
      <c r="AU775" s="189"/>
      <c r="AV775" s="189"/>
      <c r="AW775" s="189"/>
      <c r="AX775" s="189"/>
      <c r="AY775" s="189"/>
      <c r="AZ775" s="189"/>
      <c r="BA775" s="189"/>
      <c r="BB775" s="189"/>
      <c r="BC775" s="189"/>
      <c r="BD775" s="189"/>
      <c r="BE775" s="189"/>
      <c r="BF775" s="189"/>
      <c r="BG775" s="189"/>
    </row>
    <row r="776" spans="1:59" s="190" customFormat="1" ht="24">
      <c r="A776" s="60" t="s">
        <v>40</v>
      </c>
      <c r="B776" s="51" t="s">
        <v>577</v>
      </c>
      <c r="C776" s="106">
        <v>133</v>
      </c>
      <c r="D776" s="52">
        <f>SUM(E776:P776)</f>
        <v>134</v>
      </c>
      <c r="E776" s="52"/>
      <c r="F776" s="52"/>
      <c r="G776" s="52"/>
      <c r="H776" s="52">
        <v>134</v>
      </c>
      <c r="I776" s="52"/>
      <c r="J776" s="52"/>
      <c r="K776" s="52"/>
      <c r="L776" s="52"/>
      <c r="M776" s="52"/>
      <c r="N776" s="52"/>
      <c r="O776" s="52"/>
      <c r="P776" s="52"/>
      <c r="Q776" s="52"/>
      <c r="R776" s="52"/>
      <c r="S776" s="52"/>
      <c r="T776" s="52"/>
      <c r="U776" s="55">
        <f t="shared" si="336"/>
        <v>134</v>
      </c>
      <c r="V776" s="32">
        <f t="shared" si="321"/>
        <v>134</v>
      </c>
      <c r="W776" s="97">
        <f t="shared" si="322"/>
        <v>134</v>
      </c>
      <c r="X776" s="172">
        <f t="shared" si="323"/>
        <v>1</v>
      </c>
      <c r="Y776" s="64"/>
      <c r="Z776" s="5">
        <f t="shared" si="327"/>
        <v>0</v>
      </c>
      <c r="AA776" s="189"/>
      <c r="AB776" s="189"/>
      <c r="AC776" s="189"/>
      <c r="AD776" s="189"/>
      <c r="AE776" s="189"/>
      <c r="AF776" s="189"/>
      <c r="AG776" s="189"/>
      <c r="AH776" s="189"/>
      <c r="AI776" s="189"/>
      <c r="AJ776" s="189"/>
      <c r="AK776" s="189"/>
      <c r="AL776" s="189"/>
      <c r="AM776" s="189"/>
      <c r="AN776" s="189"/>
      <c r="AO776" s="189"/>
      <c r="AP776" s="189"/>
      <c r="AQ776" s="189"/>
      <c r="AR776" s="189"/>
      <c r="AS776" s="189"/>
      <c r="AT776" s="189"/>
      <c r="AU776" s="189"/>
      <c r="AV776" s="189"/>
      <c r="AW776" s="189"/>
      <c r="AX776" s="189"/>
      <c r="AY776" s="189"/>
      <c r="AZ776" s="189"/>
      <c r="BA776" s="189"/>
      <c r="BB776" s="189"/>
      <c r="BC776" s="189"/>
      <c r="BD776" s="189"/>
      <c r="BE776" s="189"/>
      <c r="BF776" s="189"/>
      <c r="BG776" s="189"/>
    </row>
    <row r="777" spans="1:59" s="41" customFormat="1" ht="12">
      <c r="A777" s="90" t="s">
        <v>578</v>
      </c>
      <c r="B777" s="28" t="s">
        <v>579</v>
      </c>
      <c r="C777" s="98">
        <v>22328</v>
      </c>
      <c r="D777" s="99">
        <f t="shared" ref="D777:D780" si="354">SUM(E777:P777)</f>
        <v>27111</v>
      </c>
      <c r="E777" s="99">
        <v>0</v>
      </c>
      <c r="F777" s="99">
        <v>0</v>
      </c>
      <c r="G777" s="99">
        <f>+SUM(G778:G780)</f>
        <v>27111</v>
      </c>
      <c r="H777" s="99">
        <v>0</v>
      </c>
      <c r="I777" s="99">
        <v>0</v>
      </c>
      <c r="J777" s="99">
        <v>0</v>
      </c>
      <c r="K777" s="99">
        <v>0</v>
      </c>
      <c r="L777" s="99">
        <v>0</v>
      </c>
      <c r="M777" s="99">
        <v>0</v>
      </c>
      <c r="N777" s="99">
        <v>0</v>
      </c>
      <c r="O777" s="99">
        <v>0</v>
      </c>
      <c r="P777" s="99">
        <v>0</v>
      </c>
      <c r="Q777" s="99"/>
      <c r="R777" s="99"/>
      <c r="S777" s="99"/>
      <c r="T777" s="99"/>
      <c r="U777" s="31">
        <f t="shared" si="336"/>
        <v>27111</v>
      </c>
      <c r="V777" s="32">
        <f t="shared" si="321"/>
        <v>27111</v>
      </c>
      <c r="W777" s="97">
        <f t="shared" si="322"/>
        <v>27111</v>
      </c>
      <c r="X777" s="34">
        <f t="shared" si="323"/>
        <v>4783</v>
      </c>
      <c r="Y777" s="38" t="s">
        <v>37</v>
      </c>
      <c r="Z777" s="5">
        <f t="shared" si="327"/>
        <v>0</v>
      </c>
      <c r="AA777" s="39"/>
      <c r="AB777" s="39"/>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0"/>
      <c r="AY777" s="40"/>
      <c r="AZ777" s="40"/>
      <c r="BA777" s="40"/>
      <c r="BB777" s="40"/>
      <c r="BC777" s="40"/>
      <c r="BD777" s="40"/>
      <c r="BE777" s="40"/>
      <c r="BF777" s="40"/>
      <c r="BG777" s="40"/>
    </row>
    <row r="778" spans="1:59" s="59" customFormat="1" ht="12">
      <c r="A778" s="50" t="s">
        <v>38</v>
      </c>
      <c r="B778" s="51" t="s">
        <v>383</v>
      </c>
      <c r="C778" s="106">
        <v>6431</v>
      </c>
      <c r="D778" s="107">
        <f t="shared" si="354"/>
        <v>7883</v>
      </c>
      <c r="E778" s="107"/>
      <c r="F778" s="107"/>
      <c r="G778" s="107">
        <v>7883</v>
      </c>
      <c r="H778" s="107"/>
      <c r="I778" s="107"/>
      <c r="J778" s="107"/>
      <c r="K778" s="107"/>
      <c r="L778" s="107"/>
      <c r="M778" s="107"/>
      <c r="N778" s="107"/>
      <c r="O778" s="107"/>
      <c r="P778" s="107"/>
      <c r="Q778" s="107"/>
      <c r="R778" s="107"/>
      <c r="S778" s="107"/>
      <c r="T778" s="107"/>
      <c r="U778" s="55">
        <f t="shared" si="336"/>
        <v>7883</v>
      </c>
      <c r="V778" s="32">
        <f t="shared" si="321"/>
        <v>7883</v>
      </c>
      <c r="W778" s="97">
        <f t="shared" si="322"/>
        <v>7883</v>
      </c>
      <c r="X778" s="172">
        <f t="shared" si="323"/>
        <v>1452</v>
      </c>
      <c r="Y778" s="57"/>
      <c r="Z778" s="5">
        <f t="shared" si="327"/>
        <v>0</v>
      </c>
      <c r="AA778" s="58"/>
      <c r="AB778" s="58"/>
      <c r="AC778" s="58"/>
      <c r="AD778" s="58"/>
      <c r="AE778" s="58"/>
      <c r="AF778" s="58"/>
      <c r="AG778" s="58"/>
      <c r="AH778" s="58"/>
      <c r="AI778" s="58"/>
      <c r="AJ778" s="58"/>
      <c r="AK778" s="58"/>
      <c r="AL778" s="58"/>
      <c r="AM778" s="58"/>
      <c r="AN778" s="58"/>
      <c r="AO778" s="58"/>
      <c r="AP778" s="58"/>
      <c r="AQ778" s="58"/>
      <c r="AR778" s="58"/>
      <c r="AS778" s="58"/>
      <c r="AT778" s="58"/>
      <c r="AU778" s="58"/>
      <c r="AV778" s="58"/>
      <c r="AW778" s="58"/>
      <c r="AX778" s="58"/>
      <c r="AY778" s="58"/>
      <c r="AZ778" s="58"/>
      <c r="BA778" s="58"/>
      <c r="BB778" s="58"/>
      <c r="BC778" s="58"/>
      <c r="BD778" s="58"/>
      <c r="BE778" s="58"/>
      <c r="BF778" s="58"/>
      <c r="BG778" s="58"/>
    </row>
    <row r="779" spans="1:59" s="59" customFormat="1" ht="24">
      <c r="A779" s="50" t="s">
        <v>40</v>
      </c>
      <c r="B779" s="51" t="s">
        <v>85</v>
      </c>
      <c r="C779" s="106">
        <v>3286</v>
      </c>
      <c r="D779" s="107">
        <f t="shared" si="354"/>
        <v>3878</v>
      </c>
      <c r="E779" s="107"/>
      <c r="F779" s="107"/>
      <c r="G779" s="107">
        <v>3878</v>
      </c>
      <c r="H779" s="107"/>
      <c r="I779" s="107"/>
      <c r="J779" s="107"/>
      <c r="K779" s="107"/>
      <c r="L779" s="107"/>
      <c r="M779" s="107"/>
      <c r="N779" s="107"/>
      <c r="O779" s="107"/>
      <c r="P779" s="107"/>
      <c r="Q779" s="107"/>
      <c r="R779" s="107"/>
      <c r="S779" s="107"/>
      <c r="T779" s="107"/>
      <c r="U779" s="55">
        <f t="shared" si="336"/>
        <v>3878</v>
      </c>
      <c r="V779" s="32">
        <f t="shared" si="321"/>
        <v>3878</v>
      </c>
      <c r="W779" s="97">
        <f t="shared" si="322"/>
        <v>3878</v>
      </c>
      <c r="X779" s="172">
        <f t="shared" si="323"/>
        <v>592</v>
      </c>
      <c r="Y779" s="57"/>
      <c r="Z779" s="5">
        <f t="shared" si="327"/>
        <v>0</v>
      </c>
      <c r="AA779" s="58"/>
      <c r="AB779" s="58"/>
      <c r="AC779" s="58"/>
      <c r="AD779" s="58"/>
      <c r="AE779" s="58"/>
      <c r="AF779" s="58"/>
      <c r="AG779" s="58"/>
      <c r="AH779" s="58"/>
      <c r="AI779" s="58"/>
      <c r="AJ779" s="58"/>
      <c r="AK779" s="58"/>
      <c r="AL779" s="58"/>
      <c r="AM779" s="58"/>
      <c r="AN779" s="58"/>
      <c r="AO779" s="58"/>
      <c r="AP779" s="58"/>
      <c r="AQ779" s="58"/>
      <c r="AR779" s="58"/>
      <c r="AS779" s="58"/>
      <c r="AT779" s="58"/>
      <c r="AU779" s="58"/>
      <c r="AV779" s="58"/>
      <c r="AW779" s="58"/>
      <c r="AX779" s="58"/>
      <c r="AY779" s="58"/>
      <c r="AZ779" s="58"/>
      <c r="BA779" s="58"/>
      <c r="BB779" s="58"/>
      <c r="BC779" s="58"/>
      <c r="BD779" s="58"/>
      <c r="BE779" s="58"/>
      <c r="BF779" s="58"/>
      <c r="BG779" s="58"/>
    </row>
    <row r="780" spans="1:59" s="59" customFormat="1" ht="24">
      <c r="A780" s="50" t="s">
        <v>40</v>
      </c>
      <c r="B780" s="51" t="s">
        <v>580</v>
      </c>
      <c r="C780" s="106">
        <v>12611</v>
      </c>
      <c r="D780" s="107">
        <f t="shared" si="354"/>
        <v>15350</v>
      </c>
      <c r="E780" s="107"/>
      <c r="F780" s="107"/>
      <c r="G780" s="107">
        <v>15350</v>
      </c>
      <c r="H780" s="107"/>
      <c r="I780" s="107"/>
      <c r="J780" s="107"/>
      <c r="K780" s="107"/>
      <c r="L780" s="107"/>
      <c r="M780" s="107"/>
      <c r="N780" s="107"/>
      <c r="O780" s="107"/>
      <c r="P780" s="107"/>
      <c r="Q780" s="107"/>
      <c r="R780" s="107"/>
      <c r="S780" s="107"/>
      <c r="T780" s="107"/>
      <c r="U780" s="55">
        <f t="shared" si="336"/>
        <v>15350</v>
      </c>
      <c r="V780" s="32">
        <f t="shared" si="321"/>
        <v>15350</v>
      </c>
      <c r="W780" s="97">
        <f t="shared" si="322"/>
        <v>15350</v>
      </c>
      <c r="X780" s="172">
        <f t="shared" si="323"/>
        <v>2739</v>
      </c>
      <c r="Y780" s="57"/>
      <c r="Z780" s="5">
        <f t="shared" si="327"/>
        <v>0</v>
      </c>
      <c r="AA780" s="58"/>
      <c r="AB780" s="58"/>
      <c r="AC780" s="58"/>
      <c r="AD780" s="58"/>
      <c r="AE780" s="58"/>
      <c r="AF780" s="58"/>
      <c r="AG780" s="58"/>
      <c r="AH780" s="58"/>
      <c r="AI780" s="58"/>
      <c r="AJ780" s="58"/>
      <c r="AK780" s="58"/>
      <c r="AL780" s="58"/>
      <c r="AM780" s="58"/>
      <c r="AN780" s="58"/>
      <c r="AO780" s="58"/>
      <c r="AP780" s="58"/>
      <c r="AQ780" s="58"/>
      <c r="AR780" s="58"/>
      <c r="AS780" s="58"/>
      <c r="AT780" s="58"/>
      <c r="AU780" s="58"/>
      <c r="AV780" s="58"/>
      <c r="AW780" s="58"/>
      <c r="AX780" s="58"/>
      <c r="AY780" s="58"/>
      <c r="AZ780" s="58"/>
      <c r="BA780" s="58"/>
      <c r="BB780" s="58"/>
      <c r="BC780" s="58"/>
      <c r="BD780" s="58"/>
      <c r="BE780" s="58"/>
      <c r="BF780" s="58"/>
      <c r="BG780" s="58"/>
    </row>
    <row r="781" spans="1:59" s="41" customFormat="1" ht="13.5" customHeight="1">
      <c r="A781" s="27" t="s">
        <v>581</v>
      </c>
      <c r="B781" s="28" t="s">
        <v>582</v>
      </c>
      <c r="C781" s="29">
        <f>+C782+C784</f>
        <v>8675</v>
      </c>
      <c r="D781" s="37">
        <f>+D782+D784</f>
        <v>8114</v>
      </c>
      <c r="E781" s="37">
        <f>+E782+E784</f>
        <v>0</v>
      </c>
      <c r="F781" s="37">
        <f>+F782+F784</f>
        <v>0</v>
      </c>
      <c r="G781" s="37">
        <f>+G782+G784</f>
        <v>8114</v>
      </c>
      <c r="H781" s="37">
        <v>0</v>
      </c>
      <c r="I781" s="37">
        <v>0</v>
      </c>
      <c r="J781" s="37">
        <v>0</v>
      </c>
      <c r="K781" s="37">
        <v>0</v>
      </c>
      <c r="L781" s="37">
        <v>0</v>
      </c>
      <c r="M781" s="37">
        <v>0</v>
      </c>
      <c r="N781" s="37">
        <v>0</v>
      </c>
      <c r="O781" s="37">
        <v>0</v>
      </c>
      <c r="P781" s="37">
        <v>0</v>
      </c>
      <c r="Q781" s="37"/>
      <c r="R781" s="37"/>
      <c r="S781" s="37"/>
      <c r="T781" s="37"/>
      <c r="U781" s="31">
        <f t="shared" si="336"/>
        <v>8114</v>
      </c>
      <c r="V781" s="32">
        <f t="shared" si="321"/>
        <v>8114</v>
      </c>
      <c r="W781" s="97">
        <f t="shared" si="322"/>
        <v>8114</v>
      </c>
      <c r="X781" s="34">
        <f t="shared" si="323"/>
        <v>-561</v>
      </c>
      <c r="Y781" s="38" t="s">
        <v>37</v>
      </c>
      <c r="Z781" s="5">
        <f t="shared" si="327"/>
        <v>0</v>
      </c>
      <c r="AA781" s="39"/>
      <c r="AB781" s="39"/>
      <c r="AC781" s="40"/>
      <c r="AD781" s="40"/>
      <c r="AE781" s="40"/>
      <c r="AF781" s="40"/>
      <c r="AG781" s="40"/>
      <c r="AH781" s="40"/>
      <c r="AI781" s="40"/>
      <c r="AJ781" s="40"/>
      <c r="AK781" s="40"/>
      <c r="AL781" s="40"/>
      <c r="AM781" s="40"/>
      <c r="AN781" s="40"/>
      <c r="AO781" s="40"/>
      <c r="AP781" s="40"/>
      <c r="AQ781" s="40"/>
      <c r="AR781" s="40"/>
      <c r="AS781" s="40"/>
      <c r="AT781" s="40"/>
      <c r="AU781" s="40"/>
      <c r="AV781" s="40"/>
      <c r="AW781" s="40"/>
      <c r="AX781" s="40"/>
      <c r="AY781" s="40"/>
      <c r="AZ781" s="40"/>
      <c r="BA781" s="40"/>
      <c r="BB781" s="40"/>
      <c r="BC781" s="40"/>
      <c r="BD781" s="40"/>
      <c r="BE781" s="40"/>
      <c r="BF781" s="40"/>
      <c r="BG781" s="40"/>
    </row>
    <row r="782" spans="1:59" s="49" customFormat="1" ht="12">
      <c r="A782" s="42" t="s">
        <v>35</v>
      </c>
      <c r="B782" s="43" t="s">
        <v>583</v>
      </c>
      <c r="C782" s="102">
        <v>2512</v>
      </c>
      <c r="D782" s="103">
        <f>SUM(E782:P782)</f>
        <v>2088</v>
      </c>
      <c r="E782" s="103">
        <v>0</v>
      </c>
      <c r="F782" s="103">
        <v>0</v>
      </c>
      <c r="G782" s="103">
        <f>G783</f>
        <v>2088</v>
      </c>
      <c r="H782" s="103">
        <v>0</v>
      </c>
      <c r="I782" s="103">
        <v>0</v>
      </c>
      <c r="J782" s="103">
        <v>0</v>
      </c>
      <c r="K782" s="103">
        <v>0</v>
      </c>
      <c r="L782" s="103">
        <v>0</v>
      </c>
      <c r="M782" s="103">
        <v>0</v>
      </c>
      <c r="N782" s="103">
        <v>0</v>
      </c>
      <c r="O782" s="103">
        <v>0</v>
      </c>
      <c r="P782" s="103">
        <v>0</v>
      </c>
      <c r="Q782" s="103"/>
      <c r="R782" s="103"/>
      <c r="S782" s="103"/>
      <c r="T782" s="103"/>
      <c r="U782" s="46">
        <f t="shared" si="336"/>
        <v>2088</v>
      </c>
      <c r="V782" s="32">
        <f t="shared" ref="V782:V845" si="355">U782-S782</f>
        <v>2088</v>
      </c>
      <c r="W782" s="97">
        <f t="shared" ref="W782:W845" si="356">E782+F782+G782+H782+I782+J782+K782+L782+M782+N782+O782+P782</f>
        <v>2088</v>
      </c>
      <c r="X782" s="176">
        <f t="shared" ref="X782:X846" si="357">D782-C782</f>
        <v>-424</v>
      </c>
      <c r="Y782" s="38"/>
      <c r="Z782" s="5">
        <f t="shared" si="327"/>
        <v>0</v>
      </c>
      <c r="AA782" s="48"/>
      <c r="AB782" s="48"/>
      <c r="AC782" s="48"/>
      <c r="AD782" s="48"/>
      <c r="AE782" s="48"/>
      <c r="AF782" s="48"/>
      <c r="AG782" s="48"/>
      <c r="AH782" s="48"/>
      <c r="AI782" s="48"/>
      <c r="AJ782" s="48"/>
      <c r="AK782" s="48"/>
      <c r="AL782" s="48"/>
      <c r="AM782" s="48"/>
      <c r="AN782" s="48"/>
      <c r="AO782" s="48"/>
      <c r="AP782" s="48"/>
      <c r="AQ782" s="48"/>
      <c r="AR782" s="48"/>
      <c r="AS782" s="48"/>
      <c r="AT782" s="48"/>
      <c r="AU782" s="48"/>
      <c r="AV782" s="48"/>
      <c r="AW782" s="48"/>
      <c r="AX782" s="48"/>
      <c r="AY782" s="48"/>
      <c r="AZ782" s="48"/>
      <c r="BA782" s="48"/>
      <c r="BB782" s="48"/>
      <c r="BC782" s="48"/>
      <c r="BD782" s="48"/>
      <c r="BE782" s="48"/>
      <c r="BF782" s="48"/>
      <c r="BG782" s="48"/>
    </row>
    <row r="783" spans="1:59" s="59" customFormat="1" ht="12">
      <c r="A783" s="50" t="s">
        <v>38</v>
      </c>
      <c r="B783" s="51" t="s">
        <v>383</v>
      </c>
      <c r="C783" s="106">
        <v>2512</v>
      </c>
      <c r="D783" s="107">
        <f>SUM(E783:P783)</f>
        <v>2088</v>
      </c>
      <c r="E783" s="107"/>
      <c r="F783" s="107"/>
      <c r="G783" s="107">
        <v>2088</v>
      </c>
      <c r="H783" s="107"/>
      <c r="I783" s="107"/>
      <c r="J783" s="107"/>
      <c r="K783" s="107"/>
      <c r="L783" s="107"/>
      <c r="M783" s="107"/>
      <c r="N783" s="107"/>
      <c r="O783" s="107"/>
      <c r="P783" s="107"/>
      <c r="Q783" s="107"/>
      <c r="R783" s="107"/>
      <c r="S783" s="107"/>
      <c r="T783" s="107"/>
      <c r="U783" s="55">
        <f t="shared" si="336"/>
        <v>2088</v>
      </c>
      <c r="V783" s="32">
        <f t="shared" si="355"/>
        <v>2088</v>
      </c>
      <c r="W783" s="97">
        <f t="shared" si="356"/>
        <v>2088</v>
      </c>
      <c r="X783" s="172">
        <f t="shared" si="357"/>
        <v>-424</v>
      </c>
      <c r="Y783" s="57"/>
      <c r="Z783" s="5">
        <f t="shared" si="327"/>
        <v>0</v>
      </c>
      <c r="AA783" s="58"/>
      <c r="AB783" s="58"/>
      <c r="AC783" s="58"/>
      <c r="AD783" s="58"/>
      <c r="AE783" s="58"/>
      <c r="AF783" s="58"/>
      <c r="AG783" s="58"/>
      <c r="AH783" s="58"/>
      <c r="AI783" s="58"/>
      <c r="AJ783" s="58"/>
      <c r="AK783" s="58"/>
      <c r="AL783" s="58"/>
      <c r="AM783" s="58"/>
      <c r="AN783" s="58"/>
      <c r="AO783" s="58"/>
      <c r="AP783" s="58"/>
      <c r="AQ783" s="58"/>
      <c r="AR783" s="58"/>
      <c r="AS783" s="58"/>
      <c r="AT783" s="58"/>
      <c r="AU783" s="58"/>
      <c r="AV783" s="58"/>
      <c r="AW783" s="58"/>
      <c r="AX783" s="58"/>
      <c r="AY783" s="58"/>
      <c r="AZ783" s="58"/>
      <c r="BA783" s="58"/>
      <c r="BB783" s="58"/>
      <c r="BC783" s="58"/>
      <c r="BD783" s="58"/>
      <c r="BE783" s="58"/>
      <c r="BF783" s="58"/>
      <c r="BG783" s="58"/>
    </row>
    <row r="784" spans="1:59" s="59" customFormat="1" ht="12" customHeight="1" outlineLevel="1">
      <c r="A784" s="42" t="s">
        <v>43</v>
      </c>
      <c r="B784" s="43" t="s">
        <v>584</v>
      </c>
      <c r="C784" s="102">
        <v>6163</v>
      </c>
      <c r="D784" s="103">
        <f>SUM(E784:P784)</f>
        <v>6026</v>
      </c>
      <c r="E784" s="103">
        <v>0</v>
      </c>
      <c r="F784" s="103">
        <v>0</v>
      </c>
      <c r="G784" s="103">
        <f>SUM(G785:G789)</f>
        <v>6026</v>
      </c>
      <c r="H784" s="103">
        <v>0</v>
      </c>
      <c r="I784" s="103">
        <v>0</v>
      </c>
      <c r="J784" s="103">
        <v>0</v>
      </c>
      <c r="K784" s="103">
        <v>0</v>
      </c>
      <c r="L784" s="103">
        <v>0</v>
      </c>
      <c r="M784" s="103">
        <v>0</v>
      </c>
      <c r="N784" s="103">
        <v>0</v>
      </c>
      <c r="O784" s="103">
        <v>0</v>
      </c>
      <c r="P784" s="103">
        <v>0</v>
      </c>
      <c r="Q784" s="103"/>
      <c r="R784" s="103"/>
      <c r="S784" s="103"/>
      <c r="T784" s="103"/>
      <c r="U784" s="55">
        <f t="shared" si="336"/>
        <v>6026</v>
      </c>
      <c r="V784" s="32">
        <f t="shared" si="355"/>
        <v>6026</v>
      </c>
      <c r="W784" s="97">
        <f t="shared" si="356"/>
        <v>6026</v>
      </c>
      <c r="X784" s="176">
        <f t="shared" si="357"/>
        <v>-137</v>
      </c>
      <c r="Y784" s="57"/>
      <c r="Z784" s="5">
        <f t="shared" si="327"/>
        <v>0</v>
      </c>
      <c r="AA784" s="58"/>
      <c r="AB784" s="58"/>
      <c r="AC784" s="58"/>
      <c r="AD784" s="58"/>
      <c r="AE784" s="58"/>
      <c r="AF784" s="58"/>
      <c r="AG784" s="58"/>
      <c r="AH784" s="58"/>
      <c r="AI784" s="58"/>
      <c r="AJ784" s="58"/>
      <c r="AK784" s="58"/>
      <c r="AL784" s="58"/>
      <c r="AM784" s="58"/>
      <c r="AN784" s="58"/>
      <c r="AO784" s="58"/>
      <c r="AP784" s="58"/>
      <c r="AQ784" s="58"/>
      <c r="AR784" s="58"/>
      <c r="AS784" s="58"/>
      <c r="AT784" s="58"/>
      <c r="AU784" s="58"/>
      <c r="AV784" s="58"/>
      <c r="AW784" s="58"/>
      <c r="AX784" s="58"/>
      <c r="AY784" s="58"/>
      <c r="AZ784" s="58"/>
      <c r="BA784" s="58"/>
      <c r="BB784" s="58"/>
      <c r="BC784" s="58"/>
      <c r="BD784" s="58"/>
      <c r="BE784" s="58"/>
      <c r="BF784" s="58"/>
      <c r="BG784" s="58"/>
    </row>
    <row r="785" spans="1:59" s="49" customFormat="1" ht="24">
      <c r="A785" s="50" t="s">
        <v>40</v>
      </c>
      <c r="B785" s="51" t="s">
        <v>585</v>
      </c>
      <c r="C785" s="106">
        <v>892</v>
      </c>
      <c r="D785" s="107">
        <f>SUM(E785:P785)</f>
        <v>1420</v>
      </c>
      <c r="E785" s="107"/>
      <c r="F785" s="107"/>
      <c r="G785" s="107">
        <v>1420</v>
      </c>
      <c r="H785" s="107"/>
      <c r="I785" s="107"/>
      <c r="J785" s="107"/>
      <c r="K785" s="107"/>
      <c r="L785" s="107"/>
      <c r="M785" s="107"/>
      <c r="N785" s="107"/>
      <c r="O785" s="107"/>
      <c r="P785" s="107"/>
      <c r="Q785" s="107"/>
      <c r="R785" s="107"/>
      <c r="S785" s="107"/>
      <c r="T785" s="107"/>
      <c r="U785" s="46">
        <f t="shared" si="336"/>
        <v>1420</v>
      </c>
      <c r="V785" s="32">
        <f t="shared" si="355"/>
        <v>1420</v>
      </c>
      <c r="W785" s="97">
        <f t="shared" si="356"/>
        <v>1420</v>
      </c>
      <c r="X785" s="172">
        <f t="shared" si="357"/>
        <v>528</v>
      </c>
      <c r="Y785" s="38"/>
      <c r="Z785" s="5">
        <f t="shared" si="327"/>
        <v>0</v>
      </c>
      <c r="AA785" s="48"/>
      <c r="AB785" s="48"/>
      <c r="AC785" s="48"/>
      <c r="AD785" s="48"/>
      <c r="AE785" s="48"/>
      <c r="AF785" s="48"/>
      <c r="AG785" s="48"/>
      <c r="AH785" s="48"/>
      <c r="AI785" s="48"/>
      <c r="AJ785" s="48"/>
      <c r="AK785" s="48"/>
      <c r="AL785" s="48"/>
      <c r="AM785" s="48"/>
      <c r="AN785" s="48"/>
      <c r="AO785" s="48"/>
      <c r="AP785" s="48"/>
      <c r="AQ785" s="48"/>
      <c r="AR785" s="48"/>
      <c r="AS785" s="48"/>
      <c r="AT785" s="48"/>
      <c r="AU785" s="48"/>
      <c r="AV785" s="48"/>
      <c r="AW785" s="48"/>
      <c r="AX785" s="48"/>
      <c r="AY785" s="48"/>
      <c r="AZ785" s="48"/>
      <c r="BA785" s="48"/>
      <c r="BB785" s="48"/>
      <c r="BC785" s="48"/>
      <c r="BD785" s="48"/>
      <c r="BE785" s="48"/>
      <c r="BF785" s="48"/>
      <c r="BG785" s="48"/>
    </row>
    <row r="786" spans="1:59" s="59" customFormat="1" ht="12" hidden="1">
      <c r="A786" s="50" t="s">
        <v>40</v>
      </c>
      <c r="B786" s="51" t="s">
        <v>586</v>
      </c>
      <c r="C786" s="106">
        <v>25</v>
      </c>
      <c r="D786" s="107">
        <f t="shared" ref="D786:D788" si="358">SUM(E786:P786)</f>
        <v>0</v>
      </c>
      <c r="E786" s="107"/>
      <c r="F786" s="107"/>
      <c r="G786" s="107"/>
      <c r="H786" s="107"/>
      <c r="I786" s="107"/>
      <c r="J786" s="107"/>
      <c r="K786" s="107"/>
      <c r="L786" s="107"/>
      <c r="M786" s="107"/>
      <c r="N786" s="107"/>
      <c r="O786" s="107"/>
      <c r="P786" s="107"/>
      <c r="Q786" s="107"/>
      <c r="R786" s="107"/>
      <c r="S786" s="107"/>
      <c r="T786" s="107"/>
      <c r="U786" s="55">
        <f t="shared" si="336"/>
        <v>0</v>
      </c>
      <c r="V786" s="32">
        <f t="shared" si="355"/>
        <v>0</v>
      </c>
      <c r="W786" s="97">
        <f t="shared" si="356"/>
        <v>0</v>
      </c>
      <c r="X786" s="172">
        <f t="shared" si="357"/>
        <v>-25</v>
      </c>
      <c r="Y786" s="57"/>
      <c r="Z786" s="5">
        <f t="shared" si="327"/>
        <v>0</v>
      </c>
      <c r="AA786" s="58"/>
      <c r="AB786" s="58"/>
      <c r="AC786" s="58"/>
      <c r="AD786" s="58"/>
      <c r="AE786" s="58"/>
      <c r="AF786" s="58"/>
      <c r="AG786" s="58"/>
      <c r="AH786" s="58"/>
      <c r="AI786" s="58"/>
      <c r="AJ786" s="58"/>
      <c r="AK786" s="58"/>
      <c r="AL786" s="58"/>
      <c r="AM786" s="58"/>
      <c r="AN786" s="58"/>
      <c r="AO786" s="58"/>
      <c r="AP786" s="58"/>
      <c r="AQ786" s="58"/>
      <c r="AR786" s="58"/>
      <c r="AS786" s="58"/>
      <c r="AT786" s="58"/>
      <c r="AU786" s="58"/>
      <c r="AV786" s="58"/>
      <c r="AW786" s="58"/>
      <c r="AX786" s="58"/>
      <c r="AY786" s="58"/>
      <c r="AZ786" s="58"/>
      <c r="BA786" s="58"/>
      <c r="BB786" s="58"/>
      <c r="BC786" s="58"/>
      <c r="BD786" s="58"/>
      <c r="BE786" s="58"/>
      <c r="BF786" s="58"/>
      <c r="BG786" s="58"/>
    </row>
    <row r="787" spans="1:59" s="59" customFormat="1" ht="24">
      <c r="A787" s="50" t="s">
        <v>40</v>
      </c>
      <c r="B787" s="51" t="s">
        <v>587</v>
      </c>
      <c r="C787" s="106">
        <v>170</v>
      </c>
      <c r="D787" s="107">
        <f t="shared" si="358"/>
        <v>237</v>
      </c>
      <c r="E787" s="107"/>
      <c r="F787" s="107"/>
      <c r="G787" s="107">
        <v>237</v>
      </c>
      <c r="H787" s="107"/>
      <c r="I787" s="107"/>
      <c r="J787" s="107"/>
      <c r="K787" s="107"/>
      <c r="L787" s="107"/>
      <c r="M787" s="107"/>
      <c r="N787" s="107"/>
      <c r="O787" s="107"/>
      <c r="P787" s="107"/>
      <c r="Q787" s="107"/>
      <c r="R787" s="107"/>
      <c r="S787" s="107"/>
      <c r="T787" s="107"/>
      <c r="U787" s="55">
        <f t="shared" si="336"/>
        <v>237</v>
      </c>
      <c r="V787" s="32">
        <f t="shared" si="355"/>
        <v>237</v>
      </c>
      <c r="W787" s="97">
        <f t="shared" si="356"/>
        <v>237</v>
      </c>
      <c r="X787" s="172">
        <f t="shared" si="357"/>
        <v>67</v>
      </c>
      <c r="Y787" s="57"/>
      <c r="Z787" s="5">
        <f t="shared" ref="Z787:Z852" si="359">D787-E787-F787-G787-H787-I787-J787-K787-L787-M787-N787-O787-P787</f>
        <v>0</v>
      </c>
      <c r="AA787" s="58"/>
      <c r="AB787" s="58"/>
      <c r="AC787" s="58"/>
      <c r="AD787" s="58"/>
      <c r="AE787" s="58"/>
      <c r="AF787" s="58"/>
      <c r="AG787" s="58"/>
      <c r="AH787" s="58"/>
      <c r="AI787" s="58"/>
      <c r="AJ787" s="58"/>
      <c r="AK787" s="58"/>
      <c r="AL787" s="58"/>
      <c r="AM787" s="58"/>
      <c r="AN787" s="58"/>
      <c r="AO787" s="58"/>
      <c r="AP787" s="58"/>
      <c r="AQ787" s="58"/>
      <c r="AR787" s="58"/>
      <c r="AS787" s="58"/>
      <c r="AT787" s="58"/>
      <c r="AU787" s="58"/>
      <c r="AV787" s="58"/>
      <c r="AW787" s="58"/>
      <c r="AX787" s="58"/>
      <c r="AY787" s="58"/>
      <c r="AZ787" s="58"/>
      <c r="BA787" s="58"/>
      <c r="BB787" s="58"/>
      <c r="BC787" s="58"/>
      <c r="BD787" s="58"/>
      <c r="BE787" s="58"/>
      <c r="BF787" s="58"/>
      <c r="BG787" s="58"/>
    </row>
    <row r="788" spans="1:59" s="59" customFormat="1" ht="26.25" customHeight="1">
      <c r="A788" s="50" t="s">
        <v>40</v>
      </c>
      <c r="B788" s="51" t="s">
        <v>379</v>
      </c>
      <c r="C788" s="106">
        <v>3600</v>
      </c>
      <c r="D788" s="107">
        <f t="shared" si="358"/>
        <v>2790</v>
      </c>
      <c r="E788" s="107"/>
      <c r="F788" s="107"/>
      <c r="G788" s="107">
        <v>2790</v>
      </c>
      <c r="H788" s="107"/>
      <c r="I788" s="107"/>
      <c r="J788" s="107"/>
      <c r="K788" s="107"/>
      <c r="L788" s="107"/>
      <c r="M788" s="107"/>
      <c r="N788" s="107"/>
      <c r="O788" s="107"/>
      <c r="P788" s="107"/>
      <c r="Q788" s="107"/>
      <c r="R788" s="107"/>
      <c r="S788" s="107"/>
      <c r="T788" s="107"/>
      <c r="U788" s="55">
        <f t="shared" si="336"/>
        <v>2790</v>
      </c>
      <c r="V788" s="32">
        <f t="shared" si="355"/>
        <v>2790</v>
      </c>
      <c r="W788" s="97">
        <f t="shared" si="356"/>
        <v>2790</v>
      </c>
      <c r="X788" s="172">
        <f t="shared" si="357"/>
        <v>-810</v>
      </c>
      <c r="Y788" s="57"/>
      <c r="Z788" s="5">
        <f t="shared" si="359"/>
        <v>0</v>
      </c>
      <c r="AA788" s="58"/>
      <c r="AB788" s="58"/>
      <c r="AC788" s="58"/>
      <c r="AD788" s="58"/>
      <c r="AE788" s="58"/>
      <c r="AF788" s="58"/>
      <c r="AG788" s="58"/>
      <c r="AH788" s="58"/>
      <c r="AI788" s="58"/>
      <c r="AJ788" s="58"/>
      <c r="AK788" s="58"/>
      <c r="AL788" s="58"/>
      <c r="AM788" s="58"/>
      <c r="AN788" s="58"/>
      <c r="AO788" s="58"/>
      <c r="AP788" s="58"/>
      <c r="AQ788" s="58"/>
      <c r="AR788" s="58"/>
      <c r="AS788" s="58"/>
      <c r="AT788" s="58"/>
      <c r="AU788" s="58"/>
      <c r="AV788" s="58"/>
      <c r="AW788" s="58"/>
      <c r="AX788" s="58"/>
      <c r="AY788" s="58"/>
      <c r="AZ788" s="58"/>
      <c r="BA788" s="58"/>
      <c r="BB788" s="58"/>
      <c r="BC788" s="58"/>
      <c r="BD788" s="58"/>
      <c r="BE788" s="58"/>
      <c r="BF788" s="58"/>
      <c r="BG788" s="58"/>
    </row>
    <row r="789" spans="1:59" s="59" customFormat="1" ht="24" outlineLevel="1">
      <c r="A789" s="50" t="s">
        <v>40</v>
      </c>
      <c r="B789" s="51" t="s">
        <v>85</v>
      </c>
      <c r="C789" s="106">
        <v>1476</v>
      </c>
      <c r="D789" s="107">
        <f>SUM(E789:P789)</f>
        <v>1579</v>
      </c>
      <c r="E789" s="107"/>
      <c r="F789" s="107"/>
      <c r="G789" s="107">
        <v>1579</v>
      </c>
      <c r="H789" s="107"/>
      <c r="I789" s="107"/>
      <c r="J789" s="107"/>
      <c r="K789" s="107"/>
      <c r="L789" s="107"/>
      <c r="M789" s="107"/>
      <c r="N789" s="107"/>
      <c r="O789" s="107"/>
      <c r="P789" s="107"/>
      <c r="Q789" s="107"/>
      <c r="R789" s="107"/>
      <c r="S789" s="107"/>
      <c r="T789" s="107"/>
      <c r="U789" s="55">
        <f t="shared" si="336"/>
        <v>1579</v>
      </c>
      <c r="V789" s="32">
        <f t="shared" si="355"/>
        <v>1579</v>
      </c>
      <c r="W789" s="97">
        <f t="shared" si="356"/>
        <v>1579</v>
      </c>
      <c r="X789" s="172">
        <f t="shared" si="357"/>
        <v>103</v>
      </c>
      <c r="Y789" s="57"/>
      <c r="Z789" s="5">
        <f t="shared" si="359"/>
        <v>0</v>
      </c>
      <c r="AA789" s="58"/>
      <c r="AB789" s="58"/>
      <c r="AC789" s="58"/>
      <c r="AD789" s="58"/>
      <c r="AE789" s="58"/>
      <c r="AF789" s="58"/>
      <c r="AG789" s="58"/>
      <c r="AH789" s="58"/>
      <c r="AI789" s="58"/>
      <c r="AJ789" s="58"/>
      <c r="AK789" s="58"/>
      <c r="AL789" s="58"/>
      <c r="AM789" s="58"/>
      <c r="AN789" s="58"/>
      <c r="AO789" s="58"/>
      <c r="AP789" s="58"/>
      <c r="AQ789" s="58"/>
      <c r="AR789" s="58"/>
      <c r="AS789" s="58"/>
      <c r="AT789" s="58"/>
      <c r="AU789" s="58"/>
      <c r="AV789" s="58"/>
      <c r="AW789" s="58"/>
      <c r="AX789" s="58"/>
      <c r="AY789" s="58"/>
      <c r="AZ789" s="58"/>
      <c r="BA789" s="58"/>
      <c r="BB789" s="58"/>
      <c r="BC789" s="58"/>
      <c r="BD789" s="58"/>
      <c r="BE789" s="58"/>
      <c r="BF789" s="58"/>
      <c r="BG789" s="58"/>
    </row>
    <row r="790" spans="1:59" s="41" customFormat="1" ht="24">
      <c r="A790" s="27" t="s">
        <v>588</v>
      </c>
      <c r="B790" s="28" t="s">
        <v>589</v>
      </c>
      <c r="C790" s="29"/>
      <c r="D790" s="37">
        <f>SUM(E790:P790)</f>
        <v>2000</v>
      </c>
      <c r="E790" s="37"/>
      <c r="F790" s="37"/>
      <c r="G790" s="37"/>
      <c r="H790" s="37"/>
      <c r="I790" s="37"/>
      <c r="J790" s="37"/>
      <c r="K790" s="37"/>
      <c r="L790" s="37"/>
      <c r="M790" s="37">
        <v>2000</v>
      </c>
      <c r="N790" s="37"/>
      <c r="O790" s="37"/>
      <c r="P790" s="37"/>
      <c r="Q790" s="37"/>
      <c r="R790" s="37"/>
      <c r="S790" s="37"/>
      <c r="T790" s="37"/>
      <c r="U790" s="31"/>
      <c r="V790" s="32"/>
      <c r="W790" s="97"/>
      <c r="X790" s="34">
        <f t="shared" si="357"/>
        <v>2000</v>
      </c>
      <c r="Y790" s="38" t="s">
        <v>37</v>
      </c>
      <c r="Z790" s="5"/>
      <c r="AA790" s="39"/>
      <c r="AB790" s="39"/>
      <c r="AC790" s="40"/>
      <c r="AD790" s="40"/>
      <c r="AE790" s="40"/>
      <c r="AF790" s="40"/>
      <c r="AG790" s="40"/>
      <c r="AH790" s="40"/>
      <c r="AI790" s="40"/>
      <c r="AJ790" s="40"/>
      <c r="AK790" s="40"/>
      <c r="AL790" s="40"/>
      <c r="AM790" s="40"/>
      <c r="AN790" s="40"/>
      <c r="AO790" s="40"/>
      <c r="AP790" s="40"/>
      <c r="AQ790" s="40"/>
      <c r="AR790" s="40"/>
      <c r="AS790" s="40"/>
      <c r="AT790" s="40"/>
      <c r="AU790" s="40"/>
      <c r="AV790" s="40"/>
      <c r="AW790" s="40"/>
      <c r="AX790" s="40"/>
      <c r="AY790" s="40"/>
      <c r="AZ790" s="40"/>
      <c r="BA790" s="40"/>
      <c r="BB790" s="40"/>
      <c r="BC790" s="40"/>
      <c r="BD790" s="40"/>
      <c r="BE790" s="40"/>
      <c r="BF790" s="40"/>
      <c r="BG790" s="40"/>
    </row>
    <row r="791" spans="1:59" s="41" customFormat="1" ht="13.5" customHeight="1">
      <c r="A791" s="27">
        <v>17</v>
      </c>
      <c r="B791" s="28" t="s">
        <v>590</v>
      </c>
      <c r="C791" s="29">
        <v>333174</v>
      </c>
      <c r="D791" s="37">
        <f>D792+D824+D855+D876+D889+D908+D930+D944+D956+D983+D978+D992+D999+D1016+D1085+D1102+D1122+D1142+D1157+D1164+D1169+D1177+D1195+D1185+D1192</f>
        <v>351606</v>
      </c>
      <c r="E791" s="37">
        <f>E792+E824+E855+E876+E889+E908+E930+E944+E956+E983+E978+E992+E999+E1016+E1085+E1102+E1122+E1142+E1157+E1164+E1169+E1177+E1195+E1185+E1192</f>
        <v>193281</v>
      </c>
      <c r="F791" s="37">
        <f t="shared" ref="F791:P791" si="360">F792+F824+F855+F876+F889+F908+F930+F944+F956+F983+F978+F992+F999+F1016+F1085+F1102+F1122+F1142+F1157+F1164+F1169+F1177+F1195+F1185+F1192</f>
        <v>1769</v>
      </c>
      <c r="G791" s="37">
        <f t="shared" si="360"/>
        <v>23908</v>
      </c>
      <c r="H791" s="37">
        <f t="shared" si="360"/>
        <v>0</v>
      </c>
      <c r="I791" s="37">
        <f t="shared" si="360"/>
        <v>0</v>
      </c>
      <c r="J791" s="37">
        <f t="shared" si="360"/>
        <v>112</v>
      </c>
      <c r="K791" s="37">
        <f t="shared" si="360"/>
        <v>0</v>
      </c>
      <c r="L791" s="37">
        <f t="shared" si="360"/>
        <v>0</v>
      </c>
      <c r="M791" s="37">
        <f t="shared" si="360"/>
        <v>0</v>
      </c>
      <c r="N791" s="37">
        <f t="shared" si="360"/>
        <v>132536</v>
      </c>
      <c r="O791" s="37">
        <f t="shared" si="360"/>
        <v>0</v>
      </c>
      <c r="P791" s="37">
        <f t="shared" si="360"/>
        <v>0</v>
      </c>
      <c r="Q791" s="37">
        <f t="shared" ref="Q791:W791" si="361">Q792+Q824+Q855+Q876+Q889+Q908+Q930+Q944+Q956+Q983+Q978+Q992+Q999+Q1016+Q1085+Q1102+Q1122+Q1142+Q1157+Q1164+Q1169+Q1177+Q1195+Q1185</f>
        <v>2824.7000000000003</v>
      </c>
      <c r="R791" s="37">
        <f t="shared" si="361"/>
        <v>147</v>
      </c>
      <c r="S791" s="37">
        <f t="shared" si="361"/>
        <v>2892</v>
      </c>
      <c r="T791" s="37">
        <f t="shared" si="361"/>
        <v>457</v>
      </c>
      <c r="U791" s="112">
        <f t="shared" si="361"/>
        <v>350556.7</v>
      </c>
      <c r="V791" s="34">
        <f t="shared" si="361"/>
        <v>347664.7</v>
      </c>
      <c r="W791" s="34">
        <f t="shared" si="361"/>
        <v>341585</v>
      </c>
      <c r="X791" s="34">
        <f t="shared" si="357"/>
        <v>18432</v>
      </c>
      <c r="Y791" s="89"/>
      <c r="Z791" s="5">
        <f t="shared" si="359"/>
        <v>0</v>
      </c>
      <c r="AA791" s="39"/>
      <c r="AB791" s="39"/>
      <c r="AC791" s="40"/>
      <c r="AD791" s="40"/>
      <c r="AE791" s="40"/>
      <c r="AF791" s="40"/>
      <c r="AG791" s="40"/>
      <c r="AH791" s="40"/>
      <c r="AI791" s="40"/>
      <c r="AJ791" s="40"/>
      <c r="AK791" s="40"/>
      <c r="AL791" s="40"/>
      <c r="AM791" s="40"/>
      <c r="AN791" s="40"/>
      <c r="AO791" s="40"/>
      <c r="AP791" s="40"/>
      <c r="AQ791" s="40"/>
      <c r="AR791" s="40"/>
      <c r="AS791" s="40"/>
      <c r="AT791" s="40"/>
      <c r="AU791" s="40"/>
      <c r="AV791" s="40"/>
      <c r="AW791" s="40"/>
      <c r="AX791" s="40"/>
      <c r="AY791" s="40"/>
      <c r="AZ791" s="40"/>
      <c r="BA791" s="40"/>
      <c r="BB791" s="40"/>
      <c r="BC791" s="40"/>
      <c r="BD791" s="40"/>
      <c r="BE791" s="40"/>
      <c r="BF791" s="40"/>
      <c r="BG791" s="40"/>
    </row>
    <row r="792" spans="1:59" s="41" customFormat="1" ht="13.5" customHeight="1">
      <c r="A792" s="27" t="s">
        <v>591</v>
      </c>
      <c r="B792" s="28" t="s">
        <v>592</v>
      </c>
      <c r="C792" s="29">
        <v>24134</v>
      </c>
      <c r="D792" s="37">
        <f>SUM(E792:P792)</f>
        <v>18741</v>
      </c>
      <c r="E792" s="37">
        <f t="shared" ref="E792:Q792" si="362">E793+E796+E799+E809+E813</f>
        <v>2029</v>
      </c>
      <c r="F792" s="37">
        <f t="shared" si="362"/>
        <v>0</v>
      </c>
      <c r="G792" s="37">
        <f t="shared" si="362"/>
        <v>300</v>
      </c>
      <c r="H792" s="37">
        <f t="shared" si="362"/>
        <v>0</v>
      </c>
      <c r="I792" s="37">
        <f t="shared" si="362"/>
        <v>0</v>
      </c>
      <c r="J792" s="37">
        <f t="shared" si="362"/>
        <v>112</v>
      </c>
      <c r="K792" s="37">
        <f t="shared" si="362"/>
        <v>0</v>
      </c>
      <c r="L792" s="37">
        <f t="shared" si="362"/>
        <v>0</v>
      </c>
      <c r="M792" s="37">
        <f t="shared" si="362"/>
        <v>0</v>
      </c>
      <c r="N792" s="37">
        <f t="shared" si="362"/>
        <v>16300</v>
      </c>
      <c r="O792" s="37">
        <f t="shared" si="362"/>
        <v>0</v>
      </c>
      <c r="P792" s="37">
        <f t="shared" si="362"/>
        <v>0</v>
      </c>
      <c r="Q792" s="37">
        <f t="shared" si="362"/>
        <v>186</v>
      </c>
      <c r="R792" s="37"/>
      <c r="S792" s="37">
        <f t="shared" ref="S792:T792" si="363">S793+S796+S799+S809+S813</f>
        <v>190</v>
      </c>
      <c r="T792" s="37">
        <f t="shared" si="363"/>
        <v>0</v>
      </c>
      <c r="U792" s="31">
        <f t="shared" si="336"/>
        <v>18927</v>
      </c>
      <c r="V792" s="32">
        <f t="shared" si="355"/>
        <v>18737</v>
      </c>
      <c r="W792" s="97">
        <f t="shared" si="356"/>
        <v>18741</v>
      </c>
      <c r="X792" s="34">
        <f t="shared" si="357"/>
        <v>-5393</v>
      </c>
      <c r="Y792" s="89"/>
      <c r="Z792" s="5">
        <f t="shared" si="359"/>
        <v>0</v>
      </c>
      <c r="AA792" s="39"/>
      <c r="AB792" s="39"/>
      <c r="AC792" s="40"/>
      <c r="AD792" s="40"/>
      <c r="AE792" s="40"/>
      <c r="AF792" s="40"/>
      <c r="AG792" s="40"/>
      <c r="AH792" s="40"/>
      <c r="AI792" s="40"/>
      <c r="AJ792" s="40"/>
      <c r="AK792" s="40"/>
      <c r="AL792" s="40"/>
      <c r="AM792" s="40"/>
      <c r="AN792" s="40"/>
      <c r="AO792" s="40"/>
      <c r="AP792" s="40"/>
      <c r="AQ792" s="40"/>
      <c r="AR792" s="40"/>
      <c r="AS792" s="40"/>
      <c r="AT792" s="40"/>
      <c r="AU792" s="40"/>
      <c r="AV792" s="40"/>
      <c r="AW792" s="40"/>
      <c r="AX792" s="40"/>
      <c r="AY792" s="40"/>
      <c r="AZ792" s="40"/>
      <c r="BA792" s="40"/>
      <c r="BB792" s="40"/>
      <c r="BC792" s="40"/>
      <c r="BD792" s="40"/>
      <c r="BE792" s="40"/>
      <c r="BF792" s="40"/>
      <c r="BG792" s="40"/>
    </row>
    <row r="793" spans="1:59" s="49" customFormat="1" ht="15" customHeight="1">
      <c r="A793" s="42" t="s">
        <v>35</v>
      </c>
      <c r="B793" s="43" t="s">
        <v>139</v>
      </c>
      <c r="C793" s="102">
        <v>7071</v>
      </c>
      <c r="D793" s="103">
        <f t="shared" ref="D793:D798" si="364">SUM(E793:P793)</f>
        <v>9147</v>
      </c>
      <c r="E793" s="103"/>
      <c r="F793" s="103"/>
      <c r="G793" s="103"/>
      <c r="H793" s="103"/>
      <c r="I793" s="103"/>
      <c r="J793" s="103"/>
      <c r="K793" s="103"/>
      <c r="L793" s="103"/>
      <c r="M793" s="103">
        <f>SUM(M794:M795)</f>
        <v>0</v>
      </c>
      <c r="N793" s="103">
        <f>SUM(N794:N795)</f>
        <v>9147</v>
      </c>
      <c r="O793" s="103"/>
      <c r="P793" s="103"/>
      <c r="Q793" s="103"/>
      <c r="R793" s="103"/>
      <c r="S793" s="103"/>
      <c r="T793" s="103"/>
      <c r="U793" s="46">
        <f t="shared" si="336"/>
        <v>9147</v>
      </c>
      <c r="V793" s="32">
        <f t="shared" si="355"/>
        <v>9147</v>
      </c>
      <c r="W793" s="97">
        <f t="shared" si="356"/>
        <v>9147</v>
      </c>
      <c r="X793" s="176">
        <f t="shared" si="357"/>
        <v>2076</v>
      </c>
      <c r="Y793" s="38" t="s">
        <v>37</v>
      </c>
      <c r="Z793" s="5">
        <f t="shared" si="359"/>
        <v>0</v>
      </c>
      <c r="AA793" s="48"/>
      <c r="AB793" s="48"/>
      <c r="AC793" s="48"/>
      <c r="AD793" s="48"/>
      <c r="AE793" s="48"/>
      <c r="AF793" s="48"/>
      <c r="AG793" s="48"/>
      <c r="AH793" s="48"/>
      <c r="AI793" s="48"/>
      <c r="AJ793" s="48"/>
      <c r="AK793" s="48"/>
      <c r="AL793" s="48"/>
      <c r="AM793" s="48"/>
      <c r="AN793" s="48"/>
      <c r="AO793" s="48"/>
      <c r="AP793" s="48"/>
      <c r="AQ793" s="48"/>
      <c r="AR793" s="48"/>
      <c r="AS793" s="48"/>
      <c r="AT793" s="48"/>
      <c r="AU793" s="48"/>
      <c r="AV793" s="48"/>
      <c r="AW793" s="48"/>
      <c r="AX793" s="48"/>
      <c r="AY793" s="48"/>
      <c r="AZ793" s="48"/>
      <c r="BA793" s="48"/>
      <c r="BB793" s="48"/>
      <c r="BC793" s="48"/>
      <c r="BD793" s="48"/>
      <c r="BE793" s="48"/>
      <c r="BF793" s="48"/>
      <c r="BG793" s="48"/>
    </row>
    <row r="794" spans="1:59" s="85" customFormat="1" ht="15" customHeight="1">
      <c r="A794" s="50" t="s">
        <v>40</v>
      </c>
      <c r="B794" s="51" t="s">
        <v>39</v>
      </c>
      <c r="C794" s="106">
        <v>6540</v>
      </c>
      <c r="D794" s="107">
        <f t="shared" si="364"/>
        <v>8327</v>
      </c>
      <c r="E794" s="107"/>
      <c r="F794" s="107"/>
      <c r="G794" s="107"/>
      <c r="H794" s="107"/>
      <c r="I794" s="107"/>
      <c r="J794" s="107"/>
      <c r="K794" s="107"/>
      <c r="L794" s="107"/>
      <c r="M794" s="107"/>
      <c r="N794" s="107">
        <v>8327</v>
      </c>
      <c r="O794" s="107"/>
      <c r="P794" s="107"/>
      <c r="Q794" s="107"/>
      <c r="R794" s="107"/>
      <c r="S794" s="107"/>
      <c r="T794" s="107"/>
      <c r="U794" s="55">
        <f t="shared" si="336"/>
        <v>8327</v>
      </c>
      <c r="V794" s="32">
        <f t="shared" si="355"/>
        <v>8327</v>
      </c>
      <c r="W794" s="97">
        <f t="shared" si="356"/>
        <v>8327</v>
      </c>
      <c r="X794" s="172">
        <f t="shared" si="357"/>
        <v>1787</v>
      </c>
      <c r="Y794" s="38"/>
      <c r="Z794" s="5">
        <f t="shared" si="359"/>
        <v>0</v>
      </c>
      <c r="AA794" s="84"/>
      <c r="AB794" s="84"/>
      <c r="AC794" s="84"/>
      <c r="AD794" s="84"/>
      <c r="AE794" s="84"/>
      <c r="AF794" s="84"/>
      <c r="AG794" s="84"/>
      <c r="AH794" s="84"/>
      <c r="AI794" s="84"/>
      <c r="AJ794" s="84"/>
      <c r="AK794" s="84"/>
      <c r="AL794" s="84"/>
      <c r="AM794" s="84"/>
      <c r="AN794" s="84"/>
      <c r="AO794" s="84"/>
      <c r="AP794" s="84"/>
      <c r="AQ794" s="84"/>
      <c r="AR794" s="84"/>
      <c r="AS794" s="84"/>
      <c r="AT794" s="84"/>
      <c r="AU794" s="84"/>
      <c r="AV794" s="84"/>
      <c r="AW794" s="84"/>
      <c r="AX794" s="84"/>
      <c r="AY794" s="84"/>
      <c r="AZ794" s="84"/>
      <c r="BA794" s="84"/>
      <c r="BB794" s="84"/>
      <c r="BC794" s="84"/>
      <c r="BD794" s="84"/>
      <c r="BE794" s="84"/>
      <c r="BF794" s="84"/>
      <c r="BG794" s="84"/>
    </row>
    <row r="795" spans="1:59" s="85" customFormat="1" ht="15" customHeight="1">
      <c r="A795" s="50" t="s">
        <v>40</v>
      </c>
      <c r="B795" s="51" t="s">
        <v>42</v>
      </c>
      <c r="C795" s="106">
        <v>531</v>
      </c>
      <c r="D795" s="107">
        <f t="shared" si="364"/>
        <v>820</v>
      </c>
      <c r="E795" s="107"/>
      <c r="F795" s="107"/>
      <c r="G795" s="107"/>
      <c r="H795" s="107"/>
      <c r="I795" s="107"/>
      <c r="J795" s="107"/>
      <c r="K795" s="107"/>
      <c r="L795" s="107"/>
      <c r="M795" s="107"/>
      <c r="N795" s="107">
        <v>820</v>
      </c>
      <c r="O795" s="107"/>
      <c r="P795" s="107"/>
      <c r="Q795" s="107"/>
      <c r="R795" s="107"/>
      <c r="S795" s="107"/>
      <c r="T795" s="107"/>
      <c r="U795" s="55">
        <f t="shared" si="336"/>
        <v>820</v>
      </c>
      <c r="V795" s="32">
        <f t="shared" si="355"/>
        <v>820</v>
      </c>
      <c r="W795" s="97">
        <f t="shared" si="356"/>
        <v>820</v>
      </c>
      <c r="X795" s="172">
        <f t="shared" si="357"/>
        <v>289</v>
      </c>
      <c r="Y795" s="38"/>
      <c r="Z795" s="5">
        <f t="shared" si="359"/>
        <v>0</v>
      </c>
      <c r="AA795" s="84"/>
      <c r="AB795" s="84"/>
      <c r="AC795" s="84"/>
      <c r="AD795" s="84"/>
      <c r="AE795" s="84"/>
      <c r="AF795" s="84"/>
      <c r="AG795" s="84"/>
      <c r="AH795" s="84"/>
      <c r="AI795" s="84"/>
      <c r="AJ795" s="84"/>
      <c r="AK795" s="84"/>
      <c r="AL795" s="84"/>
      <c r="AM795" s="84"/>
      <c r="AN795" s="84"/>
      <c r="AO795" s="84"/>
      <c r="AP795" s="84"/>
      <c r="AQ795" s="84"/>
      <c r="AR795" s="84"/>
      <c r="AS795" s="84"/>
      <c r="AT795" s="84"/>
      <c r="AU795" s="84"/>
      <c r="AV795" s="84"/>
      <c r="AW795" s="84"/>
      <c r="AX795" s="84"/>
      <c r="AY795" s="84"/>
      <c r="AZ795" s="84"/>
      <c r="BA795" s="84"/>
      <c r="BB795" s="84"/>
      <c r="BC795" s="84"/>
      <c r="BD795" s="84"/>
      <c r="BE795" s="84"/>
      <c r="BF795" s="84"/>
      <c r="BG795" s="84"/>
    </row>
    <row r="796" spans="1:59" s="49" customFormat="1" ht="15" customHeight="1">
      <c r="A796" s="42" t="s">
        <v>43</v>
      </c>
      <c r="B796" s="43" t="s">
        <v>44</v>
      </c>
      <c r="C796" s="102">
        <v>1675</v>
      </c>
      <c r="D796" s="103">
        <f t="shared" si="364"/>
        <v>1704</v>
      </c>
      <c r="E796" s="103"/>
      <c r="F796" s="103"/>
      <c r="G796" s="103"/>
      <c r="H796" s="103"/>
      <c r="I796" s="103"/>
      <c r="J796" s="103"/>
      <c r="K796" s="103"/>
      <c r="L796" s="103"/>
      <c r="M796" s="103"/>
      <c r="N796" s="103">
        <f>SUM(N797:N798)</f>
        <v>1704</v>
      </c>
      <c r="O796" s="103">
        <f>SUM(O797:O798)</f>
        <v>0</v>
      </c>
      <c r="P796" s="103">
        <f>SUM(P797:P798)</f>
        <v>0</v>
      </c>
      <c r="Q796" s="103">
        <v>186</v>
      </c>
      <c r="R796" s="103"/>
      <c r="S796" s="103">
        <f>SUM(S797:S798)</f>
        <v>190</v>
      </c>
      <c r="T796" s="103">
        <f>SUM(T797:T798)</f>
        <v>0</v>
      </c>
      <c r="U796" s="46">
        <f t="shared" si="336"/>
        <v>1890</v>
      </c>
      <c r="V796" s="32">
        <f t="shared" si="355"/>
        <v>1700</v>
      </c>
      <c r="W796" s="97">
        <f t="shared" si="356"/>
        <v>1704</v>
      </c>
      <c r="X796" s="176">
        <f t="shared" si="357"/>
        <v>29</v>
      </c>
      <c r="Y796" s="38" t="s">
        <v>37</v>
      </c>
      <c r="Z796" s="5">
        <f t="shared" si="359"/>
        <v>0</v>
      </c>
      <c r="AA796" s="48"/>
      <c r="AB796" s="48"/>
      <c r="AC796" s="48"/>
      <c r="AD796" s="48"/>
      <c r="AE796" s="48"/>
      <c r="AF796" s="48"/>
      <c r="AG796" s="48"/>
      <c r="AH796" s="48"/>
      <c r="AI796" s="48"/>
      <c r="AJ796" s="48"/>
      <c r="AK796" s="48"/>
      <c r="AL796" s="48"/>
      <c r="AM796" s="48"/>
      <c r="AN796" s="48"/>
      <c r="AO796" s="48"/>
      <c r="AP796" s="48"/>
      <c r="AQ796" s="48"/>
      <c r="AR796" s="48"/>
      <c r="AS796" s="48"/>
      <c r="AT796" s="48"/>
      <c r="AU796" s="48"/>
      <c r="AV796" s="48"/>
      <c r="AW796" s="48"/>
      <c r="AX796" s="48"/>
      <c r="AY796" s="48"/>
      <c r="AZ796" s="48"/>
      <c r="BA796" s="48"/>
      <c r="BB796" s="48"/>
      <c r="BC796" s="48"/>
      <c r="BD796" s="48"/>
      <c r="BE796" s="48"/>
      <c r="BF796" s="48"/>
      <c r="BG796" s="48"/>
    </row>
    <row r="797" spans="1:59" s="85" customFormat="1" ht="15" customHeight="1">
      <c r="A797" s="50" t="s">
        <v>40</v>
      </c>
      <c r="B797" s="51" t="s">
        <v>39</v>
      </c>
      <c r="C797" s="106">
        <v>1616</v>
      </c>
      <c r="D797" s="107">
        <f t="shared" si="364"/>
        <v>1616</v>
      </c>
      <c r="E797" s="107"/>
      <c r="F797" s="107"/>
      <c r="G797" s="107"/>
      <c r="H797" s="107"/>
      <c r="I797" s="107"/>
      <c r="J797" s="107"/>
      <c r="K797" s="107"/>
      <c r="L797" s="107"/>
      <c r="M797" s="107"/>
      <c r="N797" s="107">
        <f>1796-Q797</f>
        <v>1616</v>
      </c>
      <c r="O797" s="107"/>
      <c r="P797" s="107"/>
      <c r="Q797" s="107">
        <v>180</v>
      </c>
      <c r="R797" s="107"/>
      <c r="S797" s="107">
        <v>180</v>
      </c>
      <c r="T797" s="107"/>
      <c r="U797" s="55">
        <f t="shared" si="336"/>
        <v>1796</v>
      </c>
      <c r="V797" s="32">
        <f t="shared" si="355"/>
        <v>1616</v>
      </c>
      <c r="W797" s="97">
        <f t="shared" si="356"/>
        <v>1616</v>
      </c>
      <c r="X797" s="172">
        <f t="shared" si="357"/>
        <v>0</v>
      </c>
      <c r="Y797" s="38"/>
      <c r="Z797" s="5">
        <f t="shared" si="359"/>
        <v>0</v>
      </c>
      <c r="AA797" s="84"/>
      <c r="AB797" s="84"/>
      <c r="AC797" s="84"/>
      <c r="AD797" s="84"/>
      <c r="AE797" s="84"/>
      <c r="AF797" s="84"/>
      <c r="AG797" s="84"/>
      <c r="AH797" s="84"/>
      <c r="AI797" s="84"/>
      <c r="AJ797" s="84"/>
      <c r="AK797" s="84"/>
      <c r="AL797" s="84"/>
      <c r="AM797" s="84"/>
      <c r="AN797" s="84"/>
      <c r="AO797" s="84"/>
      <c r="AP797" s="84"/>
      <c r="AQ797" s="84"/>
      <c r="AR797" s="84"/>
      <c r="AS797" s="84"/>
      <c r="AT797" s="84"/>
      <c r="AU797" s="84"/>
      <c r="AV797" s="84"/>
      <c r="AW797" s="84"/>
      <c r="AX797" s="84"/>
      <c r="AY797" s="84"/>
      <c r="AZ797" s="84"/>
      <c r="BA797" s="84"/>
      <c r="BB797" s="84"/>
      <c r="BC797" s="84"/>
      <c r="BD797" s="84"/>
      <c r="BE797" s="84"/>
      <c r="BF797" s="84"/>
      <c r="BG797" s="84"/>
    </row>
    <row r="798" spans="1:59" s="85" customFormat="1" ht="15" customHeight="1">
      <c r="A798" s="50" t="s">
        <v>40</v>
      </c>
      <c r="B798" s="51" t="s">
        <v>42</v>
      </c>
      <c r="C798" s="106">
        <v>59</v>
      </c>
      <c r="D798" s="107">
        <f t="shared" si="364"/>
        <v>88</v>
      </c>
      <c r="E798" s="107"/>
      <c r="F798" s="107"/>
      <c r="G798" s="107"/>
      <c r="H798" s="107"/>
      <c r="I798" s="107"/>
      <c r="J798" s="107"/>
      <c r="K798" s="107"/>
      <c r="L798" s="107"/>
      <c r="M798" s="107"/>
      <c r="N798" s="107">
        <v>88</v>
      </c>
      <c r="O798" s="107"/>
      <c r="P798" s="107"/>
      <c r="Q798" s="107">
        <v>7</v>
      </c>
      <c r="R798" s="107"/>
      <c r="S798" s="107">
        <v>10</v>
      </c>
      <c r="T798" s="107"/>
      <c r="U798" s="55">
        <f t="shared" si="336"/>
        <v>95</v>
      </c>
      <c r="V798" s="32">
        <f t="shared" si="355"/>
        <v>85</v>
      </c>
      <c r="W798" s="97">
        <f t="shared" si="356"/>
        <v>88</v>
      </c>
      <c r="X798" s="172">
        <f t="shared" si="357"/>
        <v>29</v>
      </c>
      <c r="Y798" s="38"/>
      <c r="Z798" s="5">
        <f t="shared" si="359"/>
        <v>0</v>
      </c>
      <c r="AA798" s="84"/>
      <c r="AB798" s="84"/>
      <c r="AC798" s="84"/>
      <c r="AD798" s="84"/>
      <c r="AE798" s="84"/>
      <c r="AF798" s="84"/>
      <c r="AG798" s="84"/>
      <c r="AH798" s="84"/>
      <c r="AI798" s="84"/>
      <c r="AJ798" s="84"/>
      <c r="AK798" s="84"/>
      <c r="AL798" s="84"/>
      <c r="AM798" s="84"/>
      <c r="AN798" s="84"/>
      <c r="AO798" s="84"/>
      <c r="AP798" s="84"/>
      <c r="AQ798" s="84"/>
      <c r="AR798" s="84"/>
      <c r="AS798" s="84"/>
      <c r="AT798" s="84"/>
      <c r="AU798" s="84"/>
      <c r="AV798" s="84"/>
      <c r="AW798" s="84"/>
      <c r="AX798" s="84"/>
      <c r="AY798" s="84"/>
      <c r="AZ798" s="84"/>
      <c r="BA798" s="84"/>
      <c r="BB798" s="84"/>
      <c r="BC798" s="84"/>
      <c r="BD798" s="84"/>
      <c r="BE798" s="84"/>
      <c r="BF798" s="84"/>
      <c r="BG798" s="84"/>
    </row>
    <row r="799" spans="1:59" s="49" customFormat="1" ht="15" customHeight="1">
      <c r="A799" s="42" t="s">
        <v>45</v>
      </c>
      <c r="B799" s="43" t="s">
        <v>94</v>
      </c>
      <c r="C799" s="102">
        <v>3482</v>
      </c>
      <c r="D799" s="103">
        <f>SUM(E799:P799)</f>
        <v>3289</v>
      </c>
      <c r="E799" s="103">
        <f t="shared" ref="E799:P799" si="365">SUM(E800:E808)</f>
        <v>0</v>
      </c>
      <c r="F799" s="103">
        <f t="shared" si="365"/>
        <v>0</v>
      </c>
      <c r="G799" s="103">
        <f t="shared" si="365"/>
        <v>300</v>
      </c>
      <c r="H799" s="103">
        <f t="shared" si="365"/>
        <v>0</v>
      </c>
      <c r="I799" s="103">
        <f t="shared" si="365"/>
        <v>0</v>
      </c>
      <c r="J799" s="103">
        <f t="shared" si="365"/>
        <v>112</v>
      </c>
      <c r="K799" s="103">
        <f t="shared" si="365"/>
        <v>0</v>
      </c>
      <c r="L799" s="103">
        <f t="shared" si="365"/>
        <v>0</v>
      </c>
      <c r="M799" s="103">
        <f t="shared" si="365"/>
        <v>0</v>
      </c>
      <c r="N799" s="103">
        <f t="shared" si="365"/>
        <v>2877</v>
      </c>
      <c r="O799" s="103">
        <f t="shared" si="365"/>
        <v>0</v>
      </c>
      <c r="P799" s="103">
        <f t="shared" si="365"/>
        <v>0</v>
      </c>
      <c r="Q799" s="103"/>
      <c r="R799" s="103"/>
      <c r="S799" s="103"/>
      <c r="T799" s="103"/>
      <c r="U799" s="46">
        <f t="shared" si="336"/>
        <v>3289</v>
      </c>
      <c r="V799" s="32">
        <f t="shared" si="355"/>
        <v>3289</v>
      </c>
      <c r="W799" s="97">
        <f t="shared" si="356"/>
        <v>3289</v>
      </c>
      <c r="X799" s="47">
        <f t="shared" si="357"/>
        <v>-193</v>
      </c>
      <c r="Y799" s="38"/>
      <c r="Z799" s="5">
        <f t="shared" si="359"/>
        <v>0</v>
      </c>
      <c r="AA799" s="48"/>
      <c r="AB799" s="48"/>
      <c r="AC799" s="48"/>
      <c r="AD799" s="48"/>
      <c r="AE799" s="48"/>
      <c r="AF799" s="48"/>
      <c r="AG799" s="48"/>
      <c r="AH799" s="48"/>
      <c r="AI799" s="48"/>
      <c r="AJ799" s="48"/>
      <c r="AK799" s="48"/>
      <c r="AL799" s="48"/>
      <c r="AM799" s="48"/>
      <c r="AN799" s="48"/>
      <c r="AO799" s="48"/>
      <c r="AP799" s="48"/>
      <c r="AQ799" s="48"/>
      <c r="AR799" s="48"/>
      <c r="AS799" s="48"/>
      <c r="AT799" s="48"/>
      <c r="AU799" s="48"/>
      <c r="AV799" s="48"/>
      <c r="AW799" s="48"/>
      <c r="AX799" s="48"/>
      <c r="AY799" s="48"/>
      <c r="AZ799" s="48"/>
      <c r="BA799" s="48"/>
      <c r="BB799" s="48"/>
      <c r="BC799" s="48"/>
      <c r="BD799" s="48"/>
      <c r="BE799" s="48"/>
      <c r="BF799" s="48"/>
      <c r="BG799" s="48"/>
    </row>
    <row r="800" spans="1:59" s="59" customFormat="1" ht="14.25" customHeight="1">
      <c r="A800" s="50" t="s">
        <v>40</v>
      </c>
      <c r="B800" s="51" t="s">
        <v>141</v>
      </c>
      <c r="C800" s="106">
        <v>33</v>
      </c>
      <c r="D800" s="107">
        <f t="shared" ref="D800:D807" si="366">SUM(E800:P800)</f>
        <v>47</v>
      </c>
      <c r="E800" s="107"/>
      <c r="F800" s="107"/>
      <c r="G800" s="107"/>
      <c r="H800" s="107"/>
      <c r="I800" s="107"/>
      <c r="J800" s="107"/>
      <c r="K800" s="107"/>
      <c r="L800" s="107"/>
      <c r="M800" s="107"/>
      <c r="N800" s="107">
        <v>47</v>
      </c>
      <c r="O800" s="107"/>
      <c r="P800" s="107"/>
      <c r="Q800" s="107"/>
      <c r="R800" s="107"/>
      <c r="S800" s="107"/>
      <c r="T800" s="107"/>
      <c r="U800" s="55">
        <f t="shared" si="336"/>
        <v>47</v>
      </c>
      <c r="V800" s="32">
        <f t="shared" si="355"/>
        <v>47</v>
      </c>
      <c r="W800" s="97">
        <f t="shared" si="356"/>
        <v>47</v>
      </c>
      <c r="X800" s="172">
        <f t="shared" si="357"/>
        <v>14</v>
      </c>
      <c r="Y800" s="38" t="s">
        <v>37</v>
      </c>
      <c r="Z800" s="5">
        <f t="shared" si="359"/>
        <v>0</v>
      </c>
      <c r="AA800" s="58"/>
      <c r="AB800" s="58"/>
      <c r="AC800" s="58"/>
      <c r="AD800" s="58"/>
      <c r="AE800" s="58"/>
      <c r="AF800" s="58"/>
      <c r="AG800" s="58"/>
      <c r="AH800" s="58"/>
      <c r="AI800" s="58"/>
      <c r="AJ800" s="58"/>
      <c r="AK800" s="58"/>
      <c r="AL800" s="58"/>
      <c r="AM800" s="58"/>
      <c r="AN800" s="58"/>
      <c r="AO800" s="58"/>
      <c r="AP800" s="58"/>
      <c r="AQ800" s="58"/>
      <c r="AR800" s="58"/>
      <c r="AS800" s="58"/>
      <c r="AT800" s="58"/>
      <c r="AU800" s="58"/>
      <c r="AV800" s="58"/>
      <c r="AW800" s="58"/>
      <c r="AX800" s="58"/>
      <c r="AY800" s="58"/>
      <c r="AZ800" s="58"/>
      <c r="BA800" s="58"/>
      <c r="BB800" s="58"/>
      <c r="BC800" s="58"/>
      <c r="BD800" s="58"/>
      <c r="BE800" s="58"/>
      <c r="BF800" s="58"/>
      <c r="BG800" s="58"/>
    </row>
    <row r="801" spans="1:60" s="59" customFormat="1" ht="14.25" customHeight="1">
      <c r="A801" s="50" t="s">
        <v>40</v>
      </c>
      <c r="B801" s="51" t="s">
        <v>593</v>
      </c>
      <c r="C801" s="106">
        <v>400</v>
      </c>
      <c r="D801" s="107">
        <f t="shared" si="366"/>
        <v>400</v>
      </c>
      <c r="E801" s="107"/>
      <c r="F801" s="107"/>
      <c r="G801" s="107"/>
      <c r="H801" s="107"/>
      <c r="I801" s="107"/>
      <c r="J801" s="107"/>
      <c r="K801" s="107"/>
      <c r="L801" s="107"/>
      <c r="M801" s="107"/>
      <c r="N801" s="107">
        <v>400</v>
      </c>
      <c r="O801" s="107"/>
      <c r="P801" s="107"/>
      <c r="Q801" s="107"/>
      <c r="R801" s="107"/>
      <c r="S801" s="107"/>
      <c r="T801" s="107"/>
      <c r="U801" s="55">
        <f t="shared" si="336"/>
        <v>400</v>
      </c>
      <c r="V801" s="32">
        <f t="shared" si="355"/>
        <v>400</v>
      </c>
      <c r="W801" s="97">
        <f t="shared" si="356"/>
        <v>400</v>
      </c>
      <c r="X801" s="172">
        <f t="shared" si="357"/>
        <v>0</v>
      </c>
      <c r="Y801" s="38" t="s">
        <v>37</v>
      </c>
      <c r="Z801" s="5">
        <f t="shared" si="359"/>
        <v>0</v>
      </c>
      <c r="AA801" s="58"/>
      <c r="AB801" s="58"/>
      <c r="AC801" s="58"/>
      <c r="AD801" s="58"/>
      <c r="AE801" s="58"/>
      <c r="AF801" s="58"/>
      <c r="AG801" s="58"/>
      <c r="AH801" s="58"/>
      <c r="AI801" s="58"/>
      <c r="AJ801" s="58"/>
      <c r="AK801" s="58"/>
      <c r="AL801" s="58"/>
      <c r="AM801" s="58"/>
      <c r="AN801" s="58"/>
      <c r="AO801" s="58"/>
      <c r="AP801" s="58"/>
      <c r="AQ801" s="58"/>
      <c r="AR801" s="58"/>
      <c r="AS801" s="58"/>
      <c r="AT801" s="58"/>
      <c r="AU801" s="58"/>
      <c r="AV801" s="58"/>
      <c r="AW801" s="58"/>
      <c r="AX801" s="58"/>
      <c r="AY801" s="58"/>
      <c r="AZ801" s="58"/>
      <c r="BA801" s="58"/>
      <c r="BB801" s="58"/>
      <c r="BC801" s="58"/>
      <c r="BD801" s="58"/>
      <c r="BE801" s="58"/>
      <c r="BF801" s="58"/>
      <c r="BG801" s="58"/>
    </row>
    <row r="802" spans="1:60" s="59" customFormat="1" ht="14.25" customHeight="1">
      <c r="A802" s="50" t="s">
        <v>40</v>
      </c>
      <c r="B802" s="51" t="s">
        <v>594</v>
      </c>
      <c r="C802" s="106">
        <v>300</v>
      </c>
      <c r="D802" s="107">
        <f t="shared" si="366"/>
        <v>300</v>
      </c>
      <c r="E802" s="107"/>
      <c r="F802" s="107"/>
      <c r="G802" s="107">
        <v>300</v>
      </c>
      <c r="H802" s="107"/>
      <c r="I802" s="107"/>
      <c r="J802" s="107"/>
      <c r="K802" s="107"/>
      <c r="L802" s="107"/>
      <c r="M802" s="107"/>
      <c r="N802" s="107"/>
      <c r="O802" s="107"/>
      <c r="P802" s="107"/>
      <c r="Q802" s="107"/>
      <c r="R802" s="107"/>
      <c r="S802" s="107"/>
      <c r="T802" s="107"/>
      <c r="U802" s="55">
        <f t="shared" si="336"/>
        <v>300</v>
      </c>
      <c r="V802" s="32">
        <f t="shared" si="355"/>
        <v>300</v>
      </c>
      <c r="W802" s="97">
        <f t="shared" si="356"/>
        <v>300</v>
      </c>
      <c r="X802" s="172">
        <f t="shared" si="357"/>
        <v>0</v>
      </c>
      <c r="Y802" s="38" t="s">
        <v>37</v>
      </c>
      <c r="Z802" s="5">
        <f t="shared" si="359"/>
        <v>0</v>
      </c>
      <c r="AA802" s="58"/>
      <c r="AB802" s="58"/>
      <c r="AC802" s="58"/>
      <c r="AD802" s="58"/>
      <c r="AE802" s="58"/>
      <c r="AF802" s="58"/>
      <c r="AG802" s="58"/>
      <c r="AH802" s="58"/>
      <c r="AI802" s="58"/>
      <c r="AJ802" s="58"/>
      <c r="AK802" s="58"/>
      <c r="AL802" s="58"/>
      <c r="AM802" s="58"/>
      <c r="AN802" s="58"/>
      <c r="AO802" s="58"/>
      <c r="AP802" s="58"/>
      <c r="AQ802" s="58"/>
      <c r="AR802" s="58"/>
      <c r="AS802" s="58"/>
      <c r="AT802" s="58"/>
      <c r="AU802" s="58"/>
      <c r="AV802" s="58"/>
      <c r="AW802" s="58"/>
      <c r="AX802" s="58"/>
      <c r="AY802" s="58"/>
      <c r="AZ802" s="58"/>
      <c r="BA802" s="58"/>
      <c r="BB802" s="58"/>
      <c r="BC802" s="58"/>
      <c r="BD802" s="58"/>
      <c r="BE802" s="58"/>
      <c r="BF802" s="58"/>
      <c r="BG802" s="58"/>
    </row>
    <row r="803" spans="1:60" s="59" customFormat="1" ht="36">
      <c r="A803" s="50" t="s">
        <v>40</v>
      </c>
      <c r="B803" s="51" t="s">
        <v>595</v>
      </c>
      <c r="C803" s="106">
        <v>700</v>
      </c>
      <c r="D803" s="107">
        <f t="shared" si="366"/>
        <v>700</v>
      </c>
      <c r="E803" s="107"/>
      <c r="F803" s="107"/>
      <c r="G803" s="107"/>
      <c r="H803" s="107"/>
      <c r="I803" s="107"/>
      <c r="J803" s="107"/>
      <c r="K803" s="107"/>
      <c r="L803" s="107"/>
      <c r="M803" s="107"/>
      <c r="N803" s="107">
        <v>700</v>
      </c>
      <c r="O803" s="107"/>
      <c r="P803" s="107"/>
      <c r="Q803" s="107"/>
      <c r="R803" s="107"/>
      <c r="S803" s="107"/>
      <c r="T803" s="107"/>
      <c r="U803" s="55">
        <f t="shared" si="336"/>
        <v>700</v>
      </c>
      <c r="V803" s="32">
        <f t="shared" si="355"/>
        <v>700</v>
      </c>
      <c r="W803" s="97">
        <f t="shared" si="356"/>
        <v>700</v>
      </c>
      <c r="X803" s="172">
        <f t="shared" si="357"/>
        <v>0</v>
      </c>
      <c r="Y803" s="38" t="s">
        <v>37</v>
      </c>
      <c r="Z803" s="5">
        <f t="shared" si="359"/>
        <v>0</v>
      </c>
      <c r="AA803" s="58"/>
      <c r="AB803" s="58"/>
      <c r="AC803" s="58"/>
      <c r="AD803" s="58"/>
      <c r="AE803" s="58"/>
      <c r="AF803" s="58"/>
      <c r="AG803" s="58"/>
      <c r="AH803" s="58"/>
      <c r="AI803" s="58"/>
      <c r="AJ803" s="58"/>
      <c r="AK803" s="58"/>
      <c r="AL803" s="58"/>
      <c r="AM803" s="58"/>
      <c r="AN803" s="58"/>
      <c r="AO803" s="58"/>
      <c r="AP803" s="58"/>
      <c r="AQ803" s="58"/>
      <c r="AR803" s="58"/>
      <c r="AS803" s="58"/>
      <c r="AT803" s="58"/>
      <c r="AU803" s="58"/>
      <c r="AV803" s="58"/>
      <c r="AW803" s="58"/>
      <c r="AX803" s="58"/>
      <c r="AY803" s="58"/>
      <c r="AZ803" s="58"/>
      <c r="BA803" s="58"/>
      <c r="BB803" s="58"/>
      <c r="BC803" s="58"/>
      <c r="BD803" s="58"/>
      <c r="BE803" s="58"/>
      <c r="BF803" s="58"/>
      <c r="BG803" s="58"/>
    </row>
    <row r="804" spans="1:60" s="147" customFormat="1" ht="28.5" customHeight="1">
      <c r="A804" s="60" t="s">
        <v>40</v>
      </c>
      <c r="B804" s="51" t="s">
        <v>596</v>
      </c>
      <c r="C804" s="106">
        <v>650</v>
      </c>
      <c r="D804" s="107">
        <f t="shared" si="366"/>
        <v>650</v>
      </c>
      <c r="E804" s="107"/>
      <c r="F804" s="107"/>
      <c r="G804" s="107"/>
      <c r="H804" s="107"/>
      <c r="I804" s="107"/>
      <c r="J804" s="107"/>
      <c r="K804" s="107"/>
      <c r="L804" s="107"/>
      <c r="M804" s="107"/>
      <c r="N804" s="107">
        <v>650</v>
      </c>
      <c r="O804" s="107"/>
      <c r="P804" s="107"/>
      <c r="Q804" s="107"/>
      <c r="R804" s="107"/>
      <c r="S804" s="107"/>
      <c r="T804" s="107"/>
      <c r="U804" s="55">
        <f t="shared" si="336"/>
        <v>650</v>
      </c>
      <c r="V804" s="32">
        <f t="shared" si="355"/>
        <v>650</v>
      </c>
      <c r="W804" s="97">
        <f t="shared" si="356"/>
        <v>650</v>
      </c>
      <c r="X804" s="172">
        <f t="shared" si="357"/>
        <v>0</v>
      </c>
      <c r="Y804" s="38" t="s">
        <v>37</v>
      </c>
      <c r="Z804" s="5">
        <f t="shared" si="359"/>
        <v>0</v>
      </c>
      <c r="AA804" s="65"/>
      <c r="AB804" s="65"/>
      <c r="AC804" s="65"/>
      <c r="AD804" s="65"/>
      <c r="AE804" s="65"/>
      <c r="AF804" s="65"/>
      <c r="AG804" s="65"/>
      <c r="AH804" s="65"/>
      <c r="AI804" s="65"/>
      <c r="AJ804" s="65"/>
      <c r="AK804" s="65"/>
      <c r="AL804" s="65"/>
      <c r="AM804" s="65"/>
      <c r="AN804" s="65"/>
      <c r="AO804" s="65"/>
      <c r="AP804" s="65"/>
      <c r="AQ804" s="65"/>
      <c r="AR804" s="65"/>
      <c r="AS804" s="65"/>
      <c r="AT804" s="65"/>
      <c r="AU804" s="65"/>
      <c r="AV804" s="65"/>
      <c r="AW804" s="65"/>
      <c r="AX804" s="65"/>
      <c r="AY804" s="65"/>
      <c r="AZ804" s="65"/>
      <c r="BA804" s="65"/>
      <c r="BB804" s="65"/>
      <c r="BC804" s="65"/>
      <c r="BD804" s="65"/>
      <c r="BE804" s="65"/>
      <c r="BF804" s="65"/>
      <c r="BG804" s="65"/>
      <c r="BH804" s="146"/>
    </row>
    <row r="805" spans="1:60" s="62" customFormat="1" ht="43.5" customHeight="1">
      <c r="A805" s="60" t="s">
        <v>38</v>
      </c>
      <c r="B805" s="51" t="s">
        <v>597</v>
      </c>
      <c r="C805" s="106">
        <v>112</v>
      </c>
      <c r="D805" s="107">
        <f t="shared" si="366"/>
        <v>112</v>
      </c>
      <c r="E805" s="107"/>
      <c r="F805" s="107"/>
      <c r="G805" s="107"/>
      <c r="H805" s="107"/>
      <c r="I805" s="107"/>
      <c r="J805" s="107">
        <v>112</v>
      </c>
      <c r="K805" s="107"/>
      <c r="L805" s="107"/>
      <c r="M805" s="107"/>
      <c r="N805" s="107"/>
      <c r="O805" s="107"/>
      <c r="P805" s="107"/>
      <c r="Q805" s="107"/>
      <c r="R805" s="107"/>
      <c r="S805" s="107"/>
      <c r="T805" s="107"/>
      <c r="U805" s="55">
        <f t="shared" si="336"/>
        <v>112</v>
      </c>
      <c r="V805" s="32">
        <f t="shared" si="355"/>
        <v>112</v>
      </c>
      <c r="W805" s="97">
        <f t="shared" si="356"/>
        <v>112</v>
      </c>
      <c r="X805" s="180">
        <f t="shared" si="357"/>
        <v>0</v>
      </c>
      <c r="Y805" s="38" t="s">
        <v>37</v>
      </c>
      <c r="Z805" s="5">
        <f t="shared" si="359"/>
        <v>0</v>
      </c>
      <c r="AA805" s="61"/>
      <c r="AB805" s="61"/>
      <c r="AC805" s="61"/>
      <c r="AD805" s="61"/>
      <c r="AE805" s="61"/>
      <c r="AF805" s="61"/>
      <c r="AG805" s="61"/>
      <c r="AH805" s="61"/>
      <c r="AI805" s="61"/>
      <c r="AJ805" s="61"/>
      <c r="AK805" s="61"/>
      <c r="AL805" s="61"/>
      <c r="AM805" s="61"/>
      <c r="AN805" s="61"/>
      <c r="AO805" s="61"/>
      <c r="AP805" s="61"/>
      <c r="AQ805" s="61"/>
      <c r="AR805" s="61"/>
      <c r="AS805" s="61"/>
      <c r="AT805" s="61"/>
      <c r="AU805" s="61"/>
      <c r="AV805" s="61"/>
      <c r="AW805" s="61"/>
      <c r="AX805" s="61"/>
      <c r="AY805" s="61"/>
      <c r="AZ805" s="61"/>
      <c r="BA805" s="61"/>
      <c r="BB805" s="61"/>
      <c r="BC805" s="61"/>
      <c r="BD805" s="61"/>
      <c r="BE805" s="61"/>
      <c r="BF805" s="61"/>
      <c r="BG805" s="61"/>
    </row>
    <row r="806" spans="1:60" s="59" customFormat="1" ht="14.25" customHeight="1">
      <c r="A806" s="50" t="s">
        <v>40</v>
      </c>
      <c r="B806" s="51" t="s">
        <v>598</v>
      </c>
      <c r="C806" s="106">
        <v>480</v>
      </c>
      <c r="D806" s="107">
        <f t="shared" si="366"/>
        <v>480</v>
      </c>
      <c r="E806" s="107"/>
      <c r="F806" s="107"/>
      <c r="G806" s="107"/>
      <c r="H806" s="107"/>
      <c r="I806" s="107"/>
      <c r="J806" s="107"/>
      <c r="K806" s="107"/>
      <c r="L806" s="107"/>
      <c r="M806" s="107"/>
      <c r="N806" s="107">
        <v>480</v>
      </c>
      <c r="O806" s="107"/>
      <c r="P806" s="107"/>
      <c r="Q806" s="107"/>
      <c r="R806" s="107"/>
      <c r="S806" s="107"/>
      <c r="T806" s="107"/>
      <c r="U806" s="55">
        <f t="shared" si="336"/>
        <v>480</v>
      </c>
      <c r="V806" s="32">
        <f t="shared" si="355"/>
        <v>480</v>
      </c>
      <c r="W806" s="97">
        <f t="shared" si="356"/>
        <v>480</v>
      </c>
      <c r="X806" s="172">
        <f t="shared" si="357"/>
        <v>0</v>
      </c>
      <c r="Y806" s="38" t="s">
        <v>37</v>
      </c>
      <c r="Z806" s="5">
        <f t="shared" si="359"/>
        <v>0</v>
      </c>
      <c r="AA806" s="58"/>
      <c r="AB806" s="58"/>
      <c r="AC806" s="58"/>
      <c r="AD806" s="58"/>
      <c r="AE806" s="58"/>
      <c r="AF806" s="58"/>
      <c r="AG806" s="58"/>
      <c r="AH806" s="58"/>
      <c r="AI806" s="58"/>
      <c r="AJ806" s="58"/>
      <c r="AK806" s="58"/>
      <c r="AL806" s="58"/>
      <c r="AM806" s="58"/>
      <c r="AN806" s="58"/>
      <c r="AO806" s="58"/>
      <c r="AP806" s="58"/>
      <c r="AQ806" s="58"/>
      <c r="AR806" s="58"/>
      <c r="AS806" s="58"/>
      <c r="AT806" s="58"/>
      <c r="AU806" s="58"/>
      <c r="AV806" s="58"/>
      <c r="AW806" s="58"/>
      <c r="AX806" s="58"/>
      <c r="AY806" s="58"/>
      <c r="AZ806" s="58"/>
      <c r="BA806" s="58"/>
      <c r="BB806" s="58"/>
      <c r="BC806" s="58"/>
      <c r="BD806" s="58"/>
      <c r="BE806" s="58"/>
      <c r="BF806" s="58"/>
      <c r="BG806" s="58"/>
    </row>
    <row r="807" spans="1:60" s="59" customFormat="1" ht="48">
      <c r="A807" s="50" t="s">
        <v>40</v>
      </c>
      <c r="B807" s="51" t="s">
        <v>599</v>
      </c>
      <c r="C807" s="106">
        <v>600</v>
      </c>
      <c r="D807" s="107">
        <f t="shared" si="366"/>
        <v>600</v>
      </c>
      <c r="E807" s="107"/>
      <c r="F807" s="107"/>
      <c r="G807" s="107"/>
      <c r="H807" s="107"/>
      <c r="I807" s="107"/>
      <c r="J807" s="107"/>
      <c r="K807" s="107"/>
      <c r="L807" s="107"/>
      <c r="M807" s="107"/>
      <c r="N807" s="107">
        <v>600</v>
      </c>
      <c r="O807" s="107"/>
      <c r="P807" s="107"/>
      <c r="Q807" s="107"/>
      <c r="R807" s="107"/>
      <c r="S807" s="107"/>
      <c r="T807" s="107"/>
      <c r="U807" s="55">
        <f t="shared" ref="U807:U870" si="367">D807+Q807+R807</f>
        <v>600</v>
      </c>
      <c r="V807" s="32">
        <f t="shared" si="355"/>
        <v>600</v>
      </c>
      <c r="W807" s="97">
        <f t="shared" si="356"/>
        <v>600</v>
      </c>
      <c r="X807" s="172">
        <f t="shared" si="357"/>
        <v>0</v>
      </c>
      <c r="Y807" s="38" t="s">
        <v>37</v>
      </c>
      <c r="Z807" s="5">
        <f t="shared" si="359"/>
        <v>0</v>
      </c>
      <c r="AA807" s="58"/>
      <c r="AB807" s="58"/>
      <c r="AC807" s="58"/>
      <c r="AD807" s="58"/>
      <c r="AE807" s="58"/>
      <c r="AF807" s="58"/>
      <c r="AG807" s="58"/>
      <c r="AH807" s="58"/>
      <c r="AI807" s="58"/>
      <c r="AJ807" s="58"/>
      <c r="AK807" s="58"/>
      <c r="AL807" s="58"/>
      <c r="AM807" s="58"/>
      <c r="AN807" s="58"/>
      <c r="AO807" s="58"/>
      <c r="AP807" s="58"/>
      <c r="AQ807" s="58"/>
      <c r="AR807" s="58"/>
      <c r="AS807" s="58"/>
      <c r="AT807" s="58"/>
      <c r="AU807" s="58"/>
      <c r="AV807" s="58"/>
      <c r="AW807" s="58"/>
      <c r="AX807" s="58"/>
      <c r="AY807" s="58"/>
      <c r="AZ807" s="58"/>
      <c r="BA807" s="58"/>
      <c r="BB807" s="58"/>
      <c r="BC807" s="58"/>
      <c r="BD807" s="58"/>
      <c r="BE807" s="58"/>
      <c r="BF807" s="58"/>
      <c r="BG807" s="58"/>
    </row>
    <row r="808" spans="1:60" s="59" customFormat="1" ht="24" hidden="1">
      <c r="A808" s="50" t="s">
        <v>40</v>
      </c>
      <c r="B808" s="51" t="s">
        <v>600</v>
      </c>
      <c r="C808" s="106">
        <v>207</v>
      </c>
      <c r="D808" s="107">
        <f>SUM(E808:P808)</f>
        <v>0</v>
      </c>
      <c r="E808" s="107"/>
      <c r="F808" s="107"/>
      <c r="G808" s="107"/>
      <c r="H808" s="107"/>
      <c r="I808" s="107"/>
      <c r="J808" s="107"/>
      <c r="K808" s="107"/>
      <c r="L808" s="107"/>
      <c r="M808" s="107"/>
      <c r="N808" s="107"/>
      <c r="O808" s="107"/>
      <c r="P808" s="107"/>
      <c r="Q808" s="107"/>
      <c r="R808" s="107"/>
      <c r="S808" s="107"/>
      <c r="T808" s="107"/>
      <c r="U808" s="55">
        <f t="shared" si="367"/>
        <v>0</v>
      </c>
      <c r="V808" s="32">
        <f t="shared" si="355"/>
        <v>0</v>
      </c>
      <c r="W808" s="97">
        <f t="shared" si="356"/>
        <v>0</v>
      </c>
      <c r="X808" s="172">
        <f t="shared" si="357"/>
        <v>-207</v>
      </c>
      <c r="Y808" s="75" t="s">
        <v>236</v>
      </c>
      <c r="Z808" s="5">
        <f t="shared" si="359"/>
        <v>0</v>
      </c>
      <c r="AA808" s="58"/>
      <c r="AB808" s="58"/>
      <c r="AC808" s="58"/>
      <c r="AD808" s="58"/>
      <c r="AE808" s="58"/>
      <c r="AF808" s="58"/>
      <c r="AG808" s="58"/>
      <c r="AH808" s="58"/>
      <c r="AI808" s="58"/>
      <c r="AJ808" s="58"/>
      <c r="AK808" s="58"/>
      <c r="AL808" s="58"/>
      <c r="AM808" s="58"/>
      <c r="AN808" s="58"/>
      <c r="AO808" s="58"/>
      <c r="AP808" s="58"/>
      <c r="AQ808" s="58"/>
      <c r="AR808" s="58"/>
      <c r="AS808" s="58"/>
      <c r="AT808" s="58"/>
      <c r="AU808" s="58"/>
      <c r="AV808" s="58"/>
      <c r="AW808" s="58"/>
      <c r="AX808" s="58"/>
      <c r="AY808" s="58"/>
      <c r="AZ808" s="58"/>
      <c r="BA808" s="58"/>
      <c r="BB808" s="58"/>
      <c r="BC808" s="58"/>
      <c r="BD808" s="58"/>
      <c r="BE808" s="58"/>
      <c r="BF808" s="58"/>
      <c r="BG808" s="58"/>
    </row>
    <row r="809" spans="1:60" s="49" customFormat="1" ht="13.5" customHeight="1">
      <c r="A809" s="42" t="s">
        <v>65</v>
      </c>
      <c r="B809" s="43" t="s">
        <v>396</v>
      </c>
      <c r="C809" s="102">
        <v>2050</v>
      </c>
      <c r="D809" s="103">
        <f>SUM(E809:P809)</f>
        <v>2050</v>
      </c>
      <c r="E809" s="103">
        <f t="shared" ref="E809:P809" si="368">SUM(E810:E812)</f>
        <v>350</v>
      </c>
      <c r="F809" s="103">
        <f t="shared" si="368"/>
        <v>0</v>
      </c>
      <c r="G809" s="103">
        <f t="shared" si="368"/>
        <v>0</v>
      </c>
      <c r="H809" s="103">
        <f t="shared" si="368"/>
        <v>0</v>
      </c>
      <c r="I809" s="103">
        <f t="shared" si="368"/>
        <v>0</v>
      </c>
      <c r="J809" s="103">
        <f t="shared" si="368"/>
        <v>0</v>
      </c>
      <c r="K809" s="103">
        <f t="shared" si="368"/>
        <v>0</v>
      </c>
      <c r="L809" s="103">
        <f t="shared" si="368"/>
        <v>0</v>
      </c>
      <c r="M809" s="103">
        <f t="shared" si="368"/>
        <v>0</v>
      </c>
      <c r="N809" s="103">
        <f t="shared" si="368"/>
        <v>1700</v>
      </c>
      <c r="O809" s="103">
        <f t="shared" si="368"/>
        <v>0</v>
      </c>
      <c r="P809" s="103">
        <f t="shared" si="368"/>
        <v>0</v>
      </c>
      <c r="Q809" s="103"/>
      <c r="R809" s="103"/>
      <c r="S809" s="103"/>
      <c r="T809" s="103"/>
      <c r="U809" s="46">
        <f t="shared" si="367"/>
        <v>2050</v>
      </c>
      <c r="V809" s="32">
        <f t="shared" si="355"/>
        <v>2050</v>
      </c>
      <c r="W809" s="97">
        <f t="shared" si="356"/>
        <v>2050</v>
      </c>
      <c r="X809" s="47">
        <f t="shared" si="357"/>
        <v>0</v>
      </c>
      <c r="Y809" s="38" t="s">
        <v>37</v>
      </c>
      <c r="Z809" s="5">
        <f t="shared" si="359"/>
        <v>0</v>
      </c>
      <c r="AA809" s="48"/>
      <c r="AB809" s="48"/>
      <c r="AC809" s="48"/>
      <c r="AD809" s="48"/>
      <c r="AE809" s="48"/>
      <c r="AF809" s="48"/>
      <c r="AG809" s="48"/>
      <c r="AH809" s="48"/>
      <c r="AI809" s="48"/>
      <c r="AJ809" s="48"/>
      <c r="AK809" s="48"/>
      <c r="AL809" s="48"/>
      <c r="AM809" s="48"/>
      <c r="AN809" s="48"/>
      <c r="AO809" s="48"/>
      <c r="AP809" s="48"/>
      <c r="AQ809" s="48"/>
      <c r="AR809" s="48"/>
      <c r="AS809" s="48"/>
      <c r="AT809" s="48"/>
      <c r="AU809" s="48"/>
      <c r="AV809" s="48"/>
      <c r="AW809" s="48"/>
      <c r="AX809" s="48"/>
      <c r="AY809" s="48"/>
      <c r="AZ809" s="48"/>
      <c r="BA809" s="48"/>
      <c r="BB809" s="48"/>
      <c r="BC809" s="48"/>
      <c r="BD809" s="48"/>
      <c r="BE809" s="48"/>
      <c r="BF809" s="48"/>
      <c r="BG809" s="48"/>
    </row>
    <row r="810" spans="1:60" s="59" customFormat="1" ht="15" customHeight="1">
      <c r="A810" s="50" t="s">
        <v>40</v>
      </c>
      <c r="B810" s="51" t="s">
        <v>601</v>
      </c>
      <c r="C810" s="106">
        <v>400</v>
      </c>
      <c r="D810" s="107">
        <f>SUM(E810:P810)</f>
        <v>400</v>
      </c>
      <c r="E810" s="107"/>
      <c r="F810" s="107"/>
      <c r="G810" s="107"/>
      <c r="H810" s="107"/>
      <c r="I810" s="107"/>
      <c r="J810" s="107"/>
      <c r="K810" s="107"/>
      <c r="L810" s="107"/>
      <c r="M810" s="107"/>
      <c r="N810" s="107">
        <v>400</v>
      </c>
      <c r="O810" s="107"/>
      <c r="P810" s="107"/>
      <c r="Q810" s="107"/>
      <c r="R810" s="107"/>
      <c r="S810" s="107"/>
      <c r="T810" s="107"/>
      <c r="U810" s="55">
        <f t="shared" si="367"/>
        <v>400</v>
      </c>
      <c r="V810" s="32">
        <f t="shared" si="355"/>
        <v>400</v>
      </c>
      <c r="W810" s="97">
        <f t="shared" si="356"/>
        <v>400</v>
      </c>
      <c r="X810" s="172">
        <f t="shared" si="357"/>
        <v>0</v>
      </c>
      <c r="Y810" s="57"/>
      <c r="Z810" s="5">
        <f t="shared" si="359"/>
        <v>0</v>
      </c>
      <c r="AA810" s="58"/>
      <c r="AB810" s="58"/>
      <c r="AC810" s="58"/>
      <c r="AD810" s="58"/>
      <c r="AE810" s="58"/>
      <c r="AF810" s="58"/>
      <c r="AG810" s="58"/>
      <c r="AH810" s="58"/>
      <c r="AI810" s="58"/>
      <c r="AJ810" s="58"/>
      <c r="AK810" s="58"/>
      <c r="AL810" s="58"/>
      <c r="AM810" s="58"/>
      <c r="AN810" s="58"/>
      <c r="AO810" s="58"/>
      <c r="AP810" s="58"/>
      <c r="AQ810" s="58"/>
      <c r="AR810" s="58"/>
      <c r="AS810" s="58"/>
      <c r="AT810" s="58"/>
      <c r="AU810" s="58"/>
      <c r="AV810" s="58"/>
      <c r="AW810" s="58"/>
      <c r="AX810" s="58"/>
      <c r="AY810" s="58"/>
      <c r="AZ810" s="58"/>
      <c r="BA810" s="58"/>
      <c r="BB810" s="58"/>
      <c r="BC810" s="58"/>
      <c r="BD810" s="58"/>
      <c r="BE810" s="58"/>
      <c r="BF810" s="58"/>
      <c r="BG810" s="58"/>
    </row>
    <row r="811" spans="1:60" s="59" customFormat="1" ht="36">
      <c r="A811" s="60" t="s">
        <v>40</v>
      </c>
      <c r="B811" s="51" t="s">
        <v>602</v>
      </c>
      <c r="C811" s="106">
        <v>1300</v>
      </c>
      <c r="D811" s="107">
        <f t="shared" ref="D811:D812" si="369">SUM(E811:P811)</f>
        <v>1300</v>
      </c>
      <c r="E811" s="107"/>
      <c r="F811" s="107"/>
      <c r="G811" s="107"/>
      <c r="H811" s="107"/>
      <c r="I811" s="107"/>
      <c r="J811" s="107"/>
      <c r="K811" s="107"/>
      <c r="L811" s="107"/>
      <c r="M811" s="107"/>
      <c r="N811" s="107">
        <v>1300</v>
      </c>
      <c r="O811" s="107"/>
      <c r="P811" s="107"/>
      <c r="Q811" s="107"/>
      <c r="R811" s="107"/>
      <c r="S811" s="107"/>
      <c r="T811" s="107"/>
      <c r="U811" s="55">
        <f t="shared" si="367"/>
        <v>1300</v>
      </c>
      <c r="V811" s="32">
        <f t="shared" si="355"/>
        <v>1300</v>
      </c>
      <c r="W811" s="97">
        <f t="shared" si="356"/>
        <v>1300</v>
      </c>
      <c r="X811" s="172">
        <f t="shared" si="357"/>
        <v>0</v>
      </c>
      <c r="Y811" s="57"/>
      <c r="Z811" s="5">
        <f t="shared" si="359"/>
        <v>0</v>
      </c>
      <c r="AA811" s="58"/>
      <c r="AB811" s="58"/>
      <c r="AC811" s="58"/>
      <c r="AD811" s="58"/>
      <c r="AE811" s="58"/>
      <c r="AF811" s="58"/>
      <c r="AG811" s="58"/>
      <c r="AH811" s="58"/>
      <c r="AI811" s="58"/>
      <c r="AJ811" s="58"/>
      <c r="AK811" s="58"/>
      <c r="AL811" s="58"/>
      <c r="AM811" s="58"/>
      <c r="AN811" s="58"/>
      <c r="AO811" s="58"/>
      <c r="AP811" s="58"/>
      <c r="AQ811" s="58"/>
      <c r="AR811" s="58"/>
      <c r="AS811" s="58"/>
      <c r="AT811" s="58"/>
      <c r="AU811" s="58"/>
      <c r="AV811" s="58"/>
      <c r="AW811" s="58"/>
      <c r="AX811" s="58"/>
      <c r="AY811" s="58"/>
      <c r="AZ811" s="58"/>
      <c r="BA811" s="58"/>
      <c r="BB811" s="58"/>
      <c r="BC811" s="58"/>
      <c r="BD811" s="58"/>
      <c r="BE811" s="58"/>
      <c r="BF811" s="58"/>
      <c r="BG811" s="58"/>
    </row>
    <row r="812" spans="1:60" s="147" customFormat="1" ht="12" customHeight="1" outlineLevel="1">
      <c r="A812" s="60" t="s">
        <v>40</v>
      </c>
      <c r="B812" s="195" t="s">
        <v>603</v>
      </c>
      <c r="C812" s="106">
        <v>350</v>
      </c>
      <c r="D812" s="107">
        <f t="shared" si="369"/>
        <v>350</v>
      </c>
      <c r="E812" s="107">
        <v>350</v>
      </c>
      <c r="F812" s="107"/>
      <c r="G812" s="107"/>
      <c r="H812" s="107"/>
      <c r="I812" s="107"/>
      <c r="J812" s="107"/>
      <c r="K812" s="107"/>
      <c r="L812" s="107"/>
      <c r="M812" s="107"/>
      <c r="N812" s="107"/>
      <c r="O812" s="107"/>
      <c r="P812" s="107"/>
      <c r="Q812" s="107"/>
      <c r="R812" s="107"/>
      <c r="S812" s="107"/>
      <c r="T812" s="107"/>
      <c r="U812" s="55">
        <f t="shared" si="367"/>
        <v>350</v>
      </c>
      <c r="V812" s="32">
        <f t="shared" si="355"/>
        <v>350</v>
      </c>
      <c r="W812" s="97">
        <f t="shared" si="356"/>
        <v>350</v>
      </c>
      <c r="X812" s="172">
        <f t="shared" si="357"/>
        <v>0</v>
      </c>
      <c r="Y812" s="64"/>
      <c r="Z812" s="5">
        <f t="shared" si="359"/>
        <v>0</v>
      </c>
      <c r="AA812" s="65"/>
      <c r="AB812" s="65"/>
      <c r="AC812" s="65"/>
      <c r="AD812" s="65"/>
      <c r="AE812" s="65"/>
      <c r="AF812" s="65"/>
      <c r="AG812" s="65"/>
      <c r="AH812" s="65"/>
      <c r="AI812" s="65"/>
      <c r="AJ812" s="65"/>
      <c r="AK812" s="65"/>
      <c r="AL812" s="65"/>
      <c r="AM812" s="65"/>
      <c r="AN812" s="65"/>
      <c r="AO812" s="65"/>
      <c r="AP812" s="65"/>
      <c r="AQ812" s="65"/>
      <c r="AR812" s="65"/>
      <c r="AS812" s="65"/>
      <c r="AT812" s="65"/>
      <c r="AU812" s="65"/>
      <c r="AV812" s="65"/>
      <c r="AW812" s="65"/>
      <c r="AX812" s="65"/>
      <c r="AY812" s="65"/>
      <c r="AZ812" s="65"/>
      <c r="BA812" s="65"/>
      <c r="BB812" s="65"/>
      <c r="BC812" s="65"/>
      <c r="BD812" s="65"/>
      <c r="BE812" s="65"/>
      <c r="BF812" s="65"/>
      <c r="BG812" s="65"/>
      <c r="BH812" s="146"/>
    </row>
    <row r="813" spans="1:60" s="49" customFormat="1" ht="16.5" customHeight="1">
      <c r="A813" s="42" t="s">
        <v>79</v>
      </c>
      <c r="B813" s="43" t="s">
        <v>66</v>
      </c>
      <c r="C813" s="102">
        <v>9856</v>
      </c>
      <c r="D813" s="103">
        <f>SUM(E813:P813)</f>
        <v>2551</v>
      </c>
      <c r="E813" s="103">
        <f>SUM(E814:E823)</f>
        <v>1679</v>
      </c>
      <c r="F813" s="103">
        <f t="shared" ref="F813:P813" si="370">SUM(F814:F823)</f>
        <v>0</v>
      </c>
      <c r="G813" s="103">
        <f t="shared" si="370"/>
        <v>0</v>
      </c>
      <c r="H813" s="103">
        <f t="shared" si="370"/>
        <v>0</v>
      </c>
      <c r="I813" s="103">
        <f t="shared" si="370"/>
        <v>0</v>
      </c>
      <c r="J813" s="103">
        <f t="shared" si="370"/>
        <v>0</v>
      </c>
      <c r="K813" s="103">
        <f t="shared" si="370"/>
        <v>0</v>
      </c>
      <c r="L813" s="103">
        <f t="shared" si="370"/>
        <v>0</v>
      </c>
      <c r="M813" s="103">
        <f t="shared" si="370"/>
        <v>0</v>
      </c>
      <c r="N813" s="103">
        <f>SUM(N814:N823)</f>
        <v>872</v>
      </c>
      <c r="O813" s="103">
        <f t="shared" si="370"/>
        <v>0</v>
      </c>
      <c r="P813" s="103">
        <f t="shared" si="370"/>
        <v>0</v>
      </c>
      <c r="Q813" s="103">
        <f t="shared" ref="Q813" si="371">SUM(Q814:Q822)</f>
        <v>0</v>
      </c>
      <c r="R813" s="103"/>
      <c r="S813" s="103">
        <f t="shared" ref="S813:T813" si="372">SUM(S814:S822)</f>
        <v>0</v>
      </c>
      <c r="T813" s="103">
        <f t="shared" si="372"/>
        <v>0</v>
      </c>
      <c r="U813" s="46">
        <f t="shared" si="367"/>
        <v>2551</v>
      </c>
      <c r="V813" s="32">
        <f t="shared" si="355"/>
        <v>2551</v>
      </c>
      <c r="W813" s="97">
        <f t="shared" si="356"/>
        <v>2551</v>
      </c>
      <c r="X813" s="47">
        <f t="shared" si="357"/>
        <v>-7305</v>
      </c>
      <c r="Y813" s="38"/>
      <c r="Z813" s="5">
        <f t="shared" si="359"/>
        <v>0</v>
      </c>
      <c r="AA813" s="48"/>
      <c r="AB813" s="48"/>
      <c r="AC813" s="48"/>
      <c r="AD813" s="48"/>
      <c r="AE813" s="48"/>
      <c r="AF813" s="48"/>
      <c r="AG813" s="48"/>
      <c r="AH813" s="48"/>
      <c r="AI813" s="48"/>
      <c r="AJ813" s="48"/>
      <c r="AK813" s="48"/>
      <c r="AL813" s="48"/>
      <c r="AM813" s="48"/>
      <c r="AN813" s="48"/>
      <c r="AO813" s="48"/>
      <c r="AP813" s="48"/>
      <c r="AQ813" s="48"/>
      <c r="AR813" s="48"/>
      <c r="AS813" s="48"/>
      <c r="AT813" s="48"/>
      <c r="AU813" s="48"/>
      <c r="AV813" s="48"/>
      <c r="AW813" s="48"/>
      <c r="AX813" s="48"/>
      <c r="AY813" s="48"/>
      <c r="AZ813" s="48"/>
      <c r="BA813" s="48"/>
      <c r="BB813" s="48"/>
      <c r="BC813" s="48"/>
      <c r="BD813" s="48"/>
      <c r="BE813" s="48"/>
      <c r="BF813" s="48"/>
      <c r="BG813" s="48"/>
    </row>
    <row r="814" spans="1:60" s="49" customFormat="1" ht="24.75" customHeight="1" outlineLevel="1">
      <c r="A814" s="196" t="s">
        <v>40</v>
      </c>
      <c r="B814" s="86" t="s">
        <v>604</v>
      </c>
      <c r="C814" s="106">
        <v>490</v>
      </c>
      <c r="D814" s="107">
        <f>SUM(E814:P814)</f>
        <v>490</v>
      </c>
      <c r="E814" s="107"/>
      <c r="F814" s="107"/>
      <c r="G814" s="107"/>
      <c r="H814" s="107"/>
      <c r="I814" s="107"/>
      <c r="J814" s="107"/>
      <c r="K814" s="107"/>
      <c r="L814" s="107"/>
      <c r="M814" s="107"/>
      <c r="N814" s="107">
        <v>490</v>
      </c>
      <c r="O814" s="107"/>
      <c r="P814" s="107"/>
      <c r="Q814" s="107"/>
      <c r="R814" s="107"/>
      <c r="S814" s="107"/>
      <c r="T814" s="107"/>
      <c r="U814" s="55">
        <f t="shared" si="367"/>
        <v>490</v>
      </c>
      <c r="V814" s="32">
        <f t="shared" si="355"/>
        <v>490</v>
      </c>
      <c r="W814" s="97">
        <f t="shared" si="356"/>
        <v>490</v>
      </c>
      <c r="X814" s="197">
        <f t="shared" si="357"/>
        <v>0</v>
      </c>
      <c r="Y814" s="157" t="s">
        <v>37</v>
      </c>
      <c r="Z814" s="5">
        <f t="shared" si="359"/>
        <v>0</v>
      </c>
      <c r="AA814" s="48"/>
      <c r="AB814" s="48"/>
      <c r="AC814" s="48"/>
      <c r="AD814" s="48"/>
      <c r="AE814" s="48"/>
      <c r="AF814" s="48"/>
      <c r="AG814" s="48"/>
      <c r="AH814" s="48"/>
      <c r="AI814" s="48"/>
      <c r="AJ814" s="48"/>
      <c r="AK814" s="48"/>
      <c r="AL814" s="48"/>
      <c r="AM814" s="48"/>
      <c r="AN814" s="48"/>
      <c r="AO814" s="48"/>
      <c r="AP814" s="48"/>
      <c r="AQ814" s="48"/>
      <c r="AR814" s="48"/>
      <c r="AS814" s="48"/>
      <c r="AT814" s="48"/>
      <c r="AU814" s="48"/>
      <c r="AV814" s="48"/>
      <c r="AW814" s="48"/>
      <c r="AX814" s="48"/>
      <c r="AY814" s="48"/>
      <c r="AZ814" s="48"/>
      <c r="BA814" s="48"/>
      <c r="BB814" s="48"/>
      <c r="BC814" s="48"/>
      <c r="BD814" s="48"/>
      <c r="BE814" s="48"/>
      <c r="BF814" s="48"/>
      <c r="BG814" s="48"/>
    </row>
    <row r="815" spans="1:60" s="49" customFormat="1" ht="12" hidden="1">
      <c r="A815" s="198" t="s">
        <v>40</v>
      </c>
      <c r="B815" s="68" t="s">
        <v>605</v>
      </c>
      <c r="C815" s="106">
        <v>319</v>
      </c>
      <c r="D815" s="107">
        <f t="shared" ref="D815:D821" si="373">SUM(E815:P815)</f>
        <v>0</v>
      </c>
      <c r="E815" s="107"/>
      <c r="F815" s="107"/>
      <c r="G815" s="107"/>
      <c r="H815" s="107"/>
      <c r="I815" s="107"/>
      <c r="J815" s="107"/>
      <c r="K815" s="107"/>
      <c r="L815" s="107"/>
      <c r="M815" s="107"/>
      <c r="N815" s="107"/>
      <c r="O815" s="107"/>
      <c r="P815" s="107"/>
      <c r="Q815" s="107"/>
      <c r="R815" s="107"/>
      <c r="S815" s="107"/>
      <c r="T815" s="107"/>
      <c r="U815" s="55">
        <f t="shared" si="367"/>
        <v>0</v>
      </c>
      <c r="V815" s="32">
        <f t="shared" si="355"/>
        <v>0</v>
      </c>
      <c r="W815" s="97">
        <f t="shared" si="356"/>
        <v>0</v>
      </c>
      <c r="X815" s="197">
        <f t="shared" si="357"/>
        <v>-319</v>
      </c>
      <c r="Y815" s="157" t="s">
        <v>37</v>
      </c>
      <c r="Z815" s="5">
        <f t="shared" si="359"/>
        <v>0</v>
      </c>
      <c r="AA815" s="48"/>
      <c r="AB815" s="48"/>
      <c r="AC815" s="48"/>
      <c r="AD815" s="48"/>
      <c r="AE815" s="48"/>
      <c r="AF815" s="48"/>
      <c r="AG815" s="48"/>
      <c r="AH815" s="48"/>
      <c r="AI815" s="48"/>
      <c r="AJ815" s="48"/>
      <c r="AK815" s="48"/>
      <c r="AL815" s="48"/>
      <c r="AM815" s="48"/>
      <c r="AN815" s="48"/>
      <c r="AO815" s="48"/>
      <c r="AP815" s="48"/>
      <c r="AQ815" s="48"/>
      <c r="AR815" s="48"/>
      <c r="AS815" s="48"/>
      <c r="AT815" s="48"/>
      <c r="AU815" s="48"/>
      <c r="AV815" s="48"/>
      <c r="AW815" s="48"/>
      <c r="AX815" s="48"/>
      <c r="AY815" s="48"/>
      <c r="AZ815" s="48"/>
      <c r="BA815" s="48"/>
      <c r="BB815" s="48"/>
      <c r="BC815" s="48"/>
      <c r="BD815" s="48"/>
      <c r="BE815" s="48"/>
      <c r="BF815" s="48"/>
      <c r="BG815" s="48"/>
    </row>
    <row r="816" spans="1:60" s="49" customFormat="1" ht="12" hidden="1">
      <c r="A816" s="198" t="s">
        <v>40</v>
      </c>
      <c r="B816" s="68" t="s">
        <v>606</v>
      </c>
      <c r="C816" s="106"/>
      <c r="D816" s="107">
        <f t="shared" si="373"/>
        <v>0</v>
      </c>
      <c r="E816" s="107"/>
      <c r="F816" s="107"/>
      <c r="G816" s="107"/>
      <c r="H816" s="107"/>
      <c r="I816" s="107"/>
      <c r="J816" s="107"/>
      <c r="K816" s="107"/>
      <c r="L816" s="107"/>
      <c r="M816" s="107"/>
      <c r="N816" s="107"/>
      <c r="O816" s="107"/>
      <c r="P816" s="107"/>
      <c r="Q816" s="107"/>
      <c r="R816" s="107"/>
      <c r="S816" s="107"/>
      <c r="T816" s="107"/>
      <c r="U816" s="55">
        <f t="shared" si="367"/>
        <v>0</v>
      </c>
      <c r="V816" s="32">
        <f t="shared" si="355"/>
        <v>0</v>
      </c>
      <c r="W816" s="97">
        <f t="shared" si="356"/>
        <v>0</v>
      </c>
      <c r="X816" s="197">
        <f t="shared" si="357"/>
        <v>0</v>
      </c>
      <c r="Y816" s="157" t="s">
        <v>37</v>
      </c>
      <c r="Z816" s="5">
        <f t="shared" si="359"/>
        <v>0</v>
      </c>
      <c r="AA816" s="48"/>
      <c r="AB816" s="48"/>
      <c r="AC816" s="48"/>
      <c r="AD816" s="48"/>
      <c r="AE816" s="48"/>
      <c r="AF816" s="48"/>
      <c r="AG816" s="48"/>
      <c r="AH816" s="48"/>
      <c r="AI816" s="48"/>
      <c r="AJ816" s="48"/>
      <c r="AK816" s="48"/>
      <c r="AL816" s="48"/>
      <c r="AM816" s="48"/>
      <c r="AN816" s="48"/>
      <c r="AO816" s="48"/>
      <c r="AP816" s="48"/>
      <c r="AQ816" s="48"/>
      <c r="AR816" s="48"/>
      <c r="AS816" s="48"/>
      <c r="AT816" s="48"/>
      <c r="AU816" s="48"/>
      <c r="AV816" s="48"/>
      <c r="AW816" s="48"/>
      <c r="AX816" s="48"/>
      <c r="AY816" s="48"/>
      <c r="AZ816" s="48"/>
      <c r="BA816" s="48"/>
      <c r="BB816" s="48"/>
      <c r="BC816" s="48"/>
      <c r="BD816" s="48"/>
      <c r="BE816" s="48"/>
      <c r="BF816" s="48"/>
      <c r="BG816" s="48"/>
    </row>
    <row r="817" spans="1:59" s="49" customFormat="1" ht="19.5" customHeight="1" outlineLevel="1">
      <c r="A817" s="198" t="s">
        <v>40</v>
      </c>
      <c r="B817" s="68" t="s">
        <v>607</v>
      </c>
      <c r="C817" s="106">
        <v>450</v>
      </c>
      <c r="D817" s="107">
        <f t="shared" si="373"/>
        <v>382</v>
      </c>
      <c r="E817" s="107"/>
      <c r="F817" s="107"/>
      <c r="G817" s="107"/>
      <c r="H817" s="107"/>
      <c r="I817" s="107"/>
      <c r="J817" s="107"/>
      <c r="K817" s="107"/>
      <c r="L817" s="107"/>
      <c r="M817" s="107"/>
      <c r="N817" s="107">
        <v>382</v>
      </c>
      <c r="O817" s="107"/>
      <c r="P817" s="107"/>
      <c r="Q817" s="107"/>
      <c r="R817" s="107"/>
      <c r="S817" s="107"/>
      <c r="T817" s="107"/>
      <c r="U817" s="55">
        <f t="shared" si="367"/>
        <v>382</v>
      </c>
      <c r="V817" s="32">
        <f t="shared" si="355"/>
        <v>382</v>
      </c>
      <c r="W817" s="97">
        <f t="shared" si="356"/>
        <v>382</v>
      </c>
      <c r="X817" s="197">
        <f t="shared" si="357"/>
        <v>-68</v>
      </c>
      <c r="Y817" s="157" t="s">
        <v>37</v>
      </c>
      <c r="Z817" s="5">
        <f t="shared" si="359"/>
        <v>0</v>
      </c>
      <c r="AA817" s="48"/>
      <c r="AB817" s="48"/>
      <c r="AC817" s="48"/>
      <c r="AD817" s="48"/>
      <c r="AE817" s="48"/>
      <c r="AF817" s="48"/>
      <c r="AG817" s="48"/>
      <c r="AH817" s="48"/>
      <c r="AI817" s="48"/>
      <c r="AJ817" s="48"/>
      <c r="AK817" s="48"/>
      <c r="AL817" s="48"/>
      <c r="AM817" s="48"/>
      <c r="AN817" s="48"/>
      <c r="AO817" s="48"/>
      <c r="AP817" s="48"/>
      <c r="AQ817" s="48"/>
      <c r="AR817" s="48"/>
      <c r="AS817" s="48"/>
      <c r="AT817" s="48"/>
      <c r="AU817" s="48"/>
      <c r="AV817" s="48"/>
      <c r="AW817" s="48"/>
      <c r="AX817" s="48"/>
      <c r="AY817" s="48"/>
      <c r="AZ817" s="48"/>
      <c r="BA817" s="48"/>
      <c r="BB817" s="48"/>
      <c r="BC817" s="48"/>
      <c r="BD817" s="48"/>
      <c r="BE817" s="48"/>
      <c r="BF817" s="48"/>
      <c r="BG817" s="48"/>
    </row>
    <row r="818" spans="1:59" s="49" customFormat="1" ht="36" outlineLevel="1">
      <c r="A818" s="199" t="s">
        <v>40</v>
      </c>
      <c r="B818" s="51" t="s">
        <v>608</v>
      </c>
      <c r="C818" s="106">
        <v>155</v>
      </c>
      <c r="D818" s="107">
        <f t="shared" si="373"/>
        <v>195</v>
      </c>
      <c r="E818" s="107">
        <v>195</v>
      </c>
      <c r="F818" s="107"/>
      <c r="G818" s="107"/>
      <c r="H818" s="107"/>
      <c r="I818" s="107"/>
      <c r="J818" s="107"/>
      <c r="K818" s="107"/>
      <c r="L818" s="107"/>
      <c r="M818" s="107"/>
      <c r="N818" s="107"/>
      <c r="O818" s="107"/>
      <c r="P818" s="107"/>
      <c r="Q818" s="107"/>
      <c r="R818" s="107"/>
      <c r="S818" s="107"/>
      <c r="T818" s="107"/>
      <c r="U818" s="55"/>
      <c r="V818" s="32"/>
      <c r="W818" s="97"/>
      <c r="X818" s="197">
        <f t="shared" si="357"/>
        <v>40</v>
      </c>
      <c r="Y818" s="200" t="s">
        <v>17</v>
      </c>
      <c r="Z818" s="201" t="s">
        <v>410</v>
      </c>
      <c r="AA818" s="48"/>
      <c r="AB818" s="48"/>
      <c r="AC818" s="48"/>
      <c r="AD818" s="48"/>
      <c r="AE818" s="48"/>
      <c r="AF818" s="48"/>
      <c r="AG818" s="48"/>
      <c r="AH818" s="48"/>
      <c r="AI818" s="48"/>
      <c r="AJ818" s="48"/>
      <c r="AK818" s="48"/>
      <c r="AL818" s="48"/>
      <c r="AM818" s="48"/>
      <c r="AN818" s="48"/>
      <c r="AO818" s="48"/>
      <c r="AP818" s="48"/>
      <c r="AQ818" s="48"/>
      <c r="AR818" s="48"/>
      <c r="AS818" s="48"/>
      <c r="AT818" s="48"/>
      <c r="AU818" s="48"/>
      <c r="AV818" s="48"/>
      <c r="AW818" s="48"/>
      <c r="AX818" s="48"/>
      <c r="AY818" s="48"/>
      <c r="AZ818" s="48"/>
      <c r="BA818" s="48"/>
      <c r="BB818" s="48"/>
      <c r="BC818" s="48"/>
      <c r="BD818" s="48"/>
      <c r="BE818" s="48"/>
      <c r="BF818" s="48"/>
      <c r="BG818" s="48"/>
    </row>
    <row r="819" spans="1:59" s="49" customFormat="1" ht="24" customHeight="1" outlineLevel="1">
      <c r="A819" s="199" t="s">
        <v>40</v>
      </c>
      <c r="B819" s="51" t="s">
        <v>609</v>
      </c>
      <c r="C819" s="106">
        <v>892</v>
      </c>
      <c r="D819" s="107">
        <f t="shared" si="373"/>
        <v>922</v>
      </c>
      <c r="E819" s="107">
        <v>922</v>
      </c>
      <c r="F819" s="107"/>
      <c r="G819" s="107"/>
      <c r="H819" s="107"/>
      <c r="I819" s="107"/>
      <c r="J819" s="107"/>
      <c r="K819" s="107"/>
      <c r="L819" s="107"/>
      <c r="M819" s="107"/>
      <c r="N819" s="107"/>
      <c r="O819" s="107"/>
      <c r="P819" s="107"/>
      <c r="Q819" s="107"/>
      <c r="R819" s="107"/>
      <c r="S819" s="107"/>
      <c r="T819" s="107"/>
      <c r="U819" s="55"/>
      <c r="V819" s="32"/>
      <c r="W819" s="97"/>
      <c r="X819" s="202">
        <f t="shared" si="357"/>
        <v>30</v>
      </c>
      <c r="Y819" s="203" t="s">
        <v>17</v>
      </c>
      <c r="Z819" s="201" t="s">
        <v>410</v>
      </c>
      <c r="AA819" s="48"/>
      <c r="AB819" s="48"/>
      <c r="AC819" s="48"/>
      <c r="AD819" s="48"/>
      <c r="AE819" s="48"/>
      <c r="AF819" s="48"/>
      <c r="AG819" s="48"/>
      <c r="AH819" s="48"/>
      <c r="AI819" s="48"/>
      <c r="AJ819" s="48"/>
      <c r="AK819" s="48"/>
      <c r="AL819" s="48"/>
      <c r="AM819" s="48"/>
      <c r="AN819" s="48"/>
      <c r="AO819" s="48"/>
      <c r="AP819" s="48"/>
      <c r="AQ819" s="48"/>
      <c r="AR819" s="48"/>
      <c r="AS819" s="48"/>
      <c r="AT819" s="48"/>
      <c r="AU819" s="48"/>
      <c r="AV819" s="48"/>
      <c r="AW819" s="48"/>
      <c r="AX819" s="48"/>
      <c r="AY819" s="48"/>
      <c r="AZ819" s="48"/>
      <c r="BA819" s="48"/>
      <c r="BB819" s="48"/>
      <c r="BC819" s="48"/>
      <c r="BD819" s="48"/>
      <c r="BE819" s="48"/>
      <c r="BF819" s="48"/>
      <c r="BG819" s="48"/>
    </row>
    <row r="820" spans="1:59" s="49" customFormat="1" ht="48.75" customHeight="1" outlineLevel="1">
      <c r="A820" s="196" t="s">
        <v>40</v>
      </c>
      <c r="B820" s="86" t="s">
        <v>610</v>
      </c>
      <c r="C820" s="106">
        <v>5000</v>
      </c>
      <c r="D820" s="107">
        <f t="shared" si="373"/>
        <v>393</v>
      </c>
      <c r="E820" s="107">
        <v>393</v>
      </c>
      <c r="F820" s="107"/>
      <c r="G820" s="107"/>
      <c r="H820" s="107"/>
      <c r="I820" s="107"/>
      <c r="J820" s="107"/>
      <c r="K820" s="107"/>
      <c r="L820" s="107"/>
      <c r="M820" s="107"/>
      <c r="N820" s="107"/>
      <c r="O820" s="107"/>
      <c r="P820" s="107"/>
      <c r="Q820" s="107"/>
      <c r="R820" s="107"/>
      <c r="S820" s="107"/>
      <c r="T820" s="107"/>
      <c r="U820" s="55">
        <f t="shared" si="367"/>
        <v>393</v>
      </c>
      <c r="V820" s="32">
        <f t="shared" si="355"/>
        <v>393</v>
      </c>
      <c r="W820" s="97">
        <f t="shared" si="356"/>
        <v>393</v>
      </c>
      <c r="X820" s="197">
        <f t="shared" si="357"/>
        <v>-4607</v>
      </c>
      <c r="Y820" s="204" t="s">
        <v>236</v>
      </c>
      <c r="Z820" s="5">
        <f t="shared" si="359"/>
        <v>0</v>
      </c>
      <c r="AA820" s="48"/>
      <c r="AB820" s="48"/>
      <c r="AC820" s="48"/>
      <c r="AD820" s="48"/>
      <c r="AE820" s="48"/>
      <c r="AF820" s="48"/>
      <c r="AG820" s="48"/>
      <c r="AH820" s="48"/>
      <c r="AI820" s="48"/>
      <c r="AJ820" s="48"/>
      <c r="AK820" s="48"/>
      <c r="AL820" s="48"/>
      <c r="AM820" s="48"/>
      <c r="AN820" s="48"/>
      <c r="AO820" s="48"/>
      <c r="AP820" s="48"/>
      <c r="AQ820" s="48"/>
      <c r="AR820" s="48"/>
      <c r="AS820" s="48"/>
      <c r="AT820" s="48"/>
      <c r="AU820" s="48"/>
      <c r="AV820" s="48"/>
      <c r="AW820" s="48"/>
      <c r="AX820" s="48"/>
      <c r="AY820" s="48"/>
      <c r="AZ820" s="48"/>
      <c r="BA820" s="48"/>
      <c r="BB820" s="48"/>
      <c r="BC820" s="48"/>
      <c r="BD820" s="48"/>
      <c r="BE820" s="48"/>
      <c r="BF820" s="48"/>
      <c r="BG820" s="48"/>
    </row>
    <row r="821" spans="1:59" s="49" customFormat="1" ht="24" hidden="1" customHeight="1" outlineLevel="1">
      <c r="A821" s="198" t="s">
        <v>40</v>
      </c>
      <c r="B821" s="68" t="s">
        <v>611</v>
      </c>
      <c r="C821" s="106">
        <v>1500</v>
      </c>
      <c r="D821" s="107">
        <f t="shared" si="373"/>
        <v>0</v>
      </c>
      <c r="E821" s="107"/>
      <c r="F821" s="107"/>
      <c r="G821" s="107"/>
      <c r="H821" s="107"/>
      <c r="I821" s="107"/>
      <c r="J821" s="107"/>
      <c r="K821" s="107"/>
      <c r="L821" s="107"/>
      <c r="M821" s="107"/>
      <c r="N821" s="107"/>
      <c r="O821" s="107"/>
      <c r="P821" s="107"/>
      <c r="Q821" s="107"/>
      <c r="R821" s="107"/>
      <c r="S821" s="107"/>
      <c r="T821" s="107"/>
      <c r="U821" s="55">
        <f t="shared" si="367"/>
        <v>0</v>
      </c>
      <c r="V821" s="32">
        <f t="shared" si="355"/>
        <v>0</v>
      </c>
      <c r="W821" s="97">
        <f t="shared" si="356"/>
        <v>0</v>
      </c>
      <c r="X821" s="202">
        <f t="shared" si="357"/>
        <v>-1500</v>
      </c>
      <c r="Y821" s="75" t="s">
        <v>236</v>
      </c>
      <c r="Z821" s="5">
        <f t="shared" si="359"/>
        <v>0</v>
      </c>
      <c r="AA821" s="48"/>
      <c r="AB821" s="48"/>
      <c r="AC821" s="48"/>
      <c r="AD821" s="48"/>
      <c r="AE821" s="48"/>
      <c r="AF821" s="48"/>
      <c r="AG821" s="48"/>
      <c r="AH821" s="48"/>
      <c r="AI821" s="48"/>
      <c r="AJ821" s="48"/>
      <c r="AK821" s="48"/>
      <c r="AL821" s="48"/>
      <c r="AM821" s="48"/>
      <c r="AN821" s="48"/>
      <c r="AO821" s="48"/>
      <c r="AP821" s="48"/>
      <c r="AQ821" s="48"/>
      <c r="AR821" s="48"/>
      <c r="AS821" s="48"/>
      <c r="AT821" s="48"/>
      <c r="AU821" s="48"/>
      <c r="AV821" s="48"/>
      <c r="AW821" s="48"/>
      <c r="AX821" s="48"/>
      <c r="AY821" s="48"/>
      <c r="AZ821" s="48"/>
      <c r="BA821" s="48"/>
      <c r="BB821" s="48"/>
      <c r="BC821" s="48"/>
      <c r="BD821" s="48"/>
      <c r="BE821" s="48"/>
      <c r="BF821" s="48"/>
      <c r="BG821" s="48"/>
    </row>
    <row r="822" spans="1:59" s="49" customFormat="1" ht="24" hidden="1" customHeight="1" outlineLevel="1">
      <c r="A822" s="196" t="s">
        <v>40</v>
      </c>
      <c r="B822" s="86" t="s">
        <v>612</v>
      </c>
      <c r="C822" s="106">
        <v>1050</v>
      </c>
      <c r="D822" s="107">
        <f>SUM(E822:P822)</f>
        <v>0</v>
      </c>
      <c r="E822" s="107"/>
      <c r="F822" s="107"/>
      <c r="G822" s="107"/>
      <c r="H822" s="107"/>
      <c r="I822" s="107"/>
      <c r="J822" s="107"/>
      <c r="K822" s="107"/>
      <c r="L822" s="107"/>
      <c r="M822" s="107"/>
      <c r="N822" s="107"/>
      <c r="O822" s="107"/>
      <c r="P822" s="107"/>
      <c r="Q822" s="107"/>
      <c r="R822" s="107"/>
      <c r="S822" s="107"/>
      <c r="T822" s="107"/>
      <c r="U822" s="55">
        <f t="shared" si="367"/>
        <v>0</v>
      </c>
      <c r="V822" s="32">
        <f t="shared" si="355"/>
        <v>0</v>
      </c>
      <c r="W822" s="97">
        <f t="shared" si="356"/>
        <v>0</v>
      </c>
      <c r="X822" s="197">
        <f>D822-C822</f>
        <v>-1050</v>
      </c>
      <c r="Y822" s="204" t="s">
        <v>236</v>
      </c>
      <c r="Z822" s="5">
        <f t="shared" si="359"/>
        <v>0</v>
      </c>
      <c r="AA822" s="48"/>
      <c r="AB822" s="48"/>
      <c r="AC822" s="48"/>
      <c r="AD822" s="48"/>
      <c r="AE822" s="48"/>
      <c r="AF822" s="48"/>
      <c r="AG822" s="48"/>
      <c r="AH822" s="48"/>
      <c r="AI822" s="48"/>
      <c r="AJ822" s="48"/>
      <c r="AK822" s="48"/>
      <c r="AL822" s="48"/>
      <c r="AM822" s="48"/>
      <c r="AN822" s="48"/>
      <c r="AO822" s="48"/>
      <c r="AP822" s="48"/>
      <c r="AQ822" s="48"/>
      <c r="AR822" s="48"/>
      <c r="AS822" s="48"/>
      <c r="AT822" s="48"/>
      <c r="AU822" s="48"/>
      <c r="AV822" s="48"/>
      <c r="AW822" s="48"/>
      <c r="AX822" s="48"/>
      <c r="AY822" s="48"/>
      <c r="AZ822" s="48"/>
      <c r="BA822" s="48"/>
      <c r="BB822" s="48"/>
      <c r="BC822" s="48"/>
      <c r="BD822" s="48"/>
      <c r="BE822" s="48"/>
      <c r="BF822" s="48"/>
      <c r="BG822" s="48"/>
    </row>
    <row r="823" spans="1:59" s="49" customFormat="1" ht="48" outlineLevel="1">
      <c r="A823" s="198" t="s">
        <v>40</v>
      </c>
      <c r="B823" s="68" t="s">
        <v>613</v>
      </c>
      <c r="C823" s="106"/>
      <c r="D823" s="107">
        <f>SUM(E823:P823)</f>
        <v>169</v>
      </c>
      <c r="E823" s="107">
        <v>169</v>
      </c>
      <c r="F823" s="107"/>
      <c r="G823" s="107"/>
      <c r="H823" s="107"/>
      <c r="I823" s="107"/>
      <c r="J823" s="107"/>
      <c r="K823" s="107"/>
      <c r="L823" s="107"/>
      <c r="M823" s="107"/>
      <c r="N823" s="107"/>
      <c r="O823" s="107"/>
      <c r="P823" s="107"/>
      <c r="Q823" s="107"/>
      <c r="R823" s="107"/>
      <c r="S823" s="107"/>
      <c r="T823" s="107"/>
      <c r="U823" s="55"/>
      <c r="V823" s="32"/>
      <c r="W823" s="97"/>
      <c r="X823" s="197">
        <f>D823-C823</f>
        <v>169</v>
      </c>
      <c r="Y823" s="200" t="s">
        <v>17</v>
      </c>
      <c r="Z823" s="201" t="s">
        <v>298</v>
      </c>
      <c r="AA823" s="48"/>
      <c r="AB823" s="48"/>
      <c r="AC823" s="48"/>
      <c r="AD823" s="48"/>
      <c r="AE823" s="48"/>
      <c r="AF823" s="48"/>
      <c r="AG823" s="48"/>
      <c r="AH823" s="48"/>
      <c r="AI823" s="48"/>
      <c r="AJ823" s="48"/>
      <c r="AK823" s="48"/>
      <c r="AL823" s="48"/>
      <c r="AM823" s="48"/>
      <c r="AN823" s="48"/>
      <c r="AO823" s="48"/>
      <c r="AP823" s="48"/>
      <c r="AQ823" s="48"/>
      <c r="AR823" s="48"/>
      <c r="AS823" s="48"/>
      <c r="AT823" s="48"/>
      <c r="AU823" s="48"/>
      <c r="AV823" s="48"/>
      <c r="AW823" s="48"/>
      <c r="AX823" s="48"/>
      <c r="AY823" s="48"/>
      <c r="AZ823" s="48"/>
      <c r="BA823" s="48"/>
      <c r="BB823" s="48"/>
      <c r="BC823" s="48"/>
      <c r="BD823" s="48"/>
      <c r="BE823" s="48"/>
      <c r="BF823" s="48"/>
      <c r="BG823" s="48"/>
    </row>
    <row r="824" spans="1:59" s="41" customFormat="1" ht="13.5" customHeight="1">
      <c r="A824" s="27" t="s">
        <v>614</v>
      </c>
      <c r="B824" s="28" t="s">
        <v>615</v>
      </c>
      <c r="C824" s="98">
        <v>76415</v>
      </c>
      <c r="D824" s="99">
        <f>SUM(E824:P824)</f>
        <v>81885</v>
      </c>
      <c r="E824" s="99">
        <f>E825+E830+E834+E840</f>
        <v>14331</v>
      </c>
      <c r="F824" s="99">
        <f t="shared" ref="F824:T824" si="374">F825+F830+F834+F840</f>
        <v>0</v>
      </c>
      <c r="G824" s="99">
        <f t="shared" si="374"/>
        <v>0</v>
      </c>
      <c r="H824" s="99">
        <f t="shared" si="374"/>
        <v>0</v>
      </c>
      <c r="I824" s="99">
        <f t="shared" si="374"/>
        <v>0</v>
      </c>
      <c r="J824" s="99">
        <f t="shared" si="374"/>
        <v>0</v>
      </c>
      <c r="K824" s="99">
        <f t="shared" si="374"/>
        <v>0</v>
      </c>
      <c r="L824" s="99">
        <f t="shared" si="374"/>
        <v>0</v>
      </c>
      <c r="M824" s="99">
        <f t="shared" si="374"/>
        <v>0</v>
      </c>
      <c r="N824" s="99">
        <f t="shared" si="374"/>
        <v>67554</v>
      </c>
      <c r="O824" s="99">
        <f t="shared" si="374"/>
        <v>0</v>
      </c>
      <c r="P824" s="99">
        <f t="shared" si="374"/>
        <v>0</v>
      </c>
      <c r="Q824" s="99">
        <f t="shared" si="374"/>
        <v>844</v>
      </c>
      <c r="R824" s="99"/>
      <c r="S824" s="99">
        <f t="shared" si="374"/>
        <v>844</v>
      </c>
      <c r="T824" s="99">
        <f t="shared" si="374"/>
        <v>0</v>
      </c>
      <c r="U824" s="31">
        <f t="shared" si="367"/>
        <v>82729</v>
      </c>
      <c r="V824" s="32">
        <f t="shared" si="355"/>
        <v>81885</v>
      </c>
      <c r="W824" s="97">
        <f t="shared" si="356"/>
        <v>81885</v>
      </c>
      <c r="X824" s="34">
        <f t="shared" si="357"/>
        <v>5470</v>
      </c>
      <c r="Y824" s="89"/>
      <c r="Z824" s="5">
        <f t="shared" si="359"/>
        <v>0</v>
      </c>
      <c r="AA824" s="39"/>
      <c r="AB824" s="39"/>
      <c r="AC824" s="40"/>
      <c r="AD824" s="40"/>
      <c r="AE824" s="40"/>
      <c r="AF824" s="40"/>
      <c r="AG824" s="40"/>
      <c r="AH824" s="40"/>
      <c r="AI824" s="40"/>
      <c r="AJ824" s="40"/>
      <c r="AK824" s="40"/>
      <c r="AL824" s="40"/>
      <c r="AM824" s="40"/>
      <c r="AN824" s="40"/>
      <c r="AO824" s="40"/>
      <c r="AP824" s="40"/>
      <c r="AQ824" s="40"/>
      <c r="AR824" s="40"/>
      <c r="AS824" s="40"/>
      <c r="AT824" s="40"/>
      <c r="AU824" s="40"/>
      <c r="AV824" s="40"/>
      <c r="AW824" s="40"/>
      <c r="AX824" s="40"/>
      <c r="AY824" s="40"/>
      <c r="AZ824" s="40"/>
      <c r="BA824" s="40"/>
      <c r="BB824" s="40"/>
      <c r="BC824" s="40"/>
      <c r="BD824" s="40"/>
      <c r="BE824" s="40"/>
      <c r="BF824" s="40"/>
      <c r="BG824" s="40"/>
    </row>
    <row r="825" spans="1:59" s="49" customFormat="1" ht="13.5" customHeight="1">
      <c r="A825" s="42" t="s">
        <v>35</v>
      </c>
      <c r="B825" s="43" t="s">
        <v>139</v>
      </c>
      <c r="C825" s="44">
        <v>49650</v>
      </c>
      <c r="D825" s="45">
        <f t="shared" ref="D825:M825" si="375">SUM(D826:D829)</f>
        <v>57740</v>
      </c>
      <c r="E825" s="45">
        <f t="shared" si="375"/>
        <v>0</v>
      </c>
      <c r="F825" s="45">
        <f t="shared" si="375"/>
        <v>0</v>
      </c>
      <c r="G825" s="45">
        <f t="shared" si="375"/>
        <v>0</v>
      </c>
      <c r="H825" s="45">
        <f t="shared" si="375"/>
        <v>0</v>
      </c>
      <c r="I825" s="45">
        <f t="shared" si="375"/>
        <v>0</v>
      </c>
      <c r="J825" s="45">
        <f t="shared" si="375"/>
        <v>0</v>
      </c>
      <c r="K825" s="45">
        <f t="shared" si="375"/>
        <v>0</v>
      </c>
      <c r="L825" s="45">
        <f t="shared" si="375"/>
        <v>0</v>
      </c>
      <c r="M825" s="45">
        <f t="shared" si="375"/>
        <v>0</v>
      </c>
      <c r="N825" s="45">
        <f>SUM(N826:N829)</f>
        <v>57740</v>
      </c>
      <c r="O825" s="45"/>
      <c r="P825" s="45"/>
      <c r="Q825" s="45"/>
      <c r="R825" s="45"/>
      <c r="S825" s="45"/>
      <c r="T825" s="45"/>
      <c r="U825" s="46">
        <f t="shared" si="367"/>
        <v>57740</v>
      </c>
      <c r="V825" s="32">
        <f t="shared" si="355"/>
        <v>57740</v>
      </c>
      <c r="W825" s="97">
        <f t="shared" si="356"/>
        <v>57740</v>
      </c>
      <c r="X825" s="176">
        <f t="shared" si="357"/>
        <v>8090</v>
      </c>
      <c r="Y825" s="38" t="s">
        <v>37</v>
      </c>
      <c r="Z825" s="5">
        <f t="shared" si="359"/>
        <v>0</v>
      </c>
      <c r="AA825" s="48"/>
      <c r="AB825" s="48"/>
      <c r="AC825" s="48"/>
      <c r="AD825" s="48"/>
      <c r="AE825" s="48"/>
      <c r="AF825" s="48"/>
      <c r="AG825" s="48"/>
      <c r="AH825" s="48"/>
      <c r="AI825" s="48"/>
      <c r="AJ825" s="48"/>
      <c r="AK825" s="48"/>
      <c r="AL825" s="48"/>
      <c r="AM825" s="48"/>
      <c r="AN825" s="48"/>
      <c r="AO825" s="48"/>
      <c r="AP825" s="48"/>
      <c r="AQ825" s="48"/>
      <c r="AR825" s="48"/>
      <c r="AS825" s="48"/>
      <c r="AT825" s="48"/>
      <c r="AU825" s="48"/>
      <c r="AV825" s="48"/>
      <c r="AW825" s="48"/>
      <c r="AX825" s="48"/>
      <c r="AY825" s="48"/>
      <c r="AZ825" s="48"/>
      <c r="BA825" s="48"/>
      <c r="BB825" s="48"/>
      <c r="BC825" s="48"/>
      <c r="BD825" s="48"/>
      <c r="BE825" s="48"/>
      <c r="BF825" s="48"/>
      <c r="BG825" s="48"/>
    </row>
    <row r="826" spans="1:59" s="85" customFormat="1" ht="13.5" customHeight="1">
      <c r="A826" s="205" t="s">
        <v>40</v>
      </c>
      <c r="B826" s="51" t="s">
        <v>39</v>
      </c>
      <c r="C826" s="106">
        <v>28453</v>
      </c>
      <c r="D826" s="107">
        <f t="shared" ref="D826:D848" si="376">SUM(E826:P826)</f>
        <v>33135</v>
      </c>
      <c r="E826" s="107"/>
      <c r="F826" s="107"/>
      <c r="G826" s="107"/>
      <c r="H826" s="107"/>
      <c r="I826" s="107"/>
      <c r="J826" s="107"/>
      <c r="K826" s="107"/>
      <c r="L826" s="107"/>
      <c r="M826" s="107"/>
      <c r="N826" s="107">
        <v>33135</v>
      </c>
      <c r="O826" s="107"/>
      <c r="P826" s="107"/>
      <c r="Q826" s="107"/>
      <c r="R826" s="107"/>
      <c r="S826" s="107"/>
      <c r="T826" s="107"/>
      <c r="U826" s="55">
        <f t="shared" si="367"/>
        <v>33135</v>
      </c>
      <c r="V826" s="32">
        <f t="shared" si="355"/>
        <v>33135</v>
      </c>
      <c r="W826" s="97">
        <f t="shared" si="356"/>
        <v>33135</v>
      </c>
      <c r="X826" s="172">
        <f t="shared" si="357"/>
        <v>4682</v>
      </c>
      <c r="Y826" s="38"/>
      <c r="Z826" s="5">
        <f t="shared" si="359"/>
        <v>0</v>
      </c>
      <c r="AA826" s="84"/>
      <c r="AB826" s="84"/>
      <c r="AC826" s="84"/>
      <c r="AD826" s="84"/>
      <c r="AE826" s="84"/>
      <c r="AF826" s="84"/>
      <c r="AG826" s="84"/>
      <c r="AH826" s="84"/>
      <c r="AI826" s="84"/>
      <c r="AJ826" s="84"/>
      <c r="AK826" s="84"/>
      <c r="AL826" s="84"/>
      <c r="AM826" s="84"/>
      <c r="AN826" s="84"/>
      <c r="AO826" s="84"/>
      <c r="AP826" s="84"/>
      <c r="AQ826" s="84"/>
      <c r="AR826" s="84"/>
      <c r="AS826" s="84"/>
      <c r="AT826" s="84"/>
      <c r="AU826" s="84"/>
      <c r="AV826" s="84"/>
      <c r="AW826" s="84"/>
      <c r="AX826" s="84"/>
      <c r="AY826" s="84"/>
      <c r="AZ826" s="84"/>
      <c r="BA826" s="84"/>
      <c r="BB826" s="84"/>
      <c r="BC826" s="84"/>
      <c r="BD826" s="84"/>
      <c r="BE826" s="84"/>
      <c r="BF826" s="84"/>
      <c r="BG826" s="84"/>
    </row>
    <row r="827" spans="1:59" s="85" customFormat="1" ht="13.5" customHeight="1">
      <c r="A827" s="205" t="s">
        <v>40</v>
      </c>
      <c r="B827" s="51" t="s">
        <v>41</v>
      </c>
      <c r="C827" s="106">
        <v>6657</v>
      </c>
      <c r="D827" s="107">
        <f t="shared" si="376"/>
        <v>8561</v>
      </c>
      <c r="E827" s="107"/>
      <c r="F827" s="107"/>
      <c r="G827" s="107"/>
      <c r="H827" s="107"/>
      <c r="I827" s="107"/>
      <c r="J827" s="107"/>
      <c r="K827" s="107"/>
      <c r="L827" s="107"/>
      <c r="M827" s="107"/>
      <c r="N827" s="107">
        <v>8561</v>
      </c>
      <c r="O827" s="107"/>
      <c r="P827" s="107"/>
      <c r="Q827" s="107"/>
      <c r="R827" s="107"/>
      <c r="S827" s="107"/>
      <c r="T827" s="107"/>
      <c r="U827" s="55">
        <f t="shared" si="367"/>
        <v>8561</v>
      </c>
      <c r="V827" s="32">
        <f t="shared" si="355"/>
        <v>8561</v>
      </c>
      <c r="W827" s="97">
        <f t="shared" si="356"/>
        <v>8561</v>
      </c>
      <c r="X827" s="172">
        <f t="shared" si="357"/>
        <v>1904</v>
      </c>
      <c r="Y827" s="38"/>
      <c r="Z827" s="5">
        <f t="shared" si="359"/>
        <v>0</v>
      </c>
      <c r="AA827" s="84"/>
      <c r="AB827" s="84"/>
      <c r="AC827" s="84"/>
      <c r="AD827" s="84"/>
      <c r="AE827" s="84"/>
      <c r="AF827" s="84"/>
      <c r="AG827" s="84"/>
      <c r="AH827" s="84"/>
      <c r="AI827" s="84"/>
      <c r="AJ827" s="84"/>
      <c r="AK827" s="84"/>
      <c r="AL827" s="84"/>
      <c r="AM827" s="84"/>
      <c r="AN827" s="84"/>
      <c r="AO827" s="84"/>
      <c r="AP827" s="84"/>
      <c r="AQ827" s="84"/>
      <c r="AR827" s="84"/>
      <c r="AS827" s="84"/>
      <c r="AT827" s="84"/>
      <c r="AU827" s="84"/>
      <c r="AV827" s="84"/>
      <c r="AW827" s="84"/>
      <c r="AX827" s="84"/>
      <c r="AY827" s="84"/>
      <c r="AZ827" s="84"/>
      <c r="BA827" s="84"/>
      <c r="BB827" s="84"/>
      <c r="BC827" s="84"/>
      <c r="BD827" s="84"/>
      <c r="BE827" s="84"/>
      <c r="BF827" s="84"/>
      <c r="BG827" s="84"/>
    </row>
    <row r="828" spans="1:59" s="85" customFormat="1" ht="15" customHeight="1">
      <c r="A828" s="205" t="s">
        <v>40</v>
      </c>
      <c r="B828" s="51" t="s">
        <v>42</v>
      </c>
      <c r="C828" s="106">
        <v>2371</v>
      </c>
      <c r="D828" s="107">
        <f>SUM(E828:P828)</f>
        <v>2238</v>
      </c>
      <c r="E828" s="107"/>
      <c r="F828" s="107"/>
      <c r="G828" s="107"/>
      <c r="H828" s="107"/>
      <c r="I828" s="107"/>
      <c r="J828" s="107"/>
      <c r="K828" s="107"/>
      <c r="L828" s="107"/>
      <c r="M828" s="107"/>
      <c r="N828" s="107">
        <v>2238</v>
      </c>
      <c r="O828" s="107"/>
      <c r="P828" s="107"/>
      <c r="Q828" s="107"/>
      <c r="R828" s="107"/>
      <c r="S828" s="107"/>
      <c r="T828" s="107"/>
      <c r="U828" s="55">
        <f t="shared" si="367"/>
        <v>2238</v>
      </c>
      <c r="V828" s="32">
        <f t="shared" si="355"/>
        <v>2238</v>
      </c>
      <c r="W828" s="97">
        <f t="shared" si="356"/>
        <v>2238</v>
      </c>
      <c r="X828" s="172">
        <f t="shared" si="357"/>
        <v>-133</v>
      </c>
      <c r="Y828" s="38"/>
      <c r="Z828" s="5">
        <f t="shared" si="359"/>
        <v>0</v>
      </c>
      <c r="AA828" s="84"/>
      <c r="AB828" s="84"/>
      <c r="AC828" s="84"/>
      <c r="AD828" s="84"/>
      <c r="AE828" s="84"/>
      <c r="AF828" s="84"/>
      <c r="AG828" s="84"/>
      <c r="AH828" s="84"/>
      <c r="AI828" s="84"/>
      <c r="AJ828" s="84"/>
      <c r="AK828" s="84"/>
      <c r="AL828" s="84"/>
      <c r="AM828" s="84"/>
      <c r="AN828" s="84"/>
      <c r="AO828" s="84"/>
      <c r="AP828" s="84"/>
      <c r="AQ828" s="84"/>
      <c r="AR828" s="84"/>
      <c r="AS828" s="84"/>
      <c r="AT828" s="84"/>
      <c r="AU828" s="84"/>
      <c r="AV828" s="84"/>
      <c r="AW828" s="84"/>
      <c r="AX828" s="84"/>
      <c r="AY828" s="84"/>
      <c r="AZ828" s="84"/>
      <c r="BA828" s="84"/>
      <c r="BB828" s="84"/>
      <c r="BC828" s="84"/>
      <c r="BD828" s="84"/>
      <c r="BE828" s="84"/>
      <c r="BF828" s="84"/>
      <c r="BG828" s="84"/>
    </row>
    <row r="829" spans="1:59" s="85" customFormat="1" ht="24">
      <c r="A829" s="205" t="s">
        <v>40</v>
      </c>
      <c r="B829" s="51" t="s">
        <v>616</v>
      </c>
      <c r="C829" s="106">
        <v>12169</v>
      </c>
      <c r="D829" s="107">
        <f>SUM(E829:P829)</f>
        <v>13806</v>
      </c>
      <c r="E829" s="107"/>
      <c r="F829" s="107"/>
      <c r="G829" s="107"/>
      <c r="H829" s="107"/>
      <c r="I829" s="107"/>
      <c r="J829" s="107"/>
      <c r="K829" s="107"/>
      <c r="L829" s="107"/>
      <c r="M829" s="107"/>
      <c r="N829" s="107">
        <v>13806</v>
      </c>
      <c r="O829" s="107"/>
      <c r="P829" s="107"/>
      <c r="Q829" s="107"/>
      <c r="R829" s="107"/>
      <c r="S829" s="107"/>
      <c r="T829" s="107"/>
      <c r="U829" s="55">
        <f t="shared" si="367"/>
        <v>13806</v>
      </c>
      <c r="V829" s="32">
        <f t="shared" si="355"/>
        <v>13806</v>
      </c>
      <c r="W829" s="97">
        <f t="shared" si="356"/>
        <v>13806</v>
      </c>
      <c r="X829" s="172">
        <f t="shared" si="357"/>
        <v>1637</v>
      </c>
      <c r="Y829" s="38"/>
      <c r="Z829" s="5">
        <f t="shared" si="359"/>
        <v>0</v>
      </c>
      <c r="AA829" s="84"/>
      <c r="AB829" s="84"/>
      <c r="AC829" s="84"/>
      <c r="AD829" s="84"/>
      <c r="AE829" s="84"/>
      <c r="AF829" s="84"/>
      <c r="AG829" s="84"/>
      <c r="AH829" s="84"/>
      <c r="AI829" s="84"/>
      <c r="AJ829" s="84"/>
      <c r="AK829" s="84"/>
      <c r="AL829" s="84"/>
      <c r="AM829" s="84"/>
      <c r="AN829" s="84"/>
      <c r="AO829" s="84"/>
      <c r="AP829" s="84"/>
      <c r="AQ829" s="84"/>
      <c r="AR829" s="84"/>
      <c r="AS829" s="84"/>
      <c r="AT829" s="84"/>
      <c r="AU829" s="84"/>
      <c r="AV829" s="84"/>
      <c r="AW829" s="84"/>
      <c r="AX829" s="84"/>
      <c r="AY829" s="84"/>
      <c r="AZ829" s="84"/>
      <c r="BA829" s="84"/>
      <c r="BB829" s="84"/>
      <c r="BC829" s="84"/>
      <c r="BD829" s="84"/>
      <c r="BE829" s="84"/>
      <c r="BF829" s="84"/>
      <c r="BG829" s="84"/>
    </row>
    <row r="830" spans="1:59" s="49" customFormat="1" ht="13.5" customHeight="1">
      <c r="A830" s="42" t="s">
        <v>43</v>
      </c>
      <c r="B830" s="43" t="s">
        <v>44</v>
      </c>
      <c r="C830" s="44">
        <v>7602</v>
      </c>
      <c r="D830" s="45">
        <f t="shared" ref="D830:M830" si="377">SUM(D831:D833)</f>
        <v>7600</v>
      </c>
      <c r="E830" s="45">
        <f t="shared" si="377"/>
        <v>0</v>
      </c>
      <c r="F830" s="45">
        <f t="shared" si="377"/>
        <v>0</v>
      </c>
      <c r="G830" s="45">
        <f t="shared" si="377"/>
        <v>0</v>
      </c>
      <c r="H830" s="45">
        <f t="shared" si="377"/>
        <v>0</v>
      </c>
      <c r="I830" s="45">
        <f t="shared" si="377"/>
        <v>0</v>
      </c>
      <c r="J830" s="45">
        <f t="shared" si="377"/>
        <v>0</v>
      </c>
      <c r="K830" s="45">
        <f t="shared" si="377"/>
        <v>0</v>
      </c>
      <c r="L830" s="45">
        <f t="shared" si="377"/>
        <v>0</v>
      </c>
      <c r="M830" s="45">
        <f t="shared" si="377"/>
        <v>0</v>
      </c>
      <c r="N830" s="45">
        <f>SUM(N831:N833)</f>
        <v>7600</v>
      </c>
      <c r="O830" s="45">
        <f>SUM(O831:O833)</f>
        <v>0</v>
      </c>
      <c r="P830" s="45">
        <f>SUM(P831:P833)</f>
        <v>0</v>
      </c>
      <c r="Q830" s="45">
        <v>844</v>
      </c>
      <c r="R830" s="45"/>
      <c r="S830" s="45">
        <v>844</v>
      </c>
      <c r="T830" s="45"/>
      <c r="U830" s="46">
        <f t="shared" si="367"/>
        <v>8444</v>
      </c>
      <c r="V830" s="32">
        <f t="shared" si="355"/>
        <v>7600</v>
      </c>
      <c r="W830" s="97">
        <f t="shared" si="356"/>
        <v>7600</v>
      </c>
      <c r="X830" s="176">
        <f t="shared" si="357"/>
        <v>-2</v>
      </c>
      <c r="Y830" s="38" t="s">
        <v>37</v>
      </c>
      <c r="Z830" s="5">
        <f t="shared" si="359"/>
        <v>0</v>
      </c>
      <c r="AA830" s="48"/>
      <c r="AB830" s="48"/>
      <c r="AC830" s="48"/>
      <c r="AD830" s="48"/>
      <c r="AE830" s="48"/>
      <c r="AF830" s="48"/>
      <c r="AG830" s="48"/>
      <c r="AH830" s="48"/>
      <c r="AI830" s="48"/>
      <c r="AJ830" s="48"/>
      <c r="AK830" s="48"/>
      <c r="AL830" s="48"/>
      <c r="AM830" s="48"/>
      <c r="AN830" s="48"/>
      <c r="AO830" s="48"/>
      <c r="AP830" s="48"/>
      <c r="AQ830" s="48"/>
      <c r="AR830" s="48"/>
      <c r="AS830" s="48"/>
      <c r="AT830" s="48"/>
      <c r="AU830" s="48"/>
      <c r="AV830" s="48"/>
      <c r="AW830" s="48"/>
      <c r="AX830" s="48"/>
      <c r="AY830" s="48"/>
      <c r="AZ830" s="48"/>
      <c r="BA830" s="48"/>
      <c r="BB830" s="48"/>
      <c r="BC830" s="48"/>
      <c r="BD830" s="48"/>
      <c r="BE830" s="48"/>
      <c r="BF830" s="48"/>
      <c r="BG830" s="48"/>
    </row>
    <row r="831" spans="1:59" s="85" customFormat="1" ht="13.5" customHeight="1">
      <c r="A831" s="205" t="s">
        <v>40</v>
      </c>
      <c r="B831" s="51" t="s">
        <v>39</v>
      </c>
      <c r="C831" s="106">
        <v>5711</v>
      </c>
      <c r="D831" s="107">
        <f t="shared" si="376"/>
        <v>5668</v>
      </c>
      <c r="E831" s="107"/>
      <c r="F831" s="107"/>
      <c r="G831" s="107"/>
      <c r="H831" s="107"/>
      <c r="I831" s="107"/>
      <c r="J831" s="107"/>
      <c r="K831" s="107"/>
      <c r="L831" s="107"/>
      <c r="M831" s="107"/>
      <c r="N831" s="107">
        <v>5668</v>
      </c>
      <c r="O831" s="107"/>
      <c r="P831" s="107"/>
      <c r="Q831" s="107"/>
      <c r="R831" s="107"/>
      <c r="S831" s="107"/>
      <c r="T831" s="107"/>
      <c r="U831" s="55">
        <f t="shared" si="367"/>
        <v>5668</v>
      </c>
      <c r="V831" s="32">
        <f t="shared" si="355"/>
        <v>5668</v>
      </c>
      <c r="W831" s="97">
        <f t="shared" si="356"/>
        <v>5668</v>
      </c>
      <c r="X831" s="172">
        <f t="shared" si="357"/>
        <v>-43</v>
      </c>
      <c r="Y831" s="38"/>
      <c r="Z831" s="5">
        <f t="shared" si="359"/>
        <v>0</v>
      </c>
      <c r="AA831" s="84"/>
      <c r="AB831" s="84"/>
      <c r="AC831" s="84"/>
      <c r="AD831" s="84"/>
      <c r="AE831" s="84"/>
      <c r="AF831" s="84"/>
      <c r="AG831" s="84"/>
      <c r="AH831" s="84"/>
      <c r="AI831" s="84"/>
      <c r="AJ831" s="84"/>
      <c r="AK831" s="84"/>
      <c r="AL831" s="84"/>
      <c r="AM831" s="84"/>
      <c r="AN831" s="84"/>
      <c r="AO831" s="84"/>
      <c r="AP831" s="84"/>
      <c r="AQ831" s="84"/>
      <c r="AR831" s="84"/>
      <c r="AS831" s="84"/>
      <c r="AT831" s="84"/>
      <c r="AU831" s="84"/>
      <c r="AV831" s="84"/>
      <c r="AW831" s="84"/>
      <c r="AX831" s="84"/>
      <c r="AY831" s="84"/>
      <c r="AZ831" s="84"/>
      <c r="BA831" s="84"/>
      <c r="BB831" s="84"/>
      <c r="BC831" s="84"/>
      <c r="BD831" s="84"/>
      <c r="BE831" s="84"/>
      <c r="BF831" s="84"/>
      <c r="BG831" s="84"/>
    </row>
    <row r="832" spans="1:59" s="85" customFormat="1" ht="13.5" customHeight="1">
      <c r="A832" s="205" t="s">
        <v>40</v>
      </c>
      <c r="B832" s="51" t="s">
        <v>41</v>
      </c>
      <c r="C832" s="106">
        <v>1573</v>
      </c>
      <c r="D832" s="107">
        <f>SUM(E832:P832)</f>
        <v>1625</v>
      </c>
      <c r="E832" s="107"/>
      <c r="F832" s="107"/>
      <c r="G832" s="107"/>
      <c r="H832" s="107"/>
      <c r="I832" s="107"/>
      <c r="J832" s="107"/>
      <c r="K832" s="107"/>
      <c r="L832" s="107"/>
      <c r="M832" s="107"/>
      <c r="N832" s="107">
        <v>1625</v>
      </c>
      <c r="O832" s="107"/>
      <c r="P832" s="107"/>
      <c r="Q832" s="107"/>
      <c r="R832" s="107"/>
      <c r="S832" s="107"/>
      <c r="T832" s="107"/>
      <c r="U832" s="55">
        <f t="shared" si="367"/>
        <v>1625</v>
      </c>
      <c r="V832" s="32">
        <f t="shared" si="355"/>
        <v>1625</v>
      </c>
      <c r="W832" s="97">
        <f t="shared" si="356"/>
        <v>1625</v>
      </c>
      <c r="X832" s="172">
        <f t="shared" si="357"/>
        <v>52</v>
      </c>
      <c r="Y832" s="38"/>
      <c r="Z832" s="5">
        <f t="shared" si="359"/>
        <v>0</v>
      </c>
      <c r="AA832" s="84"/>
      <c r="AB832" s="84"/>
      <c r="AC832" s="84"/>
      <c r="AD832" s="84"/>
      <c r="AE832" s="84"/>
      <c r="AF832" s="84"/>
      <c r="AG832" s="84"/>
      <c r="AH832" s="84"/>
      <c r="AI832" s="84"/>
      <c r="AJ832" s="84"/>
      <c r="AK832" s="84"/>
      <c r="AL832" s="84"/>
      <c r="AM832" s="84"/>
      <c r="AN832" s="84"/>
      <c r="AO832" s="84"/>
      <c r="AP832" s="84"/>
      <c r="AQ832" s="84"/>
      <c r="AR832" s="84"/>
      <c r="AS832" s="84"/>
      <c r="AT832" s="84"/>
      <c r="AU832" s="84"/>
      <c r="AV832" s="84"/>
      <c r="AW832" s="84"/>
      <c r="AX832" s="84"/>
      <c r="AY832" s="84"/>
      <c r="AZ832" s="84"/>
      <c r="BA832" s="84"/>
      <c r="BB832" s="84"/>
      <c r="BC832" s="84"/>
      <c r="BD832" s="84"/>
      <c r="BE832" s="84"/>
      <c r="BF832" s="84"/>
      <c r="BG832" s="84"/>
    </row>
    <row r="833" spans="1:60" s="85" customFormat="1" ht="15" customHeight="1">
      <c r="A833" s="205" t="s">
        <v>40</v>
      </c>
      <c r="B833" s="51" t="s">
        <v>42</v>
      </c>
      <c r="C833" s="106">
        <v>318</v>
      </c>
      <c r="D833" s="107">
        <f t="shared" si="376"/>
        <v>307</v>
      </c>
      <c r="E833" s="107"/>
      <c r="F833" s="107"/>
      <c r="G833" s="107"/>
      <c r="H833" s="107"/>
      <c r="I833" s="107"/>
      <c r="J833" s="107"/>
      <c r="K833" s="107"/>
      <c r="L833" s="107"/>
      <c r="M833" s="107"/>
      <c r="N833" s="107">
        <v>307</v>
      </c>
      <c r="O833" s="107"/>
      <c r="P833" s="107"/>
      <c r="Q833" s="107"/>
      <c r="R833" s="107"/>
      <c r="S833" s="107"/>
      <c r="T833" s="107"/>
      <c r="U833" s="55">
        <f t="shared" si="367"/>
        <v>307</v>
      </c>
      <c r="V833" s="32">
        <f t="shared" si="355"/>
        <v>307</v>
      </c>
      <c r="W833" s="97">
        <f t="shared" si="356"/>
        <v>307</v>
      </c>
      <c r="X833" s="172">
        <f t="shared" si="357"/>
        <v>-11</v>
      </c>
      <c r="Y833" s="38"/>
      <c r="Z833" s="5">
        <f t="shared" si="359"/>
        <v>0</v>
      </c>
      <c r="AA833" s="84"/>
      <c r="AB833" s="84"/>
      <c r="AC833" s="84"/>
      <c r="AD833" s="84"/>
      <c r="AE833" s="84"/>
      <c r="AF833" s="84"/>
      <c r="AG833" s="84"/>
      <c r="AH833" s="84"/>
      <c r="AI833" s="84"/>
      <c r="AJ833" s="84"/>
      <c r="AK833" s="84"/>
      <c r="AL833" s="84"/>
      <c r="AM833" s="84"/>
      <c r="AN833" s="84"/>
      <c r="AO833" s="84"/>
      <c r="AP833" s="84"/>
      <c r="AQ833" s="84"/>
      <c r="AR833" s="84"/>
      <c r="AS833" s="84"/>
      <c r="AT833" s="84"/>
      <c r="AU833" s="84"/>
      <c r="AV833" s="84"/>
      <c r="AW833" s="84"/>
      <c r="AX833" s="84"/>
      <c r="AY833" s="84"/>
      <c r="AZ833" s="84"/>
      <c r="BA833" s="84"/>
      <c r="BB833" s="84"/>
      <c r="BC833" s="84"/>
      <c r="BD833" s="84"/>
      <c r="BE833" s="84"/>
      <c r="BF833" s="84"/>
      <c r="BG833" s="84"/>
    </row>
    <row r="834" spans="1:60" s="49" customFormat="1" ht="13.5" customHeight="1">
      <c r="A834" s="42" t="s">
        <v>45</v>
      </c>
      <c r="B834" s="43" t="s">
        <v>94</v>
      </c>
      <c r="C834" s="102">
        <v>4108</v>
      </c>
      <c r="D834" s="103">
        <f t="shared" si="376"/>
        <v>2714</v>
      </c>
      <c r="E834" s="103">
        <f t="shared" ref="E834:N834" si="378">SUM(E835:E839)</f>
        <v>500</v>
      </c>
      <c r="F834" s="103">
        <f t="shared" si="378"/>
        <v>0</v>
      </c>
      <c r="G834" s="103">
        <f t="shared" si="378"/>
        <v>0</v>
      </c>
      <c r="H834" s="103">
        <f t="shared" si="378"/>
        <v>0</v>
      </c>
      <c r="I834" s="103">
        <f t="shared" si="378"/>
        <v>0</v>
      </c>
      <c r="J834" s="103">
        <f t="shared" si="378"/>
        <v>0</v>
      </c>
      <c r="K834" s="103">
        <f t="shared" si="378"/>
        <v>0</v>
      </c>
      <c r="L834" s="103">
        <f t="shared" si="378"/>
        <v>0</v>
      </c>
      <c r="M834" s="103">
        <f t="shared" si="378"/>
        <v>0</v>
      </c>
      <c r="N834" s="103">
        <f t="shared" si="378"/>
        <v>2214</v>
      </c>
      <c r="O834" s="103">
        <v>0</v>
      </c>
      <c r="P834" s="103">
        <v>0</v>
      </c>
      <c r="Q834" s="103"/>
      <c r="R834" s="103"/>
      <c r="S834" s="103"/>
      <c r="T834" s="103"/>
      <c r="U834" s="46">
        <f t="shared" si="367"/>
        <v>2714</v>
      </c>
      <c r="V834" s="32">
        <f t="shared" si="355"/>
        <v>2714</v>
      </c>
      <c r="W834" s="97">
        <f t="shared" si="356"/>
        <v>2714</v>
      </c>
      <c r="X834" s="176">
        <f t="shared" si="357"/>
        <v>-1394</v>
      </c>
      <c r="Y834" s="38" t="s">
        <v>37</v>
      </c>
      <c r="Z834" s="5">
        <f t="shared" si="359"/>
        <v>0</v>
      </c>
      <c r="AA834" s="48"/>
      <c r="AB834" s="48"/>
      <c r="AC834" s="48"/>
      <c r="AD834" s="48"/>
      <c r="AE834" s="48"/>
      <c r="AF834" s="48"/>
      <c r="AG834" s="48"/>
      <c r="AH834" s="48"/>
      <c r="AI834" s="48"/>
      <c r="AJ834" s="48"/>
      <c r="AK834" s="48"/>
      <c r="AL834" s="48"/>
      <c r="AM834" s="48"/>
      <c r="AN834" s="48"/>
      <c r="AO834" s="48"/>
      <c r="AP834" s="48"/>
      <c r="AQ834" s="48"/>
      <c r="AR834" s="48"/>
      <c r="AS834" s="48"/>
      <c r="AT834" s="48"/>
      <c r="AU834" s="48"/>
      <c r="AV834" s="48"/>
      <c r="AW834" s="48"/>
      <c r="AX834" s="48"/>
      <c r="AY834" s="48"/>
      <c r="AZ834" s="48"/>
      <c r="BA834" s="48"/>
      <c r="BB834" s="48"/>
      <c r="BC834" s="48"/>
      <c r="BD834" s="48"/>
      <c r="BE834" s="48"/>
      <c r="BF834" s="48"/>
      <c r="BG834" s="48"/>
    </row>
    <row r="835" spans="1:60" s="59" customFormat="1" ht="12">
      <c r="A835" s="50" t="s">
        <v>40</v>
      </c>
      <c r="B835" s="51" t="s">
        <v>617</v>
      </c>
      <c r="C835" s="106">
        <v>250</v>
      </c>
      <c r="D835" s="107">
        <f t="shared" si="376"/>
        <v>250</v>
      </c>
      <c r="E835" s="107"/>
      <c r="F835" s="107"/>
      <c r="G835" s="107"/>
      <c r="H835" s="107"/>
      <c r="I835" s="107"/>
      <c r="J835" s="107"/>
      <c r="K835" s="107"/>
      <c r="L835" s="107"/>
      <c r="M835" s="107"/>
      <c r="N835" s="107">
        <v>250</v>
      </c>
      <c r="O835" s="107"/>
      <c r="P835" s="107"/>
      <c r="Q835" s="107"/>
      <c r="R835" s="107"/>
      <c r="S835" s="107"/>
      <c r="T835" s="107"/>
      <c r="U835" s="55">
        <f t="shared" si="367"/>
        <v>250</v>
      </c>
      <c r="V835" s="32">
        <f t="shared" si="355"/>
        <v>250</v>
      </c>
      <c r="W835" s="97">
        <f t="shared" si="356"/>
        <v>250</v>
      </c>
      <c r="X835" s="172">
        <f t="shared" si="357"/>
        <v>0</v>
      </c>
      <c r="Y835" s="57"/>
      <c r="Z835" s="5">
        <f t="shared" si="359"/>
        <v>0</v>
      </c>
      <c r="AA835" s="58"/>
      <c r="AB835" s="58"/>
      <c r="AC835" s="58"/>
      <c r="AD835" s="58"/>
      <c r="AE835" s="58"/>
      <c r="AF835" s="58"/>
      <c r="AG835" s="58"/>
      <c r="AH835" s="58"/>
      <c r="AI835" s="58"/>
      <c r="AJ835" s="58"/>
      <c r="AK835" s="58"/>
      <c r="AL835" s="58"/>
      <c r="AM835" s="58"/>
      <c r="AN835" s="58"/>
      <c r="AO835" s="58"/>
      <c r="AP835" s="58"/>
      <c r="AQ835" s="58"/>
      <c r="AR835" s="58"/>
      <c r="AS835" s="58"/>
      <c r="AT835" s="58"/>
      <c r="AU835" s="58"/>
      <c r="AV835" s="58"/>
      <c r="AW835" s="58"/>
      <c r="AX835" s="58"/>
      <c r="AY835" s="58"/>
      <c r="AZ835" s="58"/>
      <c r="BA835" s="58"/>
      <c r="BB835" s="58"/>
      <c r="BC835" s="58"/>
      <c r="BD835" s="58"/>
      <c r="BE835" s="58"/>
      <c r="BF835" s="58"/>
      <c r="BG835" s="58"/>
    </row>
    <row r="836" spans="1:60" s="59" customFormat="1" ht="12">
      <c r="A836" s="50" t="s">
        <v>40</v>
      </c>
      <c r="B836" s="51" t="s">
        <v>618</v>
      </c>
      <c r="C836" s="106">
        <v>300</v>
      </c>
      <c r="D836" s="107">
        <f t="shared" si="376"/>
        <v>300</v>
      </c>
      <c r="E836" s="107"/>
      <c r="F836" s="107"/>
      <c r="G836" s="107"/>
      <c r="H836" s="107"/>
      <c r="I836" s="107"/>
      <c r="J836" s="107"/>
      <c r="K836" s="107"/>
      <c r="L836" s="107"/>
      <c r="M836" s="107"/>
      <c r="N836" s="107">
        <v>300</v>
      </c>
      <c r="O836" s="107"/>
      <c r="P836" s="107"/>
      <c r="Q836" s="107"/>
      <c r="R836" s="107"/>
      <c r="S836" s="107"/>
      <c r="T836" s="107"/>
      <c r="U836" s="55">
        <f t="shared" si="367"/>
        <v>300</v>
      </c>
      <c r="V836" s="32">
        <f t="shared" si="355"/>
        <v>300</v>
      </c>
      <c r="W836" s="97">
        <f t="shared" si="356"/>
        <v>300</v>
      </c>
      <c r="X836" s="172">
        <f t="shared" si="357"/>
        <v>0</v>
      </c>
      <c r="Y836" s="57"/>
      <c r="Z836" s="5">
        <f t="shared" si="359"/>
        <v>0</v>
      </c>
      <c r="AA836" s="58"/>
      <c r="AB836" s="58"/>
      <c r="AC836" s="58"/>
      <c r="AD836" s="58"/>
      <c r="AE836" s="58"/>
      <c r="AF836" s="58"/>
      <c r="AG836" s="58"/>
      <c r="AH836" s="58"/>
      <c r="AI836" s="58"/>
      <c r="AJ836" s="58"/>
      <c r="AK836" s="58"/>
      <c r="AL836" s="58"/>
      <c r="AM836" s="58"/>
      <c r="AN836" s="58"/>
      <c r="AO836" s="58"/>
      <c r="AP836" s="58"/>
      <c r="AQ836" s="58"/>
      <c r="AR836" s="58"/>
      <c r="AS836" s="58"/>
      <c r="AT836" s="58"/>
      <c r="AU836" s="58"/>
      <c r="AV836" s="58"/>
      <c r="AW836" s="58"/>
      <c r="AX836" s="58"/>
      <c r="AY836" s="58"/>
      <c r="AZ836" s="58"/>
      <c r="BA836" s="58"/>
      <c r="BB836" s="58"/>
      <c r="BC836" s="58"/>
      <c r="BD836" s="58"/>
      <c r="BE836" s="58"/>
      <c r="BF836" s="58"/>
      <c r="BG836" s="58"/>
    </row>
    <row r="837" spans="1:60" s="59" customFormat="1" ht="12">
      <c r="A837" s="50" t="s">
        <v>40</v>
      </c>
      <c r="B837" s="51" t="s">
        <v>619</v>
      </c>
      <c r="C837" s="106">
        <v>120</v>
      </c>
      <c r="D837" s="107">
        <f t="shared" si="376"/>
        <v>120</v>
      </c>
      <c r="E837" s="107"/>
      <c r="F837" s="107"/>
      <c r="G837" s="107"/>
      <c r="H837" s="107"/>
      <c r="I837" s="107"/>
      <c r="J837" s="107"/>
      <c r="K837" s="107"/>
      <c r="L837" s="107"/>
      <c r="M837" s="107"/>
      <c r="N837" s="107">
        <v>120</v>
      </c>
      <c r="O837" s="107"/>
      <c r="P837" s="107"/>
      <c r="Q837" s="107"/>
      <c r="R837" s="107"/>
      <c r="S837" s="107"/>
      <c r="T837" s="107"/>
      <c r="U837" s="55">
        <f t="shared" si="367"/>
        <v>120</v>
      </c>
      <c r="V837" s="32">
        <f t="shared" si="355"/>
        <v>120</v>
      </c>
      <c r="W837" s="97">
        <f t="shared" si="356"/>
        <v>120</v>
      </c>
      <c r="X837" s="172">
        <f t="shared" si="357"/>
        <v>0</v>
      </c>
      <c r="Y837" s="57"/>
      <c r="Z837" s="5">
        <f t="shared" si="359"/>
        <v>0</v>
      </c>
      <c r="AA837" s="58"/>
      <c r="AB837" s="58"/>
      <c r="AC837" s="58"/>
      <c r="AD837" s="58"/>
      <c r="AE837" s="58"/>
      <c r="AF837" s="58"/>
      <c r="AG837" s="58"/>
      <c r="AH837" s="58"/>
      <c r="AI837" s="58"/>
      <c r="AJ837" s="58"/>
      <c r="AK837" s="58"/>
      <c r="AL837" s="58"/>
      <c r="AM837" s="58"/>
      <c r="AN837" s="58"/>
      <c r="AO837" s="58"/>
      <c r="AP837" s="58"/>
      <c r="AQ837" s="58"/>
      <c r="AR837" s="58"/>
      <c r="AS837" s="58"/>
      <c r="AT837" s="58"/>
      <c r="AU837" s="58"/>
      <c r="AV837" s="58"/>
      <c r="AW837" s="58"/>
      <c r="AX837" s="58"/>
      <c r="AY837" s="58"/>
      <c r="AZ837" s="58"/>
      <c r="BA837" s="58"/>
      <c r="BB837" s="58"/>
      <c r="BC837" s="58"/>
      <c r="BD837" s="58"/>
      <c r="BE837" s="58"/>
      <c r="BF837" s="58"/>
      <c r="BG837" s="58"/>
    </row>
    <row r="838" spans="1:60" s="59" customFormat="1" ht="12">
      <c r="A838" s="50" t="s">
        <v>40</v>
      </c>
      <c r="B838" s="51" t="s">
        <v>620</v>
      </c>
      <c r="C838" s="106">
        <v>2938</v>
      </c>
      <c r="D838" s="107">
        <f t="shared" si="376"/>
        <v>1544</v>
      </c>
      <c r="E838" s="107"/>
      <c r="F838" s="107"/>
      <c r="G838" s="107"/>
      <c r="H838" s="107"/>
      <c r="I838" s="107"/>
      <c r="J838" s="107"/>
      <c r="K838" s="107"/>
      <c r="L838" s="107"/>
      <c r="M838" s="107"/>
      <c r="N838" s="107">
        <v>1544</v>
      </c>
      <c r="O838" s="107"/>
      <c r="P838" s="107"/>
      <c r="Q838" s="107"/>
      <c r="R838" s="107"/>
      <c r="S838" s="107"/>
      <c r="T838" s="107"/>
      <c r="U838" s="55">
        <f t="shared" si="367"/>
        <v>1544</v>
      </c>
      <c r="V838" s="32">
        <f t="shared" si="355"/>
        <v>1544</v>
      </c>
      <c r="W838" s="97">
        <f t="shared" si="356"/>
        <v>1544</v>
      </c>
      <c r="X838" s="172">
        <f t="shared" si="357"/>
        <v>-1394</v>
      </c>
      <c r="Y838" s="57"/>
      <c r="Z838" s="5">
        <f t="shared" si="359"/>
        <v>0</v>
      </c>
      <c r="AA838" s="58"/>
      <c r="AB838" s="58"/>
      <c r="AC838" s="58"/>
      <c r="AD838" s="58"/>
      <c r="AE838" s="58"/>
      <c r="AF838" s="58"/>
      <c r="AG838" s="58"/>
      <c r="AH838" s="58"/>
      <c r="AI838" s="58"/>
      <c r="AJ838" s="58"/>
      <c r="AK838" s="58"/>
      <c r="AL838" s="58"/>
      <c r="AM838" s="58"/>
      <c r="AN838" s="58"/>
      <c r="AO838" s="58"/>
      <c r="AP838" s="58"/>
      <c r="AQ838" s="58"/>
      <c r="AR838" s="58"/>
      <c r="AS838" s="58"/>
      <c r="AT838" s="58"/>
      <c r="AU838" s="58"/>
      <c r="AV838" s="58"/>
      <c r="AW838" s="58"/>
      <c r="AX838" s="58"/>
      <c r="AY838" s="58"/>
      <c r="AZ838" s="58"/>
      <c r="BA838" s="58"/>
      <c r="BB838" s="58"/>
      <c r="BC838" s="58"/>
      <c r="BD838" s="58"/>
      <c r="BE838" s="58"/>
      <c r="BF838" s="58"/>
      <c r="BG838" s="58"/>
    </row>
    <row r="839" spans="1:60" s="59" customFormat="1" ht="12">
      <c r="A839" s="50" t="s">
        <v>40</v>
      </c>
      <c r="B839" s="51" t="s">
        <v>621</v>
      </c>
      <c r="C839" s="106">
        <v>500</v>
      </c>
      <c r="D839" s="107">
        <f t="shared" si="376"/>
        <v>500</v>
      </c>
      <c r="E839" s="107">
        <v>500</v>
      </c>
      <c r="F839" s="107"/>
      <c r="G839" s="107"/>
      <c r="H839" s="107"/>
      <c r="I839" s="107"/>
      <c r="J839" s="107"/>
      <c r="K839" s="107"/>
      <c r="L839" s="107"/>
      <c r="M839" s="107"/>
      <c r="N839" s="107"/>
      <c r="O839" s="107"/>
      <c r="P839" s="107"/>
      <c r="Q839" s="107"/>
      <c r="R839" s="107"/>
      <c r="S839" s="107"/>
      <c r="T839" s="107"/>
      <c r="U839" s="55">
        <f t="shared" si="367"/>
        <v>500</v>
      </c>
      <c r="V839" s="32">
        <f t="shared" si="355"/>
        <v>500</v>
      </c>
      <c r="W839" s="97">
        <f t="shared" si="356"/>
        <v>500</v>
      </c>
      <c r="X839" s="172">
        <f t="shared" si="357"/>
        <v>0</v>
      </c>
      <c r="Y839" s="57"/>
      <c r="Z839" s="5">
        <f t="shared" si="359"/>
        <v>0</v>
      </c>
      <c r="AA839" s="58"/>
      <c r="AB839" s="58"/>
      <c r="AC839" s="58"/>
      <c r="AD839" s="58"/>
      <c r="AE839" s="58"/>
      <c r="AF839" s="58"/>
      <c r="AG839" s="58"/>
      <c r="AH839" s="58"/>
      <c r="AI839" s="58"/>
      <c r="AJ839" s="58"/>
      <c r="AK839" s="58"/>
      <c r="AL839" s="58"/>
      <c r="AM839" s="58"/>
      <c r="AN839" s="58"/>
      <c r="AO839" s="58"/>
      <c r="AP839" s="58"/>
      <c r="AQ839" s="58"/>
      <c r="AR839" s="58"/>
      <c r="AS839" s="58"/>
      <c r="AT839" s="58"/>
      <c r="AU839" s="58"/>
      <c r="AV839" s="58"/>
      <c r="AW839" s="58"/>
      <c r="AX839" s="58"/>
      <c r="AY839" s="58"/>
      <c r="AZ839" s="58"/>
      <c r="BA839" s="58"/>
      <c r="BB839" s="58"/>
      <c r="BC839" s="58"/>
      <c r="BD839" s="58"/>
      <c r="BE839" s="58"/>
      <c r="BF839" s="58"/>
      <c r="BG839" s="58"/>
    </row>
    <row r="840" spans="1:60" s="49" customFormat="1" ht="13.5" customHeight="1">
      <c r="A840" s="42" t="s">
        <v>65</v>
      </c>
      <c r="B840" s="43" t="s">
        <v>66</v>
      </c>
      <c r="C840" s="44">
        <f>SUM(C841:C854)</f>
        <v>15055</v>
      </c>
      <c r="D840" s="45">
        <f>SUM(D841:D854)</f>
        <v>13831</v>
      </c>
      <c r="E840" s="45">
        <f>SUM(E841:E854)</f>
        <v>13831</v>
      </c>
      <c r="F840" s="45">
        <f t="shared" ref="F840:P840" si="379">SUM(F841:F854)</f>
        <v>0</v>
      </c>
      <c r="G840" s="45">
        <f t="shared" si="379"/>
        <v>0</v>
      </c>
      <c r="H840" s="45">
        <f t="shared" si="379"/>
        <v>0</v>
      </c>
      <c r="I840" s="45">
        <f t="shared" si="379"/>
        <v>0</v>
      </c>
      <c r="J840" s="45">
        <f t="shared" si="379"/>
        <v>0</v>
      </c>
      <c r="K840" s="45">
        <f t="shared" si="379"/>
        <v>0</v>
      </c>
      <c r="L840" s="45">
        <f t="shared" si="379"/>
        <v>0</v>
      </c>
      <c r="M840" s="45">
        <f t="shared" si="379"/>
        <v>0</v>
      </c>
      <c r="N840" s="45">
        <f t="shared" si="379"/>
        <v>0</v>
      </c>
      <c r="O840" s="45">
        <f t="shared" si="379"/>
        <v>0</v>
      </c>
      <c r="P840" s="45">
        <f t="shared" si="379"/>
        <v>0</v>
      </c>
      <c r="Q840" s="45">
        <f t="shared" ref="Q840:W840" si="380">SUM(Q841:Q850)</f>
        <v>0</v>
      </c>
      <c r="R840" s="45">
        <f t="shared" si="380"/>
        <v>0</v>
      </c>
      <c r="S840" s="45">
        <f t="shared" si="380"/>
        <v>0</v>
      </c>
      <c r="T840" s="45">
        <f t="shared" si="380"/>
        <v>0</v>
      </c>
      <c r="U840" s="46">
        <f t="shared" si="380"/>
        <v>16823</v>
      </c>
      <c r="V840" s="176">
        <f t="shared" si="380"/>
        <v>16823</v>
      </c>
      <c r="W840" s="44">
        <f t="shared" si="380"/>
        <v>16823</v>
      </c>
      <c r="X840" s="176">
        <f t="shared" si="357"/>
        <v>-1224</v>
      </c>
      <c r="Y840" s="38"/>
      <c r="Z840" s="5">
        <f t="shared" si="359"/>
        <v>0</v>
      </c>
      <c r="AA840" s="48"/>
      <c r="AB840" s="48"/>
      <c r="AC840" s="48"/>
      <c r="AD840" s="48"/>
      <c r="AE840" s="48"/>
      <c r="AF840" s="48"/>
      <c r="AG840" s="48"/>
      <c r="AH840" s="48"/>
      <c r="AI840" s="48"/>
      <c r="AJ840" s="48"/>
      <c r="AK840" s="48"/>
      <c r="AL840" s="48"/>
      <c r="AM840" s="48"/>
      <c r="AN840" s="48"/>
      <c r="AO840" s="48"/>
      <c r="AP840" s="48"/>
      <c r="AQ840" s="48"/>
      <c r="AR840" s="48"/>
      <c r="AS840" s="48"/>
      <c r="AT840" s="48"/>
      <c r="AU840" s="48"/>
      <c r="AV840" s="48"/>
      <c r="AW840" s="48"/>
      <c r="AX840" s="48"/>
      <c r="AY840" s="48"/>
      <c r="AZ840" s="48"/>
      <c r="BA840" s="48"/>
      <c r="BB840" s="48"/>
      <c r="BC840" s="48"/>
      <c r="BD840" s="48"/>
      <c r="BE840" s="48"/>
      <c r="BF840" s="48"/>
      <c r="BG840" s="48"/>
    </row>
    <row r="841" spans="1:60" s="147" customFormat="1" ht="36.75" hidden="1" customHeight="1">
      <c r="A841" s="60" t="s">
        <v>40</v>
      </c>
      <c r="B841" s="51" t="s">
        <v>622</v>
      </c>
      <c r="C841" s="106">
        <v>335</v>
      </c>
      <c r="D841" s="107">
        <f>SUM(E841:P841)</f>
        <v>0</v>
      </c>
      <c r="E841" s="107"/>
      <c r="F841" s="107"/>
      <c r="G841" s="107"/>
      <c r="H841" s="107"/>
      <c r="I841" s="107"/>
      <c r="J841" s="107"/>
      <c r="K841" s="107"/>
      <c r="L841" s="107"/>
      <c r="M841" s="107"/>
      <c r="N841" s="107"/>
      <c r="O841" s="107"/>
      <c r="P841" s="107"/>
      <c r="Q841" s="107"/>
      <c r="R841" s="107"/>
      <c r="S841" s="107"/>
      <c r="T841" s="107"/>
      <c r="U841" s="55">
        <f t="shared" si="367"/>
        <v>0</v>
      </c>
      <c r="V841" s="32">
        <f t="shared" si="355"/>
        <v>0</v>
      </c>
      <c r="W841" s="97">
        <f t="shared" si="356"/>
        <v>0</v>
      </c>
      <c r="X841" s="172">
        <f t="shared" si="357"/>
        <v>-335</v>
      </c>
      <c r="Y841" s="38" t="s">
        <v>37</v>
      </c>
      <c r="Z841" s="5">
        <f t="shared" si="359"/>
        <v>0</v>
      </c>
      <c r="AA841" s="65"/>
      <c r="AB841" s="65"/>
      <c r="AC841" s="65"/>
      <c r="AD841" s="65"/>
      <c r="AE841" s="65"/>
      <c r="AF841" s="65"/>
      <c r="AG841" s="65"/>
      <c r="AH841" s="65"/>
      <c r="AI841" s="65"/>
      <c r="AJ841" s="65"/>
      <c r="AK841" s="65"/>
      <c r="AL841" s="65"/>
      <c r="AM841" s="65"/>
      <c r="AN841" s="65"/>
      <c r="AO841" s="65"/>
      <c r="AP841" s="65"/>
      <c r="AQ841" s="65"/>
      <c r="AR841" s="65"/>
      <c r="AS841" s="65"/>
      <c r="AT841" s="65"/>
      <c r="AU841" s="65"/>
      <c r="AV841" s="65"/>
      <c r="AW841" s="65"/>
      <c r="AX841" s="65"/>
      <c r="AY841" s="65"/>
      <c r="AZ841" s="65"/>
      <c r="BA841" s="65"/>
      <c r="BB841" s="65"/>
      <c r="BC841" s="65"/>
      <c r="BD841" s="65"/>
      <c r="BE841" s="65"/>
      <c r="BF841" s="65"/>
      <c r="BG841" s="65"/>
      <c r="BH841" s="146"/>
    </row>
    <row r="842" spans="1:60" s="207" customFormat="1" ht="24">
      <c r="A842" s="60" t="s">
        <v>40</v>
      </c>
      <c r="B842" s="51" t="s">
        <v>623</v>
      </c>
      <c r="C842" s="106">
        <v>5983</v>
      </c>
      <c r="D842" s="107">
        <f>SUM(E842:P842)</f>
        <v>6461</v>
      </c>
      <c r="E842" s="107">
        <v>6461</v>
      </c>
      <c r="F842" s="107"/>
      <c r="G842" s="107"/>
      <c r="H842" s="107"/>
      <c r="I842" s="107"/>
      <c r="J842" s="107"/>
      <c r="K842" s="107"/>
      <c r="L842" s="107"/>
      <c r="M842" s="107"/>
      <c r="N842" s="107"/>
      <c r="O842" s="107"/>
      <c r="P842" s="107"/>
      <c r="Q842" s="107"/>
      <c r="R842" s="107"/>
      <c r="S842" s="107"/>
      <c r="T842" s="107"/>
      <c r="U842" s="55">
        <f t="shared" si="367"/>
        <v>6461</v>
      </c>
      <c r="V842" s="32">
        <f t="shared" si="355"/>
        <v>6461</v>
      </c>
      <c r="W842" s="97">
        <f t="shared" si="356"/>
        <v>6461</v>
      </c>
      <c r="X842" s="172">
        <f t="shared" si="357"/>
        <v>478</v>
      </c>
      <c r="Y842" s="38" t="s">
        <v>37</v>
      </c>
      <c r="Z842" s="5">
        <f t="shared" si="359"/>
        <v>0</v>
      </c>
      <c r="AA842" s="165"/>
      <c r="AB842" s="165"/>
      <c r="AC842" s="165"/>
      <c r="AD842" s="165"/>
      <c r="AE842" s="165"/>
      <c r="AF842" s="165"/>
      <c r="AG842" s="165"/>
      <c r="AH842" s="165"/>
      <c r="AI842" s="165"/>
      <c r="AJ842" s="165"/>
      <c r="AK842" s="165"/>
      <c r="AL842" s="165"/>
      <c r="AM842" s="165"/>
      <c r="AN842" s="165"/>
      <c r="AO842" s="165"/>
      <c r="AP842" s="165"/>
      <c r="AQ842" s="165"/>
      <c r="AR842" s="165"/>
      <c r="AS842" s="165"/>
      <c r="AT842" s="165"/>
      <c r="AU842" s="165"/>
      <c r="AV842" s="165"/>
      <c r="AW842" s="165"/>
      <c r="AX842" s="165"/>
      <c r="AY842" s="165"/>
      <c r="AZ842" s="165"/>
      <c r="BA842" s="165"/>
      <c r="BB842" s="165"/>
      <c r="BC842" s="165"/>
      <c r="BD842" s="165"/>
      <c r="BE842" s="165"/>
      <c r="BF842" s="165"/>
      <c r="BG842" s="165"/>
      <c r="BH842" s="206"/>
    </row>
    <row r="843" spans="1:60" s="207" customFormat="1" ht="36" customHeight="1" outlineLevel="1">
      <c r="A843" s="60" t="s">
        <v>40</v>
      </c>
      <c r="B843" s="51" t="s">
        <v>624</v>
      </c>
      <c r="C843" s="106">
        <v>1458</v>
      </c>
      <c r="D843" s="107">
        <f t="shared" si="376"/>
        <v>1438</v>
      </c>
      <c r="E843" s="107">
        <v>1438</v>
      </c>
      <c r="F843" s="107"/>
      <c r="G843" s="107"/>
      <c r="H843" s="107"/>
      <c r="I843" s="107"/>
      <c r="J843" s="107"/>
      <c r="K843" s="107"/>
      <c r="L843" s="107"/>
      <c r="M843" s="107"/>
      <c r="N843" s="107"/>
      <c r="O843" s="107"/>
      <c r="P843" s="107"/>
      <c r="Q843" s="107"/>
      <c r="R843" s="107"/>
      <c r="S843" s="107"/>
      <c r="T843" s="107"/>
      <c r="U843" s="55">
        <f t="shared" si="367"/>
        <v>1438</v>
      </c>
      <c r="V843" s="32">
        <f t="shared" si="355"/>
        <v>1438</v>
      </c>
      <c r="W843" s="97">
        <f t="shared" si="356"/>
        <v>1438</v>
      </c>
      <c r="X843" s="172">
        <f t="shared" si="357"/>
        <v>-20</v>
      </c>
      <c r="Y843" s="38" t="s">
        <v>37</v>
      </c>
      <c r="Z843" s="5">
        <f t="shared" si="359"/>
        <v>0</v>
      </c>
      <c r="AA843" s="165"/>
      <c r="AB843" s="165"/>
      <c r="AC843" s="165"/>
      <c r="AD843" s="165"/>
      <c r="AE843" s="165"/>
      <c r="AF843" s="165"/>
      <c r="AG843" s="165"/>
      <c r="AH843" s="165"/>
      <c r="AI843" s="165"/>
      <c r="AJ843" s="165"/>
      <c r="AK843" s="165"/>
      <c r="AL843" s="165"/>
      <c r="AM843" s="165"/>
      <c r="AN843" s="165"/>
      <c r="AO843" s="165"/>
      <c r="AP843" s="165"/>
      <c r="AQ843" s="165"/>
      <c r="AR843" s="165"/>
      <c r="AS843" s="165"/>
      <c r="AT843" s="165"/>
      <c r="AU843" s="165"/>
      <c r="AV843" s="165"/>
      <c r="AW843" s="165"/>
      <c r="AX843" s="165"/>
      <c r="AY843" s="165"/>
      <c r="AZ843" s="165"/>
      <c r="BA843" s="165"/>
      <c r="BB843" s="165"/>
      <c r="BC843" s="165"/>
      <c r="BD843" s="165"/>
      <c r="BE843" s="165"/>
      <c r="BF843" s="165"/>
      <c r="BG843" s="165"/>
      <c r="BH843" s="206"/>
    </row>
    <row r="844" spans="1:60" s="166" customFormat="1" ht="12">
      <c r="A844" s="60" t="s">
        <v>40</v>
      </c>
      <c r="B844" s="51" t="s">
        <v>625</v>
      </c>
      <c r="C844" s="106">
        <v>900</v>
      </c>
      <c r="D844" s="107">
        <f t="shared" si="376"/>
        <v>1470</v>
      </c>
      <c r="E844" s="107">
        <v>1470</v>
      </c>
      <c r="F844" s="107"/>
      <c r="G844" s="107"/>
      <c r="H844" s="107"/>
      <c r="I844" s="107"/>
      <c r="J844" s="107"/>
      <c r="K844" s="107"/>
      <c r="L844" s="107"/>
      <c r="M844" s="107"/>
      <c r="N844" s="107"/>
      <c r="O844" s="107"/>
      <c r="P844" s="107"/>
      <c r="Q844" s="107">
        <f t="shared" ref="Q844:W844" si="381">SUM(Q845:Q850)</f>
        <v>0</v>
      </c>
      <c r="R844" s="107">
        <f t="shared" si="381"/>
        <v>0</v>
      </c>
      <c r="S844" s="107">
        <f t="shared" si="381"/>
        <v>0</v>
      </c>
      <c r="T844" s="107">
        <f t="shared" si="381"/>
        <v>0</v>
      </c>
      <c r="U844" s="46">
        <f t="shared" si="381"/>
        <v>4462</v>
      </c>
      <c r="V844" s="176">
        <f t="shared" si="381"/>
        <v>4462</v>
      </c>
      <c r="W844" s="176">
        <f t="shared" si="381"/>
        <v>4462</v>
      </c>
      <c r="X844" s="172">
        <f t="shared" si="357"/>
        <v>570</v>
      </c>
      <c r="Y844" s="38" t="s">
        <v>37</v>
      </c>
      <c r="Z844" s="5">
        <f t="shared" si="359"/>
        <v>0</v>
      </c>
      <c r="AA844" s="165"/>
      <c r="AB844" s="165"/>
      <c r="AC844" s="165"/>
      <c r="AD844" s="165"/>
      <c r="AE844" s="165"/>
      <c r="AF844" s="165"/>
      <c r="AG844" s="165"/>
      <c r="AH844" s="165"/>
      <c r="AI844" s="165"/>
      <c r="AJ844" s="165"/>
      <c r="AK844" s="165"/>
      <c r="AL844" s="165"/>
      <c r="AM844" s="165"/>
      <c r="AN844" s="165"/>
      <c r="AO844" s="165"/>
      <c r="AP844" s="165"/>
      <c r="AQ844" s="165"/>
      <c r="AR844" s="165"/>
      <c r="AS844" s="165"/>
      <c r="AT844" s="165"/>
      <c r="AU844" s="165"/>
      <c r="AV844" s="165"/>
      <c r="AW844" s="165"/>
      <c r="AX844" s="165"/>
      <c r="AY844" s="165"/>
      <c r="AZ844" s="165"/>
      <c r="BA844" s="165"/>
      <c r="BB844" s="165"/>
      <c r="BC844" s="165"/>
      <c r="BD844" s="165"/>
      <c r="BE844" s="165"/>
      <c r="BF844" s="165"/>
      <c r="BG844" s="165"/>
    </row>
    <row r="845" spans="1:60" s="166" customFormat="1" ht="36" hidden="1">
      <c r="A845" s="60" t="s">
        <v>40</v>
      </c>
      <c r="B845" s="208" t="s">
        <v>626</v>
      </c>
      <c r="C845" s="106">
        <v>581</v>
      </c>
      <c r="D845" s="107">
        <f t="shared" si="376"/>
        <v>0</v>
      </c>
      <c r="E845" s="107"/>
      <c r="F845" s="107"/>
      <c r="G845" s="107"/>
      <c r="H845" s="107"/>
      <c r="I845" s="107"/>
      <c r="J845" s="107"/>
      <c r="K845" s="107"/>
      <c r="L845" s="107"/>
      <c r="M845" s="107"/>
      <c r="N845" s="107"/>
      <c r="O845" s="107"/>
      <c r="P845" s="107"/>
      <c r="Q845" s="107"/>
      <c r="R845" s="107"/>
      <c r="S845" s="107"/>
      <c r="T845" s="107"/>
      <c r="U845" s="55">
        <f t="shared" si="367"/>
        <v>0</v>
      </c>
      <c r="V845" s="32">
        <f t="shared" si="355"/>
        <v>0</v>
      </c>
      <c r="W845" s="97">
        <f t="shared" si="356"/>
        <v>0</v>
      </c>
      <c r="X845" s="172">
        <f t="shared" si="357"/>
        <v>-581</v>
      </c>
      <c r="Y845" s="38" t="s">
        <v>37</v>
      </c>
      <c r="Z845" s="5">
        <f t="shared" si="359"/>
        <v>0</v>
      </c>
      <c r="AA845" s="165"/>
      <c r="AB845" s="165"/>
      <c r="AC845" s="165"/>
      <c r="AD845" s="165"/>
      <c r="AE845" s="165"/>
      <c r="AF845" s="165"/>
      <c r="AG845" s="165"/>
      <c r="AH845" s="165"/>
      <c r="AI845" s="165"/>
      <c r="AJ845" s="165"/>
      <c r="AK845" s="165"/>
      <c r="AL845" s="165"/>
      <c r="AM845" s="165"/>
      <c r="AN845" s="165"/>
      <c r="AO845" s="165"/>
      <c r="AP845" s="165"/>
      <c r="AQ845" s="165"/>
      <c r="AR845" s="165"/>
      <c r="AS845" s="165"/>
      <c r="AT845" s="165"/>
      <c r="AU845" s="165"/>
      <c r="AV845" s="165"/>
      <c r="AW845" s="165"/>
      <c r="AX845" s="165"/>
      <c r="AY845" s="165"/>
      <c r="AZ845" s="165"/>
      <c r="BA845" s="165"/>
      <c r="BB845" s="165"/>
      <c r="BC845" s="165"/>
      <c r="BD845" s="165"/>
      <c r="BE845" s="165"/>
      <c r="BF845" s="165"/>
      <c r="BG845" s="165"/>
    </row>
    <row r="846" spans="1:60" s="166" customFormat="1" ht="36" hidden="1">
      <c r="A846" s="60" t="s">
        <v>40</v>
      </c>
      <c r="B846" s="208" t="s">
        <v>627</v>
      </c>
      <c r="C846" s="106">
        <v>510</v>
      </c>
      <c r="D846" s="107">
        <f t="shared" si="376"/>
        <v>0</v>
      </c>
      <c r="E846" s="107"/>
      <c r="F846" s="107"/>
      <c r="G846" s="107"/>
      <c r="H846" s="107"/>
      <c r="I846" s="107"/>
      <c r="J846" s="107"/>
      <c r="K846" s="107"/>
      <c r="L846" s="107"/>
      <c r="M846" s="107"/>
      <c r="N846" s="107"/>
      <c r="O846" s="107"/>
      <c r="P846" s="107"/>
      <c r="Q846" s="107"/>
      <c r="R846" s="107"/>
      <c r="S846" s="107"/>
      <c r="T846" s="107"/>
      <c r="U846" s="55">
        <f t="shared" si="367"/>
        <v>0</v>
      </c>
      <c r="V846" s="32">
        <f t="shared" ref="V846:V909" si="382">U846-S846</f>
        <v>0</v>
      </c>
      <c r="W846" s="97">
        <f t="shared" ref="W846:W909" si="383">E846+F846+G846+H846+I846+J846+K846+L846+M846+N846+O846+P846</f>
        <v>0</v>
      </c>
      <c r="X846" s="172">
        <f t="shared" si="357"/>
        <v>-510</v>
      </c>
      <c r="Y846" s="38" t="s">
        <v>37</v>
      </c>
      <c r="Z846" s="5">
        <f t="shared" si="359"/>
        <v>0</v>
      </c>
      <c r="AA846" s="165"/>
      <c r="AB846" s="165"/>
      <c r="AC846" s="165"/>
      <c r="AD846" s="165"/>
      <c r="AE846" s="165"/>
      <c r="AF846" s="165"/>
      <c r="AG846" s="165"/>
      <c r="AH846" s="165"/>
      <c r="AI846" s="165"/>
      <c r="AJ846" s="165"/>
      <c r="AK846" s="165"/>
      <c r="AL846" s="165"/>
      <c r="AM846" s="165"/>
      <c r="AN846" s="165"/>
      <c r="AO846" s="165"/>
      <c r="AP846" s="165"/>
      <c r="AQ846" s="165"/>
      <c r="AR846" s="165"/>
      <c r="AS846" s="165"/>
      <c r="AT846" s="165"/>
      <c r="AU846" s="165"/>
      <c r="AV846" s="165"/>
      <c r="AW846" s="165"/>
      <c r="AX846" s="165"/>
      <c r="AY846" s="165"/>
      <c r="AZ846" s="165"/>
      <c r="BA846" s="165"/>
      <c r="BB846" s="165"/>
      <c r="BC846" s="165"/>
      <c r="BD846" s="165"/>
      <c r="BE846" s="165"/>
      <c r="BF846" s="165"/>
      <c r="BG846" s="165"/>
    </row>
    <row r="847" spans="1:60" s="207" customFormat="1" ht="48">
      <c r="A847" s="109" t="s">
        <v>40</v>
      </c>
      <c r="B847" s="86" t="s">
        <v>628</v>
      </c>
      <c r="C847" s="106">
        <v>900</v>
      </c>
      <c r="D847" s="107">
        <f t="shared" si="376"/>
        <v>621</v>
      </c>
      <c r="E847" s="107">
        <v>621</v>
      </c>
      <c r="F847" s="107"/>
      <c r="G847" s="107"/>
      <c r="H847" s="107"/>
      <c r="I847" s="107"/>
      <c r="J847" s="107"/>
      <c r="K847" s="107"/>
      <c r="L847" s="107"/>
      <c r="M847" s="107"/>
      <c r="N847" s="107"/>
      <c r="O847" s="107"/>
      <c r="P847" s="107"/>
      <c r="Q847" s="107"/>
      <c r="R847" s="107"/>
      <c r="S847" s="107"/>
      <c r="T847" s="107"/>
      <c r="U847" s="55">
        <f t="shared" si="367"/>
        <v>621</v>
      </c>
      <c r="V847" s="32">
        <f t="shared" si="382"/>
        <v>621</v>
      </c>
      <c r="W847" s="97">
        <f t="shared" si="383"/>
        <v>621</v>
      </c>
      <c r="X847" s="172">
        <f t="shared" ref="X847:X910" si="384">D847-C847</f>
        <v>-279</v>
      </c>
      <c r="Y847" s="38" t="s">
        <v>37</v>
      </c>
      <c r="Z847" s="5">
        <f t="shared" si="359"/>
        <v>0</v>
      </c>
      <c r="AA847" s="165"/>
      <c r="AB847" s="165"/>
      <c r="AC847" s="165"/>
      <c r="AD847" s="165"/>
      <c r="AE847" s="165"/>
      <c r="AF847" s="165"/>
      <c r="AG847" s="165"/>
      <c r="AH847" s="165"/>
      <c r="AI847" s="165"/>
      <c r="AJ847" s="165"/>
      <c r="AK847" s="165"/>
      <c r="AL847" s="165"/>
      <c r="AM847" s="165"/>
      <c r="AN847" s="165"/>
      <c r="AO847" s="165"/>
      <c r="AP847" s="165"/>
      <c r="AQ847" s="165"/>
      <c r="AR847" s="165"/>
      <c r="AS847" s="165"/>
      <c r="AT847" s="165"/>
      <c r="AU847" s="165"/>
      <c r="AV847" s="165"/>
      <c r="AW847" s="165"/>
      <c r="AX847" s="165"/>
      <c r="AY847" s="165"/>
      <c r="AZ847" s="165"/>
      <c r="BA847" s="165"/>
      <c r="BB847" s="165"/>
      <c r="BC847" s="165"/>
      <c r="BD847" s="165"/>
      <c r="BE847" s="165"/>
      <c r="BF847" s="165"/>
      <c r="BG847" s="165"/>
      <c r="BH847" s="206"/>
    </row>
    <row r="848" spans="1:60" s="207" customFormat="1" ht="48">
      <c r="A848" s="109" t="s">
        <v>40</v>
      </c>
      <c r="B848" s="86" t="s">
        <v>629</v>
      </c>
      <c r="C848" s="106">
        <v>900</v>
      </c>
      <c r="D848" s="107">
        <f t="shared" si="376"/>
        <v>752</v>
      </c>
      <c r="E848" s="107">
        <v>752</v>
      </c>
      <c r="F848" s="107"/>
      <c r="G848" s="107"/>
      <c r="H848" s="107"/>
      <c r="I848" s="107"/>
      <c r="J848" s="107"/>
      <c r="K848" s="107"/>
      <c r="L848" s="107"/>
      <c r="M848" s="107"/>
      <c r="N848" s="107"/>
      <c r="O848" s="107"/>
      <c r="P848" s="107"/>
      <c r="Q848" s="107"/>
      <c r="R848" s="107"/>
      <c r="S848" s="107"/>
      <c r="T848" s="107"/>
      <c r="U848" s="55">
        <f t="shared" si="367"/>
        <v>752</v>
      </c>
      <c r="V848" s="32">
        <f t="shared" si="382"/>
        <v>752</v>
      </c>
      <c r="W848" s="97">
        <f t="shared" si="383"/>
        <v>752</v>
      </c>
      <c r="X848" s="172">
        <f t="shared" si="384"/>
        <v>-148</v>
      </c>
      <c r="Y848" s="38" t="s">
        <v>37</v>
      </c>
      <c r="Z848" s="5">
        <f t="shared" si="359"/>
        <v>0</v>
      </c>
      <c r="AA848" s="165"/>
      <c r="AB848" s="165"/>
      <c r="AC848" s="165"/>
      <c r="AD848" s="165"/>
      <c r="AE848" s="165"/>
      <c r="AF848" s="165"/>
      <c r="AG848" s="165"/>
      <c r="AH848" s="165"/>
      <c r="AI848" s="165"/>
      <c r="AJ848" s="165"/>
      <c r="AK848" s="165"/>
      <c r="AL848" s="165"/>
      <c r="AM848" s="165"/>
      <c r="AN848" s="165"/>
      <c r="AO848" s="165"/>
      <c r="AP848" s="165"/>
      <c r="AQ848" s="165"/>
      <c r="AR848" s="165"/>
      <c r="AS848" s="165"/>
      <c r="AT848" s="165"/>
      <c r="AU848" s="165"/>
      <c r="AV848" s="165"/>
      <c r="AW848" s="165"/>
      <c r="AX848" s="165"/>
      <c r="AY848" s="165"/>
      <c r="AZ848" s="165"/>
      <c r="BA848" s="165"/>
      <c r="BB848" s="165"/>
      <c r="BC848" s="165"/>
      <c r="BD848" s="165"/>
      <c r="BE848" s="165"/>
      <c r="BF848" s="165"/>
      <c r="BG848" s="165"/>
      <c r="BH848" s="206"/>
    </row>
    <row r="849" spans="1:60" s="207" customFormat="1" ht="24">
      <c r="A849" s="109" t="s">
        <v>40</v>
      </c>
      <c r="B849" s="209" t="s">
        <v>630</v>
      </c>
      <c r="C849" s="106">
        <v>948</v>
      </c>
      <c r="D849" s="107">
        <f>SUM(E849:P849)</f>
        <v>948</v>
      </c>
      <c r="E849" s="107">
        <v>948</v>
      </c>
      <c r="F849" s="107"/>
      <c r="G849" s="107"/>
      <c r="H849" s="107"/>
      <c r="I849" s="107"/>
      <c r="J849" s="107"/>
      <c r="K849" s="107"/>
      <c r="L849" s="107"/>
      <c r="M849" s="107"/>
      <c r="N849" s="107"/>
      <c r="O849" s="107"/>
      <c r="P849" s="107"/>
      <c r="Q849" s="107"/>
      <c r="R849" s="107"/>
      <c r="S849" s="107"/>
      <c r="T849" s="107"/>
      <c r="U849" s="55">
        <f t="shared" si="367"/>
        <v>948</v>
      </c>
      <c r="V849" s="32">
        <f t="shared" si="382"/>
        <v>948</v>
      </c>
      <c r="W849" s="97">
        <f t="shared" si="383"/>
        <v>948</v>
      </c>
      <c r="X849" s="172">
        <f t="shared" si="384"/>
        <v>0</v>
      </c>
      <c r="Y849" s="38" t="s">
        <v>236</v>
      </c>
      <c r="Z849" s="5">
        <f t="shared" si="359"/>
        <v>0</v>
      </c>
      <c r="AA849" s="165"/>
      <c r="AB849" s="165"/>
      <c r="AC849" s="165"/>
      <c r="AD849" s="165"/>
      <c r="AE849" s="165"/>
      <c r="AF849" s="165"/>
      <c r="AG849" s="165"/>
      <c r="AH849" s="165"/>
      <c r="AI849" s="165"/>
      <c r="AJ849" s="165"/>
      <c r="AK849" s="165"/>
      <c r="AL849" s="165"/>
      <c r="AM849" s="165"/>
      <c r="AN849" s="165"/>
      <c r="AO849" s="165"/>
      <c r="AP849" s="165"/>
      <c r="AQ849" s="165"/>
      <c r="AR849" s="165"/>
      <c r="AS849" s="165"/>
      <c r="AT849" s="165"/>
      <c r="AU849" s="165"/>
      <c r="AV849" s="165"/>
      <c r="AW849" s="165"/>
      <c r="AX849" s="165"/>
      <c r="AY849" s="165"/>
      <c r="AZ849" s="165"/>
      <c r="BA849" s="165"/>
      <c r="BB849" s="165"/>
      <c r="BC849" s="165"/>
      <c r="BD849" s="165"/>
      <c r="BE849" s="165"/>
      <c r="BF849" s="165"/>
      <c r="BG849" s="165"/>
      <c r="BH849" s="206"/>
    </row>
    <row r="850" spans="1:60" s="207" customFormat="1" ht="27" customHeight="1">
      <c r="A850" s="109" t="s">
        <v>40</v>
      </c>
      <c r="B850" s="86" t="s">
        <v>631</v>
      </c>
      <c r="C850" s="106">
        <v>1770</v>
      </c>
      <c r="D850" s="107">
        <f>SUM(E850:P850)</f>
        <v>2141</v>
      </c>
      <c r="E850" s="107">
        <v>2141</v>
      </c>
      <c r="F850" s="107"/>
      <c r="G850" s="107"/>
      <c r="H850" s="107"/>
      <c r="I850" s="107"/>
      <c r="J850" s="107"/>
      <c r="K850" s="107"/>
      <c r="L850" s="107"/>
      <c r="M850" s="107"/>
      <c r="N850" s="107"/>
      <c r="O850" s="107"/>
      <c r="P850" s="107"/>
      <c r="Q850" s="107"/>
      <c r="R850" s="107"/>
      <c r="S850" s="107"/>
      <c r="T850" s="107"/>
      <c r="U850" s="55">
        <f t="shared" si="367"/>
        <v>2141</v>
      </c>
      <c r="V850" s="32">
        <f t="shared" si="382"/>
        <v>2141</v>
      </c>
      <c r="W850" s="97">
        <f t="shared" si="383"/>
        <v>2141</v>
      </c>
      <c r="X850" s="172">
        <f t="shared" si="384"/>
        <v>371</v>
      </c>
      <c r="Y850" s="38" t="s">
        <v>236</v>
      </c>
      <c r="Z850" s="5">
        <f t="shared" si="359"/>
        <v>0</v>
      </c>
      <c r="AA850" s="165"/>
      <c r="AB850" s="165"/>
      <c r="AC850" s="165"/>
      <c r="AD850" s="165"/>
      <c r="AE850" s="165"/>
      <c r="AF850" s="165"/>
      <c r="AG850" s="165"/>
      <c r="AH850" s="165"/>
      <c r="AI850" s="165"/>
      <c r="AJ850" s="165"/>
      <c r="AK850" s="165"/>
      <c r="AL850" s="165"/>
      <c r="AM850" s="165"/>
      <c r="AN850" s="165"/>
      <c r="AO850" s="165"/>
      <c r="AP850" s="165"/>
      <c r="AQ850" s="165"/>
      <c r="AR850" s="165"/>
      <c r="AS850" s="165"/>
      <c r="AT850" s="165"/>
      <c r="AU850" s="165"/>
      <c r="AV850" s="165"/>
      <c r="AW850" s="165"/>
      <c r="AX850" s="165"/>
      <c r="AY850" s="165"/>
      <c r="AZ850" s="165"/>
      <c r="BA850" s="165"/>
      <c r="BB850" s="165"/>
      <c r="BC850" s="165"/>
      <c r="BD850" s="165"/>
      <c r="BE850" s="165"/>
      <c r="BF850" s="165"/>
      <c r="BG850" s="165"/>
      <c r="BH850" s="206"/>
    </row>
    <row r="851" spans="1:60" s="207" customFormat="1" ht="24" hidden="1">
      <c r="A851" s="109" t="s">
        <v>40</v>
      </c>
      <c r="B851" s="86" t="s">
        <v>632</v>
      </c>
      <c r="C851" s="106">
        <v>160</v>
      </c>
      <c r="D851" s="107"/>
      <c r="E851" s="107"/>
      <c r="F851" s="107"/>
      <c r="G851" s="107"/>
      <c r="H851" s="107"/>
      <c r="I851" s="107"/>
      <c r="J851" s="107"/>
      <c r="K851" s="107"/>
      <c r="L851" s="107"/>
      <c r="M851" s="107"/>
      <c r="N851" s="107"/>
      <c r="O851" s="107"/>
      <c r="P851" s="107"/>
      <c r="Q851" s="107"/>
      <c r="R851" s="107"/>
      <c r="S851" s="107"/>
      <c r="T851" s="107"/>
      <c r="U851" s="55"/>
      <c r="V851" s="32"/>
      <c r="W851" s="97"/>
      <c r="X851" s="172">
        <f t="shared" si="384"/>
        <v>-160</v>
      </c>
      <c r="Y851" s="38" t="s">
        <v>37</v>
      </c>
      <c r="Z851" s="5">
        <f t="shared" si="359"/>
        <v>0</v>
      </c>
      <c r="AA851" s="165"/>
      <c r="AB851" s="165"/>
      <c r="AC851" s="165"/>
      <c r="AD851" s="165"/>
      <c r="AE851" s="165"/>
      <c r="AF851" s="165"/>
      <c r="AG851" s="165"/>
      <c r="AH851" s="165"/>
      <c r="AI851" s="165"/>
      <c r="AJ851" s="165"/>
      <c r="AK851" s="165"/>
      <c r="AL851" s="165"/>
      <c r="AM851" s="165"/>
      <c r="AN851" s="165"/>
      <c r="AO851" s="165"/>
      <c r="AP851" s="165"/>
      <c r="AQ851" s="165"/>
      <c r="AR851" s="165"/>
      <c r="AS851" s="165"/>
      <c r="AT851" s="165"/>
      <c r="AU851" s="165"/>
      <c r="AV851" s="165"/>
      <c r="AW851" s="165"/>
      <c r="AX851" s="165"/>
      <c r="AY851" s="165"/>
      <c r="AZ851" s="165"/>
      <c r="BA851" s="165"/>
      <c r="BB851" s="165"/>
      <c r="BC851" s="165"/>
      <c r="BD851" s="165"/>
      <c r="BE851" s="165"/>
      <c r="BF851" s="165"/>
      <c r="BG851" s="165"/>
      <c r="BH851" s="206"/>
    </row>
    <row r="852" spans="1:60" s="207" customFormat="1" ht="24" hidden="1">
      <c r="A852" s="109" t="s">
        <v>40</v>
      </c>
      <c r="B852" s="86" t="s">
        <v>633</v>
      </c>
      <c r="C852" s="106">
        <v>270</v>
      </c>
      <c r="D852" s="107"/>
      <c r="E852" s="107"/>
      <c r="F852" s="107"/>
      <c r="G852" s="107"/>
      <c r="H852" s="107"/>
      <c r="I852" s="107"/>
      <c r="J852" s="107"/>
      <c r="K852" s="107"/>
      <c r="L852" s="107"/>
      <c r="M852" s="107"/>
      <c r="N852" s="107"/>
      <c r="O852" s="107"/>
      <c r="P852" s="107"/>
      <c r="Q852" s="107"/>
      <c r="R852" s="107"/>
      <c r="S852" s="107"/>
      <c r="T852" s="107"/>
      <c r="U852" s="55"/>
      <c r="V852" s="32"/>
      <c r="W852" s="97"/>
      <c r="X852" s="172">
        <f t="shared" si="384"/>
        <v>-270</v>
      </c>
      <c r="Y852" s="38" t="s">
        <v>37</v>
      </c>
      <c r="Z852" s="5">
        <f t="shared" si="359"/>
        <v>0</v>
      </c>
      <c r="AA852" s="165"/>
      <c r="AB852" s="165"/>
      <c r="AC852" s="165"/>
      <c r="AD852" s="165"/>
      <c r="AE852" s="165"/>
      <c r="AF852" s="165"/>
      <c r="AG852" s="165"/>
      <c r="AH852" s="165"/>
      <c r="AI852" s="165"/>
      <c r="AJ852" s="165"/>
      <c r="AK852" s="165"/>
      <c r="AL852" s="165"/>
      <c r="AM852" s="165"/>
      <c r="AN852" s="165"/>
      <c r="AO852" s="165"/>
      <c r="AP852" s="165"/>
      <c r="AQ852" s="165"/>
      <c r="AR852" s="165"/>
      <c r="AS852" s="165"/>
      <c r="AT852" s="165"/>
      <c r="AU852" s="165"/>
      <c r="AV852" s="165"/>
      <c r="AW852" s="165"/>
      <c r="AX852" s="165"/>
      <c r="AY852" s="165"/>
      <c r="AZ852" s="165"/>
      <c r="BA852" s="165"/>
      <c r="BB852" s="165"/>
      <c r="BC852" s="165"/>
      <c r="BD852" s="165"/>
      <c r="BE852" s="165"/>
      <c r="BF852" s="165"/>
      <c r="BG852" s="165"/>
      <c r="BH852" s="206"/>
    </row>
    <row r="853" spans="1:60" s="207" customFormat="1" ht="24" hidden="1">
      <c r="A853" s="109" t="s">
        <v>40</v>
      </c>
      <c r="B853" s="86" t="s">
        <v>634</v>
      </c>
      <c r="C853" s="106">
        <v>180</v>
      </c>
      <c r="D853" s="107"/>
      <c r="E853" s="107"/>
      <c r="F853" s="107"/>
      <c r="G853" s="107"/>
      <c r="H853" s="107"/>
      <c r="I853" s="107"/>
      <c r="J853" s="107"/>
      <c r="K853" s="107"/>
      <c r="L853" s="107"/>
      <c r="M853" s="107"/>
      <c r="N853" s="107"/>
      <c r="O853" s="107"/>
      <c r="P853" s="107"/>
      <c r="Q853" s="107"/>
      <c r="R853" s="107"/>
      <c r="S853" s="107"/>
      <c r="T853" s="107"/>
      <c r="U853" s="55"/>
      <c r="V853" s="32"/>
      <c r="W853" s="97"/>
      <c r="X853" s="172">
        <f t="shared" si="384"/>
        <v>-180</v>
      </c>
      <c r="Y853" s="38" t="s">
        <v>37</v>
      </c>
      <c r="Z853" s="5">
        <f t="shared" ref="Z853:Z916" si="385">D853-E853-F853-G853-H853-I853-J853-K853-L853-M853-N853-O853-P853</f>
        <v>0</v>
      </c>
      <c r="AA853" s="165"/>
      <c r="AB853" s="165"/>
      <c r="AC853" s="165"/>
      <c r="AD853" s="165"/>
      <c r="AE853" s="165"/>
      <c r="AF853" s="165"/>
      <c r="AG853" s="165"/>
      <c r="AH853" s="165"/>
      <c r="AI853" s="165"/>
      <c r="AJ853" s="165"/>
      <c r="AK853" s="165"/>
      <c r="AL853" s="165"/>
      <c r="AM853" s="165"/>
      <c r="AN853" s="165"/>
      <c r="AO853" s="165"/>
      <c r="AP853" s="165"/>
      <c r="AQ853" s="165"/>
      <c r="AR853" s="165"/>
      <c r="AS853" s="165"/>
      <c r="AT853" s="165"/>
      <c r="AU853" s="165"/>
      <c r="AV853" s="165"/>
      <c r="AW853" s="165"/>
      <c r="AX853" s="165"/>
      <c r="AY853" s="165"/>
      <c r="AZ853" s="165"/>
      <c r="BA853" s="165"/>
      <c r="BB853" s="165"/>
      <c r="BC853" s="165"/>
      <c r="BD853" s="165"/>
      <c r="BE853" s="165"/>
      <c r="BF853" s="165"/>
      <c r="BG853" s="165"/>
      <c r="BH853" s="206"/>
    </row>
    <row r="854" spans="1:60" s="207" customFormat="1" ht="24" hidden="1">
      <c r="A854" s="109" t="s">
        <v>40</v>
      </c>
      <c r="B854" s="86" t="s">
        <v>635</v>
      </c>
      <c r="C854" s="106">
        <v>160</v>
      </c>
      <c r="D854" s="107"/>
      <c r="E854" s="107"/>
      <c r="F854" s="107"/>
      <c r="G854" s="107"/>
      <c r="H854" s="107"/>
      <c r="I854" s="107"/>
      <c r="J854" s="107"/>
      <c r="K854" s="107"/>
      <c r="L854" s="107"/>
      <c r="M854" s="107"/>
      <c r="N854" s="107"/>
      <c r="O854" s="107"/>
      <c r="P854" s="107"/>
      <c r="Q854" s="107"/>
      <c r="R854" s="107"/>
      <c r="S854" s="107"/>
      <c r="T854" s="107"/>
      <c r="U854" s="55"/>
      <c r="V854" s="32"/>
      <c r="W854" s="97"/>
      <c r="X854" s="172">
        <f t="shared" si="384"/>
        <v>-160</v>
      </c>
      <c r="Y854" s="38" t="s">
        <v>37</v>
      </c>
      <c r="Z854" s="5">
        <f t="shared" si="385"/>
        <v>0</v>
      </c>
      <c r="AA854" s="165"/>
      <c r="AB854" s="165"/>
      <c r="AC854" s="165"/>
      <c r="AD854" s="165"/>
      <c r="AE854" s="165"/>
      <c r="AF854" s="165"/>
      <c r="AG854" s="165"/>
      <c r="AH854" s="165"/>
      <c r="AI854" s="165"/>
      <c r="AJ854" s="165"/>
      <c r="AK854" s="165"/>
      <c r="AL854" s="165"/>
      <c r="AM854" s="165"/>
      <c r="AN854" s="165"/>
      <c r="AO854" s="165"/>
      <c r="AP854" s="165"/>
      <c r="AQ854" s="165"/>
      <c r="AR854" s="165"/>
      <c r="AS854" s="165"/>
      <c r="AT854" s="165"/>
      <c r="AU854" s="165"/>
      <c r="AV854" s="165"/>
      <c r="AW854" s="165"/>
      <c r="AX854" s="165"/>
      <c r="AY854" s="165"/>
      <c r="AZ854" s="165"/>
      <c r="BA854" s="165"/>
      <c r="BB854" s="165"/>
      <c r="BC854" s="165"/>
      <c r="BD854" s="165"/>
      <c r="BE854" s="165"/>
      <c r="BF854" s="165"/>
      <c r="BG854" s="165"/>
      <c r="BH854" s="206"/>
    </row>
    <row r="855" spans="1:60" s="41" customFormat="1" ht="13.5" customHeight="1">
      <c r="A855" s="27" t="s">
        <v>636</v>
      </c>
      <c r="B855" s="28" t="s">
        <v>637</v>
      </c>
      <c r="C855" s="98">
        <v>20627</v>
      </c>
      <c r="D855" s="99">
        <f t="shared" ref="D855:D874" si="386">SUM(E855:P855)</f>
        <v>24926</v>
      </c>
      <c r="E855" s="99">
        <f t="shared" ref="E855:Q855" si="387">E856+E860+E865+E871</f>
        <v>7205</v>
      </c>
      <c r="F855" s="99">
        <f t="shared" si="387"/>
        <v>0</v>
      </c>
      <c r="G855" s="99">
        <f t="shared" si="387"/>
        <v>0</v>
      </c>
      <c r="H855" s="99">
        <f t="shared" si="387"/>
        <v>0</v>
      </c>
      <c r="I855" s="99">
        <f t="shared" si="387"/>
        <v>0</v>
      </c>
      <c r="J855" s="99">
        <f t="shared" si="387"/>
        <v>0</v>
      </c>
      <c r="K855" s="99">
        <f t="shared" si="387"/>
        <v>0</v>
      </c>
      <c r="L855" s="99">
        <f t="shared" si="387"/>
        <v>0</v>
      </c>
      <c r="M855" s="99">
        <f t="shared" si="387"/>
        <v>0</v>
      </c>
      <c r="N855" s="99">
        <f t="shared" si="387"/>
        <v>17721</v>
      </c>
      <c r="O855" s="99">
        <f t="shared" si="387"/>
        <v>0</v>
      </c>
      <c r="P855" s="99">
        <f t="shared" si="387"/>
        <v>0</v>
      </c>
      <c r="Q855" s="99">
        <f t="shared" si="387"/>
        <v>317</v>
      </c>
      <c r="R855" s="99">
        <v>83</v>
      </c>
      <c r="S855" s="99">
        <f t="shared" ref="S855:T855" si="388">S856+S860+S865+S871</f>
        <v>316</v>
      </c>
      <c r="T855" s="99">
        <f t="shared" si="388"/>
        <v>0</v>
      </c>
      <c r="U855" s="31">
        <f t="shared" si="367"/>
        <v>25326</v>
      </c>
      <c r="V855" s="32">
        <f t="shared" si="382"/>
        <v>25010</v>
      </c>
      <c r="W855" s="97">
        <f t="shared" si="383"/>
        <v>24926</v>
      </c>
      <c r="X855" s="34">
        <f t="shared" si="384"/>
        <v>4299</v>
      </c>
      <c r="Y855" s="38" t="s">
        <v>37</v>
      </c>
      <c r="Z855" s="5">
        <f t="shared" si="385"/>
        <v>0</v>
      </c>
      <c r="AA855" s="39"/>
      <c r="AB855" s="39"/>
      <c r="AC855" s="40"/>
      <c r="AD855" s="40"/>
      <c r="AE855" s="40"/>
      <c r="AF855" s="40"/>
      <c r="AG855" s="40"/>
      <c r="AH855" s="40"/>
      <c r="AI855" s="40"/>
      <c r="AJ855" s="40"/>
      <c r="AK855" s="40"/>
      <c r="AL855" s="40"/>
      <c r="AM855" s="40"/>
      <c r="AN855" s="40"/>
      <c r="AO855" s="40"/>
      <c r="AP855" s="40"/>
      <c r="AQ855" s="40"/>
      <c r="AR855" s="40"/>
      <c r="AS855" s="40"/>
      <c r="AT855" s="40"/>
      <c r="AU855" s="40"/>
      <c r="AV855" s="40"/>
      <c r="AW855" s="40"/>
      <c r="AX855" s="40"/>
      <c r="AY855" s="40"/>
      <c r="AZ855" s="40"/>
      <c r="BA855" s="40"/>
      <c r="BB855" s="40"/>
      <c r="BC855" s="40"/>
      <c r="BD855" s="40"/>
      <c r="BE855" s="40"/>
      <c r="BF855" s="40"/>
      <c r="BG855" s="40"/>
    </row>
    <row r="856" spans="1:60" s="49" customFormat="1" ht="17.25" customHeight="1">
      <c r="A856" s="42" t="s">
        <v>35</v>
      </c>
      <c r="B856" s="43" t="s">
        <v>139</v>
      </c>
      <c r="C856" s="102">
        <v>11175</v>
      </c>
      <c r="D856" s="103">
        <f t="shared" si="386"/>
        <v>13181</v>
      </c>
      <c r="E856" s="103">
        <f t="shared" ref="E856:M856" si="389">SUM(E857:E859)</f>
        <v>0</v>
      </c>
      <c r="F856" s="103">
        <f t="shared" si="389"/>
        <v>0</v>
      </c>
      <c r="G856" s="103">
        <f t="shared" si="389"/>
        <v>0</v>
      </c>
      <c r="H856" s="103">
        <f t="shared" si="389"/>
        <v>0</v>
      </c>
      <c r="I856" s="103">
        <f t="shared" si="389"/>
        <v>0</v>
      </c>
      <c r="J856" s="103">
        <f t="shared" si="389"/>
        <v>0</v>
      </c>
      <c r="K856" s="103">
        <f t="shared" si="389"/>
        <v>0</v>
      </c>
      <c r="L856" s="103">
        <f t="shared" si="389"/>
        <v>0</v>
      </c>
      <c r="M856" s="103">
        <f t="shared" si="389"/>
        <v>0</v>
      </c>
      <c r="N856" s="103">
        <f>SUM(N857:N859)</f>
        <v>13181</v>
      </c>
      <c r="O856" s="103">
        <v>0</v>
      </c>
      <c r="P856" s="103">
        <v>0</v>
      </c>
      <c r="Q856" s="103"/>
      <c r="R856" s="103"/>
      <c r="S856" s="103"/>
      <c r="T856" s="103"/>
      <c r="U856" s="46">
        <f t="shared" si="367"/>
        <v>13181</v>
      </c>
      <c r="V856" s="32">
        <f t="shared" si="382"/>
        <v>13181</v>
      </c>
      <c r="W856" s="97">
        <f t="shared" si="383"/>
        <v>13181</v>
      </c>
      <c r="X856" s="176">
        <f t="shared" si="384"/>
        <v>2006</v>
      </c>
      <c r="Y856" s="38"/>
      <c r="Z856" s="5">
        <f t="shared" si="385"/>
        <v>0</v>
      </c>
      <c r="AA856" s="48"/>
      <c r="AB856" s="48"/>
      <c r="AC856" s="48"/>
      <c r="AD856" s="48"/>
      <c r="AE856" s="48"/>
      <c r="AF856" s="48"/>
      <c r="AG856" s="48"/>
      <c r="AH856" s="48"/>
      <c r="AI856" s="48"/>
      <c r="AJ856" s="48"/>
      <c r="AK856" s="48"/>
      <c r="AL856" s="48"/>
      <c r="AM856" s="48"/>
      <c r="AN856" s="48"/>
      <c r="AO856" s="48"/>
      <c r="AP856" s="48"/>
      <c r="AQ856" s="48"/>
      <c r="AR856" s="48"/>
      <c r="AS856" s="48"/>
      <c r="AT856" s="48"/>
      <c r="AU856" s="48"/>
      <c r="AV856" s="48"/>
      <c r="AW856" s="48"/>
      <c r="AX856" s="48"/>
      <c r="AY856" s="48"/>
      <c r="AZ856" s="48"/>
      <c r="BA856" s="48"/>
      <c r="BB856" s="48"/>
      <c r="BC856" s="48"/>
      <c r="BD856" s="48"/>
      <c r="BE856" s="48"/>
      <c r="BF856" s="48"/>
      <c r="BG856" s="48"/>
    </row>
    <row r="857" spans="1:60" s="85" customFormat="1" ht="15" customHeight="1">
      <c r="A857" s="50" t="s">
        <v>40</v>
      </c>
      <c r="B857" s="51" t="s">
        <v>638</v>
      </c>
      <c r="C857" s="106">
        <v>3332</v>
      </c>
      <c r="D857" s="107">
        <f t="shared" si="386"/>
        <v>3972</v>
      </c>
      <c r="E857" s="107"/>
      <c r="F857" s="107"/>
      <c r="G857" s="107"/>
      <c r="H857" s="107"/>
      <c r="I857" s="107"/>
      <c r="J857" s="107"/>
      <c r="K857" s="107"/>
      <c r="L857" s="107"/>
      <c r="M857" s="107"/>
      <c r="N857" s="107">
        <v>3972</v>
      </c>
      <c r="O857" s="107"/>
      <c r="P857" s="107"/>
      <c r="Q857" s="107"/>
      <c r="R857" s="107"/>
      <c r="S857" s="107"/>
      <c r="T857" s="107"/>
      <c r="U857" s="55">
        <f t="shared" si="367"/>
        <v>3972</v>
      </c>
      <c r="V857" s="32">
        <f t="shared" si="382"/>
        <v>3972</v>
      </c>
      <c r="W857" s="97">
        <f t="shared" si="383"/>
        <v>3972</v>
      </c>
      <c r="X857" s="172">
        <f t="shared" si="384"/>
        <v>640</v>
      </c>
      <c r="Y857" s="38"/>
      <c r="Z857" s="5">
        <f t="shared" si="385"/>
        <v>0</v>
      </c>
      <c r="AA857" s="84"/>
      <c r="AB857" s="84"/>
      <c r="AC857" s="84"/>
      <c r="AD857" s="84"/>
      <c r="AE857" s="84"/>
      <c r="AF857" s="84"/>
      <c r="AG857" s="84"/>
      <c r="AH857" s="84"/>
      <c r="AI857" s="84"/>
      <c r="AJ857" s="84"/>
      <c r="AK857" s="84"/>
      <c r="AL857" s="84"/>
      <c r="AM857" s="84"/>
      <c r="AN857" s="84"/>
      <c r="AO857" s="84"/>
      <c r="AP857" s="84"/>
      <c r="AQ857" s="84"/>
      <c r="AR857" s="84"/>
      <c r="AS857" s="84"/>
      <c r="AT857" s="84"/>
      <c r="AU857" s="84"/>
      <c r="AV857" s="84"/>
      <c r="AW857" s="84"/>
      <c r="AX857" s="84"/>
      <c r="AY857" s="84"/>
      <c r="AZ857" s="84"/>
      <c r="BA857" s="84"/>
      <c r="BB857" s="84"/>
      <c r="BC857" s="84"/>
      <c r="BD857" s="84"/>
      <c r="BE857" s="84"/>
      <c r="BF857" s="84"/>
      <c r="BG857" s="84"/>
    </row>
    <row r="858" spans="1:60" s="85" customFormat="1" ht="15" customHeight="1">
      <c r="A858" s="50" t="s">
        <v>40</v>
      </c>
      <c r="B858" s="51" t="s">
        <v>639</v>
      </c>
      <c r="C858" s="106">
        <v>7379</v>
      </c>
      <c r="D858" s="107">
        <f t="shared" si="386"/>
        <v>8771</v>
      </c>
      <c r="E858" s="107"/>
      <c r="F858" s="107"/>
      <c r="G858" s="107"/>
      <c r="H858" s="107"/>
      <c r="I858" s="107"/>
      <c r="J858" s="107"/>
      <c r="K858" s="107"/>
      <c r="L858" s="107"/>
      <c r="M858" s="107"/>
      <c r="N858" s="107">
        <v>8771</v>
      </c>
      <c r="O858" s="107"/>
      <c r="P858" s="107"/>
      <c r="Q858" s="107"/>
      <c r="R858" s="107"/>
      <c r="S858" s="107"/>
      <c r="T858" s="107"/>
      <c r="U858" s="55">
        <f t="shared" si="367"/>
        <v>8771</v>
      </c>
      <c r="V858" s="32">
        <f t="shared" si="382"/>
        <v>8771</v>
      </c>
      <c r="W858" s="97">
        <f t="shared" si="383"/>
        <v>8771</v>
      </c>
      <c r="X858" s="172">
        <f t="shared" si="384"/>
        <v>1392</v>
      </c>
      <c r="Y858" s="38"/>
      <c r="Z858" s="5">
        <f t="shared" si="385"/>
        <v>0</v>
      </c>
      <c r="AA858" s="84"/>
      <c r="AB858" s="84"/>
      <c r="AC858" s="84"/>
      <c r="AD858" s="84"/>
      <c r="AE858" s="84"/>
      <c r="AF858" s="84"/>
      <c r="AG858" s="84"/>
      <c r="AH858" s="84"/>
      <c r="AI858" s="84"/>
      <c r="AJ858" s="84"/>
      <c r="AK858" s="84"/>
      <c r="AL858" s="84"/>
      <c r="AM858" s="84"/>
      <c r="AN858" s="84"/>
      <c r="AO858" s="84"/>
      <c r="AP858" s="84"/>
      <c r="AQ858" s="84"/>
      <c r="AR858" s="84"/>
      <c r="AS858" s="84"/>
      <c r="AT858" s="84"/>
      <c r="AU858" s="84"/>
      <c r="AV858" s="84"/>
      <c r="AW858" s="84"/>
      <c r="AX858" s="84"/>
      <c r="AY858" s="84"/>
      <c r="AZ858" s="84"/>
      <c r="BA858" s="84"/>
      <c r="BB858" s="84"/>
      <c r="BC858" s="84"/>
      <c r="BD858" s="84"/>
      <c r="BE858" s="84"/>
      <c r="BF858" s="84"/>
      <c r="BG858" s="84"/>
    </row>
    <row r="859" spans="1:60" s="85" customFormat="1" ht="15" customHeight="1">
      <c r="A859" s="50" t="s">
        <v>40</v>
      </c>
      <c r="B859" s="51" t="s">
        <v>42</v>
      </c>
      <c r="C859" s="106">
        <v>464</v>
      </c>
      <c r="D859" s="107">
        <f t="shared" si="386"/>
        <v>438</v>
      </c>
      <c r="E859" s="107"/>
      <c r="F859" s="107"/>
      <c r="G859" s="107"/>
      <c r="H859" s="107"/>
      <c r="I859" s="107"/>
      <c r="J859" s="107"/>
      <c r="K859" s="107"/>
      <c r="L859" s="107"/>
      <c r="M859" s="107"/>
      <c r="N859" s="107">
        <v>438</v>
      </c>
      <c r="O859" s="107"/>
      <c r="P859" s="107"/>
      <c r="Q859" s="107"/>
      <c r="R859" s="107"/>
      <c r="S859" s="107"/>
      <c r="T859" s="107"/>
      <c r="U859" s="55">
        <f t="shared" si="367"/>
        <v>438</v>
      </c>
      <c r="V859" s="32">
        <f t="shared" si="382"/>
        <v>438</v>
      </c>
      <c r="W859" s="97">
        <f t="shared" si="383"/>
        <v>438</v>
      </c>
      <c r="X859" s="172">
        <f t="shared" si="384"/>
        <v>-26</v>
      </c>
      <c r="Y859" s="38"/>
      <c r="Z859" s="5">
        <f t="shared" si="385"/>
        <v>0</v>
      </c>
      <c r="AA859" s="84"/>
      <c r="AB859" s="84"/>
      <c r="AC859" s="84"/>
      <c r="AD859" s="84"/>
      <c r="AE859" s="84"/>
      <c r="AF859" s="84"/>
      <c r="AG859" s="84"/>
      <c r="AH859" s="84"/>
      <c r="AI859" s="84"/>
      <c r="AJ859" s="84"/>
      <c r="AK859" s="84"/>
      <c r="AL859" s="84"/>
      <c r="AM859" s="84"/>
      <c r="AN859" s="84"/>
      <c r="AO859" s="84"/>
      <c r="AP859" s="84"/>
      <c r="AQ859" s="84"/>
      <c r="AR859" s="84"/>
      <c r="AS859" s="84"/>
      <c r="AT859" s="84"/>
      <c r="AU859" s="84"/>
      <c r="AV859" s="84"/>
      <c r="AW859" s="84"/>
      <c r="AX859" s="84"/>
      <c r="AY859" s="84"/>
      <c r="AZ859" s="84"/>
      <c r="BA859" s="84"/>
      <c r="BB859" s="84"/>
      <c r="BC859" s="84"/>
      <c r="BD859" s="84"/>
      <c r="BE859" s="84"/>
      <c r="BF859" s="84"/>
      <c r="BG859" s="84"/>
    </row>
    <row r="860" spans="1:60" s="49" customFormat="1" ht="17.25" customHeight="1">
      <c r="A860" s="42" t="s">
        <v>43</v>
      </c>
      <c r="B860" s="43" t="s">
        <v>44</v>
      </c>
      <c r="C860" s="102">
        <v>2861</v>
      </c>
      <c r="D860" s="103">
        <f>SUM(E860:P860)</f>
        <v>2842</v>
      </c>
      <c r="E860" s="103">
        <v>0</v>
      </c>
      <c r="F860" s="103">
        <v>0</v>
      </c>
      <c r="G860" s="103">
        <v>0</v>
      </c>
      <c r="H860" s="103">
        <v>0</v>
      </c>
      <c r="I860" s="103">
        <v>0</v>
      </c>
      <c r="J860" s="103">
        <v>0</v>
      </c>
      <c r="K860" s="103">
        <v>0</v>
      </c>
      <c r="L860" s="103">
        <v>0</v>
      </c>
      <c r="M860" s="103">
        <v>0</v>
      </c>
      <c r="N860" s="103">
        <f>SUM(N861:N864)</f>
        <v>2842</v>
      </c>
      <c r="O860" s="103">
        <f>SUM(O861:O864)</f>
        <v>0</v>
      </c>
      <c r="P860" s="103">
        <f>SUM(P861:P864)</f>
        <v>0</v>
      </c>
      <c r="Q860" s="103">
        <v>317</v>
      </c>
      <c r="R860" s="103"/>
      <c r="S860" s="103">
        <v>316</v>
      </c>
      <c r="T860" s="103"/>
      <c r="U860" s="46">
        <f t="shared" si="367"/>
        <v>3159</v>
      </c>
      <c r="V860" s="32">
        <f t="shared" si="382"/>
        <v>2843</v>
      </c>
      <c r="W860" s="97">
        <f t="shared" si="383"/>
        <v>2842</v>
      </c>
      <c r="X860" s="176">
        <f t="shared" si="384"/>
        <v>-19</v>
      </c>
      <c r="Y860" s="38"/>
      <c r="Z860" s="5">
        <f t="shared" si="385"/>
        <v>0</v>
      </c>
      <c r="AA860" s="48"/>
      <c r="AB860" s="48"/>
      <c r="AC860" s="48"/>
      <c r="AD860" s="48"/>
      <c r="AE860" s="48"/>
      <c r="AF860" s="48"/>
      <c r="AG860" s="48"/>
      <c r="AH860" s="48"/>
      <c r="AI860" s="48"/>
      <c r="AJ860" s="48"/>
      <c r="AK860" s="48"/>
      <c r="AL860" s="48"/>
      <c r="AM860" s="48"/>
      <c r="AN860" s="48"/>
      <c r="AO860" s="48"/>
      <c r="AP860" s="48"/>
      <c r="AQ860" s="48"/>
      <c r="AR860" s="48"/>
      <c r="AS860" s="48"/>
      <c r="AT860" s="48"/>
      <c r="AU860" s="48"/>
      <c r="AV860" s="48"/>
      <c r="AW860" s="48"/>
      <c r="AX860" s="48"/>
      <c r="AY860" s="48"/>
      <c r="AZ860" s="48"/>
      <c r="BA860" s="48"/>
      <c r="BB860" s="48"/>
      <c r="BC860" s="48"/>
      <c r="BD860" s="48"/>
      <c r="BE860" s="48"/>
      <c r="BF860" s="48"/>
      <c r="BG860" s="48"/>
    </row>
    <row r="861" spans="1:60" s="147" customFormat="1" ht="15" customHeight="1">
      <c r="A861" s="60" t="s">
        <v>40</v>
      </c>
      <c r="B861" s="51" t="s">
        <v>640</v>
      </c>
      <c r="C861" s="106">
        <v>635</v>
      </c>
      <c r="D861" s="107">
        <f>SUM(E861:P861)</f>
        <v>635</v>
      </c>
      <c r="E861" s="107"/>
      <c r="F861" s="107"/>
      <c r="G861" s="107"/>
      <c r="H861" s="107"/>
      <c r="I861" s="107"/>
      <c r="J861" s="107"/>
      <c r="K861" s="107"/>
      <c r="L861" s="107"/>
      <c r="M861" s="107"/>
      <c r="N861" s="107">
        <v>635</v>
      </c>
      <c r="O861" s="107"/>
      <c r="P861" s="107"/>
      <c r="Q861" s="107"/>
      <c r="R861" s="107"/>
      <c r="S861" s="107"/>
      <c r="T861" s="107"/>
      <c r="U861" s="55">
        <f t="shared" si="367"/>
        <v>635</v>
      </c>
      <c r="V861" s="32">
        <f t="shared" si="382"/>
        <v>635</v>
      </c>
      <c r="W861" s="97">
        <f t="shared" si="383"/>
        <v>635</v>
      </c>
      <c r="X861" s="172">
        <f t="shared" si="384"/>
        <v>0</v>
      </c>
      <c r="Y861" s="64"/>
      <c r="Z861" s="5">
        <f t="shared" si="385"/>
        <v>0</v>
      </c>
      <c r="AA861" s="65"/>
      <c r="AB861" s="65"/>
      <c r="AC861" s="65"/>
      <c r="AD861" s="65"/>
      <c r="AE861" s="65"/>
      <c r="AF861" s="65"/>
      <c r="AG861" s="65"/>
      <c r="AH861" s="65"/>
      <c r="AI861" s="65"/>
      <c r="AJ861" s="65"/>
      <c r="AK861" s="65"/>
      <c r="AL861" s="65"/>
      <c r="AM861" s="65"/>
      <c r="AN861" s="65"/>
      <c r="AO861" s="65"/>
      <c r="AP861" s="65"/>
      <c r="AQ861" s="65"/>
      <c r="AR861" s="65"/>
      <c r="AS861" s="65"/>
      <c r="AT861" s="65"/>
      <c r="AU861" s="65"/>
      <c r="AV861" s="65"/>
      <c r="AW861" s="65"/>
      <c r="AX861" s="65"/>
      <c r="AY861" s="65"/>
      <c r="AZ861" s="65"/>
      <c r="BA861" s="65"/>
      <c r="BB861" s="65"/>
      <c r="BC861" s="65"/>
      <c r="BD861" s="65"/>
      <c r="BE861" s="65"/>
      <c r="BF861" s="65"/>
      <c r="BG861" s="65"/>
      <c r="BH861" s="146"/>
    </row>
    <row r="862" spans="1:60" s="66" customFormat="1" ht="15" customHeight="1">
      <c r="A862" s="60" t="s">
        <v>40</v>
      </c>
      <c r="B862" s="51" t="s">
        <v>641</v>
      </c>
      <c r="C862" s="106">
        <v>1351</v>
      </c>
      <c r="D862" s="107">
        <f t="shared" ref="D862:D864" si="390">SUM(E862:P862)</f>
        <v>1351</v>
      </c>
      <c r="E862" s="107"/>
      <c r="F862" s="107"/>
      <c r="G862" s="107"/>
      <c r="H862" s="107"/>
      <c r="I862" s="107"/>
      <c r="J862" s="107"/>
      <c r="K862" s="107"/>
      <c r="L862" s="107"/>
      <c r="M862" s="107"/>
      <c r="N862" s="107">
        <v>1351</v>
      </c>
      <c r="O862" s="107"/>
      <c r="P862" s="107"/>
      <c r="Q862" s="107"/>
      <c r="R862" s="107"/>
      <c r="S862" s="107"/>
      <c r="T862" s="107"/>
      <c r="U862" s="55">
        <f t="shared" si="367"/>
        <v>1351</v>
      </c>
      <c r="V862" s="32">
        <f t="shared" si="382"/>
        <v>1351</v>
      </c>
      <c r="W862" s="97">
        <f t="shared" si="383"/>
        <v>1351</v>
      </c>
      <c r="X862" s="172">
        <f t="shared" si="384"/>
        <v>0</v>
      </c>
      <c r="Y862" s="64"/>
      <c r="Z862" s="5">
        <f t="shared" si="385"/>
        <v>0</v>
      </c>
      <c r="AA862" s="65"/>
      <c r="AB862" s="65"/>
      <c r="AC862" s="65"/>
      <c r="AD862" s="65"/>
      <c r="AE862" s="65"/>
      <c r="AF862" s="65"/>
      <c r="AG862" s="65"/>
      <c r="AH862" s="65"/>
      <c r="AI862" s="65"/>
      <c r="AJ862" s="65"/>
      <c r="AK862" s="65"/>
      <c r="AL862" s="65"/>
      <c r="AM862" s="65"/>
      <c r="AN862" s="65"/>
      <c r="AO862" s="65"/>
      <c r="AP862" s="65"/>
      <c r="AQ862" s="65"/>
      <c r="AR862" s="65"/>
      <c r="AS862" s="65"/>
      <c r="AT862" s="65"/>
      <c r="AU862" s="65"/>
      <c r="AV862" s="65"/>
      <c r="AW862" s="65"/>
      <c r="AX862" s="65"/>
      <c r="AY862" s="65"/>
      <c r="AZ862" s="65"/>
      <c r="BA862" s="65"/>
      <c r="BB862" s="65"/>
      <c r="BC862" s="65"/>
      <c r="BD862" s="65"/>
      <c r="BE862" s="65"/>
      <c r="BF862" s="65"/>
      <c r="BG862" s="65"/>
    </row>
    <row r="863" spans="1:60" s="66" customFormat="1" ht="15" customHeight="1">
      <c r="A863" s="60" t="s">
        <v>40</v>
      </c>
      <c r="B863" s="51" t="s">
        <v>42</v>
      </c>
      <c r="C863" s="106">
        <v>66</v>
      </c>
      <c r="D863" s="107">
        <f t="shared" si="390"/>
        <v>47</v>
      </c>
      <c r="E863" s="107"/>
      <c r="F863" s="107"/>
      <c r="G863" s="107"/>
      <c r="H863" s="107"/>
      <c r="I863" s="107"/>
      <c r="J863" s="107"/>
      <c r="K863" s="107"/>
      <c r="L863" s="107"/>
      <c r="M863" s="107"/>
      <c r="N863" s="107">
        <v>47</v>
      </c>
      <c r="O863" s="107"/>
      <c r="P863" s="107"/>
      <c r="Q863" s="107"/>
      <c r="R863" s="107"/>
      <c r="S863" s="107"/>
      <c r="T863" s="107"/>
      <c r="U863" s="55">
        <f t="shared" si="367"/>
        <v>47</v>
      </c>
      <c r="V863" s="32">
        <f t="shared" si="382"/>
        <v>47</v>
      </c>
      <c r="W863" s="97">
        <f t="shared" si="383"/>
        <v>47</v>
      </c>
      <c r="X863" s="172">
        <f t="shared" si="384"/>
        <v>-19</v>
      </c>
      <c r="Y863" s="64"/>
      <c r="Z863" s="5">
        <f t="shared" si="385"/>
        <v>0</v>
      </c>
      <c r="AA863" s="65"/>
      <c r="AB863" s="65"/>
      <c r="AC863" s="65"/>
      <c r="AD863" s="65"/>
      <c r="AE863" s="65"/>
      <c r="AF863" s="65"/>
      <c r="AG863" s="65"/>
      <c r="AH863" s="65"/>
      <c r="AI863" s="65"/>
      <c r="AJ863" s="65"/>
      <c r="AK863" s="65"/>
      <c r="AL863" s="65"/>
      <c r="AM863" s="65"/>
      <c r="AN863" s="65"/>
      <c r="AO863" s="65"/>
      <c r="AP863" s="65"/>
      <c r="AQ863" s="65"/>
      <c r="AR863" s="65"/>
      <c r="AS863" s="65"/>
      <c r="AT863" s="65"/>
      <c r="AU863" s="65"/>
      <c r="AV863" s="65"/>
      <c r="AW863" s="65"/>
      <c r="AX863" s="65"/>
      <c r="AY863" s="65"/>
      <c r="AZ863" s="65"/>
      <c r="BA863" s="65"/>
      <c r="BB863" s="65"/>
      <c r="BC863" s="65"/>
      <c r="BD863" s="65"/>
      <c r="BE863" s="65"/>
      <c r="BF863" s="65"/>
      <c r="BG863" s="65"/>
    </row>
    <row r="864" spans="1:60" s="66" customFormat="1" ht="15" customHeight="1">
      <c r="A864" s="60" t="s">
        <v>40</v>
      </c>
      <c r="B864" s="51" t="s">
        <v>642</v>
      </c>
      <c r="C864" s="106">
        <v>809</v>
      </c>
      <c r="D864" s="107">
        <f t="shared" si="390"/>
        <v>809</v>
      </c>
      <c r="E864" s="107"/>
      <c r="F864" s="107"/>
      <c r="G864" s="107"/>
      <c r="H864" s="107"/>
      <c r="I864" s="107"/>
      <c r="J864" s="107"/>
      <c r="K864" s="107"/>
      <c r="L864" s="107"/>
      <c r="M864" s="107"/>
      <c r="N864" s="107">
        <v>809</v>
      </c>
      <c r="O864" s="107"/>
      <c r="P864" s="107"/>
      <c r="Q864" s="107"/>
      <c r="R864" s="107"/>
      <c r="S864" s="107"/>
      <c r="T864" s="107"/>
      <c r="U864" s="55">
        <f t="shared" si="367"/>
        <v>809</v>
      </c>
      <c r="V864" s="32">
        <f t="shared" si="382"/>
        <v>809</v>
      </c>
      <c r="W864" s="97">
        <f t="shared" si="383"/>
        <v>809</v>
      </c>
      <c r="X864" s="172">
        <f t="shared" si="384"/>
        <v>0</v>
      </c>
      <c r="Y864" s="64"/>
      <c r="Z864" s="5">
        <f t="shared" si="385"/>
        <v>0</v>
      </c>
      <c r="AA864" s="65"/>
      <c r="AB864" s="65"/>
      <c r="AC864" s="65"/>
      <c r="AD864" s="65"/>
      <c r="AE864" s="65"/>
      <c r="AF864" s="65"/>
      <c r="AG864" s="65"/>
      <c r="AH864" s="65"/>
      <c r="AI864" s="65"/>
      <c r="AJ864" s="65"/>
      <c r="AK864" s="65"/>
      <c r="AL864" s="65"/>
      <c r="AM864" s="65"/>
      <c r="AN864" s="65"/>
      <c r="AO864" s="65"/>
      <c r="AP864" s="65"/>
      <c r="AQ864" s="65"/>
      <c r="AR864" s="65"/>
      <c r="AS864" s="65"/>
      <c r="AT864" s="65"/>
      <c r="AU864" s="65"/>
      <c r="AV864" s="65"/>
      <c r="AW864" s="65"/>
      <c r="AX864" s="65"/>
      <c r="AY864" s="65"/>
      <c r="AZ864" s="65"/>
      <c r="BA864" s="65"/>
      <c r="BB864" s="65"/>
      <c r="BC864" s="65"/>
      <c r="BD864" s="65"/>
      <c r="BE864" s="65"/>
      <c r="BF864" s="65"/>
      <c r="BG864" s="65"/>
    </row>
    <row r="865" spans="1:60" s="49" customFormat="1" ht="13.5" customHeight="1">
      <c r="A865" s="42" t="s">
        <v>45</v>
      </c>
      <c r="B865" s="43" t="s">
        <v>94</v>
      </c>
      <c r="C865" s="44">
        <f t="shared" ref="C865:M865" si="391">SUM(C866:C870)</f>
        <v>6514</v>
      </c>
      <c r="D865" s="45">
        <f t="shared" si="391"/>
        <v>8127</v>
      </c>
      <c r="E865" s="45">
        <f t="shared" si="391"/>
        <v>7205</v>
      </c>
      <c r="F865" s="45">
        <f t="shared" si="391"/>
        <v>0</v>
      </c>
      <c r="G865" s="45">
        <f t="shared" si="391"/>
        <v>0</v>
      </c>
      <c r="H865" s="45">
        <f t="shared" si="391"/>
        <v>0</v>
      </c>
      <c r="I865" s="45">
        <f t="shared" si="391"/>
        <v>0</v>
      </c>
      <c r="J865" s="45">
        <f t="shared" si="391"/>
        <v>0</v>
      </c>
      <c r="K865" s="45">
        <f t="shared" si="391"/>
        <v>0</v>
      </c>
      <c r="L865" s="45">
        <f t="shared" si="391"/>
        <v>0</v>
      </c>
      <c r="M865" s="45">
        <f t="shared" si="391"/>
        <v>0</v>
      </c>
      <c r="N865" s="45">
        <f>SUM(N866:N870)</f>
        <v>922</v>
      </c>
      <c r="O865" s="45">
        <v>0</v>
      </c>
      <c r="P865" s="45">
        <v>0</v>
      </c>
      <c r="Q865" s="45"/>
      <c r="R865" s="45"/>
      <c r="S865" s="45"/>
      <c r="T865" s="45"/>
      <c r="U865" s="46">
        <f t="shared" si="367"/>
        <v>8127</v>
      </c>
      <c r="V865" s="32">
        <f t="shared" si="382"/>
        <v>8127</v>
      </c>
      <c r="W865" s="97">
        <f t="shared" si="383"/>
        <v>8127</v>
      </c>
      <c r="X865" s="176">
        <f t="shared" si="384"/>
        <v>1613</v>
      </c>
      <c r="Y865" s="38"/>
      <c r="Z865" s="5">
        <f t="shared" si="385"/>
        <v>0</v>
      </c>
      <c r="AA865" s="48"/>
      <c r="AB865" s="48"/>
      <c r="AC865" s="48"/>
      <c r="AD865" s="48"/>
      <c r="AE865" s="48"/>
      <c r="AF865" s="48"/>
      <c r="AG865" s="48"/>
      <c r="AH865" s="48"/>
      <c r="AI865" s="48"/>
      <c r="AJ865" s="48"/>
      <c r="AK865" s="48"/>
      <c r="AL865" s="48"/>
      <c r="AM865" s="48"/>
      <c r="AN865" s="48"/>
      <c r="AO865" s="48"/>
      <c r="AP865" s="48"/>
      <c r="AQ865" s="48"/>
      <c r="AR865" s="48"/>
      <c r="AS865" s="48"/>
      <c r="AT865" s="48"/>
      <c r="AU865" s="48"/>
      <c r="AV865" s="48"/>
      <c r="AW865" s="48"/>
      <c r="AX865" s="48"/>
      <c r="AY865" s="48"/>
      <c r="AZ865" s="48"/>
      <c r="BA865" s="48"/>
      <c r="BB865" s="48"/>
      <c r="BC865" s="48"/>
      <c r="BD865" s="48"/>
      <c r="BE865" s="48"/>
      <c r="BF865" s="48"/>
      <c r="BG865" s="48"/>
    </row>
    <row r="866" spans="1:60" s="59" customFormat="1" ht="12">
      <c r="A866" s="50" t="s">
        <v>40</v>
      </c>
      <c r="B866" s="51" t="s">
        <v>643</v>
      </c>
      <c r="C866" s="106">
        <v>142</v>
      </c>
      <c r="D866" s="107">
        <f t="shared" si="386"/>
        <v>402</v>
      </c>
      <c r="E866" s="107"/>
      <c r="F866" s="107"/>
      <c r="G866" s="107"/>
      <c r="H866" s="107"/>
      <c r="I866" s="107"/>
      <c r="J866" s="107"/>
      <c r="K866" s="107"/>
      <c r="L866" s="107"/>
      <c r="M866" s="107"/>
      <c r="N866" s="107">
        <v>402</v>
      </c>
      <c r="O866" s="107"/>
      <c r="P866" s="107"/>
      <c r="Q866" s="107"/>
      <c r="R866" s="107"/>
      <c r="S866" s="107"/>
      <c r="T866" s="107"/>
      <c r="U866" s="55">
        <f t="shared" si="367"/>
        <v>402</v>
      </c>
      <c r="V866" s="32">
        <f t="shared" si="382"/>
        <v>402</v>
      </c>
      <c r="W866" s="97">
        <f t="shared" si="383"/>
        <v>402</v>
      </c>
      <c r="X866" s="172">
        <f t="shared" si="384"/>
        <v>260</v>
      </c>
      <c r="Y866" s="57"/>
      <c r="Z866" s="5">
        <f t="shared" si="385"/>
        <v>0</v>
      </c>
      <c r="AA866" s="58"/>
      <c r="AB866" s="58"/>
      <c r="AC866" s="58"/>
      <c r="AD866" s="58"/>
      <c r="AE866" s="58"/>
      <c r="AF866" s="58"/>
      <c r="AG866" s="58"/>
      <c r="AH866" s="58"/>
      <c r="AI866" s="58"/>
      <c r="AJ866" s="58"/>
      <c r="AK866" s="58"/>
      <c r="AL866" s="58"/>
      <c r="AM866" s="58"/>
      <c r="AN866" s="58"/>
      <c r="AO866" s="58"/>
      <c r="AP866" s="58"/>
      <c r="AQ866" s="58"/>
      <c r="AR866" s="58"/>
      <c r="AS866" s="58"/>
      <c r="AT866" s="58"/>
      <c r="AU866" s="58"/>
      <c r="AV866" s="58"/>
      <c r="AW866" s="58"/>
      <c r="AX866" s="58"/>
      <c r="AY866" s="58"/>
      <c r="AZ866" s="58"/>
      <c r="BA866" s="58"/>
      <c r="BB866" s="58"/>
      <c r="BC866" s="58"/>
      <c r="BD866" s="58"/>
      <c r="BE866" s="58"/>
      <c r="BF866" s="58"/>
      <c r="BG866" s="58"/>
    </row>
    <row r="867" spans="1:60" s="59" customFormat="1" ht="24">
      <c r="A867" s="50" t="s">
        <v>40</v>
      </c>
      <c r="B867" s="51" t="s">
        <v>644</v>
      </c>
      <c r="C867" s="106">
        <v>5532</v>
      </c>
      <c r="D867" s="107">
        <f t="shared" si="386"/>
        <v>6870</v>
      </c>
      <c r="E867" s="107">
        <v>6870</v>
      </c>
      <c r="F867" s="107"/>
      <c r="G867" s="107"/>
      <c r="H867" s="107"/>
      <c r="I867" s="107"/>
      <c r="J867" s="107"/>
      <c r="K867" s="107"/>
      <c r="L867" s="107"/>
      <c r="M867" s="107"/>
      <c r="N867" s="107"/>
      <c r="O867" s="107"/>
      <c r="P867" s="107"/>
      <c r="Q867" s="107"/>
      <c r="R867" s="107"/>
      <c r="S867" s="107"/>
      <c r="T867" s="107"/>
      <c r="U867" s="55">
        <f t="shared" si="367"/>
        <v>6870</v>
      </c>
      <c r="V867" s="32">
        <f t="shared" si="382"/>
        <v>6870</v>
      </c>
      <c r="W867" s="97">
        <f t="shared" si="383"/>
        <v>6870</v>
      </c>
      <c r="X867" s="172">
        <f t="shared" si="384"/>
        <v>1338</v>
      </c>
      <c r="Y867" s="57"/>
      <c r="Z867" s="5">
        <f t="shared" si="385"/>
        <v>0</v>
      </c>
      <c r="AA867" s="58"/>
      <c r="AB867" s="58"/>
      <c r="AC867" s="58"/>
      <c r="AD867" s="58"/>
      <c r="AE867" s="58"/>
      <c r="AF867" s="58"/>
      <c r="AG867" s="58"/>
      <c r="AH867" s="58"/>
      <c r="AI867" s="58"/>
      <c r="AJ867" s="58"/>
      <c r="AK867" s="58"/>
      <c r="AL867" s="58"/>
      <c r="AM867" s="58"/>
      <c r="AN867" s="58"/>
      <c r="AO867" s="58"/>
      <c r="AP867" s="58"/>
      <c r="AQ867" s="58"/>
      <c r="AR867" s="58"/>
      <c r="AS867" s="58"/>
      <c r="AT867" s="58"/>
      <c r="AU867" s="58"/>
      <c r="AV867" s="58"/>
      <c r="AW867" s="58"/>
      <c r="AX867" s="58"/>
      <c r="AY867" s="58"/>
      <c r="AZ867" s="58"/>
      <c r="BA867" s="58"/>
      <c r="BB867" s="58"/>
      <c r="BC867" s="58"/>
      <c r="BD867" s="58"/>
      <c r="BE867" s="58"/>
      <c r="BF867" s="58"/>
      <c r="BG867" s="58"/>
    </row>
    <row r="868" spans="1:60" s="59" customFormat="1" ht="24">
      <c r="A868" s="50" t="s">
        <v>40</v>
      </c>
      <c r="B868" s="51" t="s">
        <v>645</v>
      </c>
      <c r="C868" s="106">
        <v>120</v>
      </c>
      <c r="D868" s="107">
        <f t="shared" si="386"/>
        <v>120</v>
      </c>
      <c r="E868" s="107"/>
      <c r="F868" s="107"/>
      <c r="G868" s="107"/>
      <c r="H868" s="107"/>
      <c r="I868" s="107"/>
      <c r="J868" s="107"/>
      <c r="K868" s="107"/>
      <c r="L868" s="107"/>
      <c r="M868" s="107"/>
      <c r="N868" s="107">
        <v>120</v>
      </c>
      <c r="O868" s="107"/>
      <c r="P868" s="107"/>
      <c r="Q868" s="107"/>
      <c r="R868" s="107"/>
      <c r="S868" s="107"/>
      <c r="T868" s="107"/>
      <c r="U868" s="55">
        <f t="shared" si="367"/>
        <v>120</v>
      </c>
      <c r="V868" s="32">
        <f t="shared" si="382"/>
        <v>120</v>
      </c>
      <c r="W868" s="97">
        <f t="shared" si="383"/>
        <v>120</v>
      </c>
      <c r="X868" s="172">
        <f t="shared" si="384"/>
        <v>0</v>
      </c>
      <c r="Y868" s="57"/>
      <c r="Z868" s="5">
        <f t="shared" si="385"/>
        <v>0</v>
      </c>
      <c r="AA868" s="58"/>
      <c r="AB868" s="58"/>
      <c r="AC868" s="58"/>
      <c r="AD868" s="58"/>
      <c r="AE868" s="58"/>
      <c r="AF868" s="58"/>
      <c r="AG868" s="58"/>
      <c r="AH868" s="58"/>
      <c r="AI868" s="58"/>
      <c r="AJ868" s="58"/>
      <c r="AK868" s="58"/>
      <c r="AL868" s="58"/>
      <c r="AM868" s="58"/>
      <c r="AN868" s="58"/>
      <c r="AO868" s="58"/>
      <c r="AP868" s="58"/>
      <c r="AQ868" s="58"/>
      <c r="AR868" s="58"/>
      <c r="AS868" s="58"/>
      <c r="AT868" s="58"/>
      <c r="AU868" s="58"/>
      <c r="AV868" s="58"/>
      <c r="AW868" s="58"/>
      <c r="AX868" s="58"/>
      <c r="AY868" s="58"/>
      <c r="AZ868" s="58"/>
      <c r="BA868" s="58"/>
      <c r="BB868" s="58"/>
      <c r="BC868" s="58"/>
      <c r="BD868" s="58"/>
      <c r="BE868" s="58"/>
      <c r="BF868" s="58"/>
      <c r="BG868" s="58"/>
    </row>
    <row r="869" spans="1:60" s="147" customFormat="1" ht="48">
      <c r="A869" s="63" t="s">
        <v>40</v>
      </c>
      <c r="B869" s="51" t="s">
        <v>646</v>
      </c>
      <c r="C869" s="106">
        <v>400</v>
      </c>
      <c r="D869" s="107">
        <f t="shared" si="386"/>
        <v>400</v>
      </c>
      <c r="E869" s="107"/>
      <c r="F869" s="107"/>
      <c r="G869" s="107"/>
      <c r="H869" s="107"/>
      <c r="I869" s="107"/>
      <c r="J869" s="107"/>
      <c r="K869" s="107"/>
      <c r="L869" s="107"/>
      <c r="M869" s="107"/>
      <c r="N869" s="107">
        <v>400</v>
      </c>
      <c r="O869" s="107"/>
      <c r="P869" s="107"/>
      <c r="Q869" s="107"/>
      <c r="R869" s="107"/>
      <c r="S869" s="107"/>
      <c r="T869" s="107"/>
      <c r="U869" s="55">
        <f t="shared" si="367"/>
        <v>400</v>
      </c>
      <c r="V869" s="32">
        <f t="shared" si="382"/>
        <v>400</v>
      </c>
      <c r="W869" s="97">
        <f t="shared" si="383"/>
        <v>400</v>
      </c>
      <c r="X869" s="172">
        <f t="shared" si="384"/>
        <v>0</v>
      </c>
      <c r="Y869" s="64"/>
      <c r="Z869" s="5">
        <f t="shared" si="385"/>
        <v>0</v>
      </c>
      <c r="AA869" s="65"/>
      <c r="AB869" s="65"/>
      <c r="AC869" s="65"/>
      <c r="AD869" s="65"/>
      <c r="AE869" s="65"/>
      <c r="AF869" s="65"/>
      <c r="AG869" s="65"/>
      <c r="AH869" s="65"/>
      <c r="AI869" s="65"/>
      <c r="AJ869" s="65"/>
      <c r="AK869" s="65"/>
      <c r="AL869" s="65"/>
      <c r="AM869" s="65"/>
      <c r="AN869" s="65"/>
      <c r="AO869" s="65"/>
      <c r="AP869" s="65"/>
      <c r="AQ869" s="65"/>
      <c r="AR869" s="65"/>
      <c r="AS869" s="65"/>
      <c r="AT869" s="65"/>
      <c r="AU869" s="65"/>
      <c r="AV869" s="65"/>
      <c r="AW869" s="65"/>
      <c r="AX869" s="65"/>
      <c r="AY869" s="65"/>
      <c r="AZ869" s="65"/>
      <c r="BA869" s="65"/>
      <c r="BB869" s="65"/>
      <c r="BC869" s="65"/>
      <c r="BD869" s="65"/>
      <c r="BE869" s="65"/>
      <c r="BF869" s="65"/>
      <c r="BG869" s="65"/>
      <c r="BH869" s="146"/>
    </row>
    <row r="870" spans="1:60" s="66" customFormat="1" ht="24">
      <c r="A870" s="63" t="s">
        <v>40</v>
      </c>
      <c r="B870" s="67" t="s">
        <v>647</v>
      </c>
      <c r="C870" s="106">
        <v>320</v>
      </c>
      <c r="D870" s="107">
        <f t="shared" si="386"/>
        <v>335</v>
      </c>
      <c r="E870" s="107">
        <v>335</v>
      </c>
      <c r="F870" s="107"/>
      <c r="G870" s="107"/>
      <c r="H870" s="107"/>
      <c r="I870" s="107"/>
      <c r="J870" s="107"/>
      <c r="K870" s="107"/>
      <c r="L870" s="107"/>
      <c r="M870" s="107"/>
      <c r="N870" s="107"/>
      <c r="O870" s="107"/>
      <c r="P870" s="107"/>
      <c r="Q870" s="107"/>
      <c r="R870" s="107"/>
      <c r="S870" s="107"/>
      <c r="T870" s="107"/>
      <c r="U870" s="55">
        <f t="shared" si="367"/>
        <v>335</v>
      </c>
      <c r="V870" s="32">
        <f t="shared" si="382"/>
        <v>335</v>
      </c>
      <c r="W870" s="97">
        <f t="shared" si="383"/>
        <v>335</v>
      </c>
      <c r="X870" s="172">
        <f t="shared" si="384"/>
        <v>15</v>
      </c>
      <c r="Y870" s="64"/>
      <c r="Z870" s="5">
        <f t="shared" si="385"/>
        <v>0</v>
      </c>
      <c r="AA870" s="65"/>
      <c r="AB870" s="65"/>
      <c r="AC870" s="65"/>
      <c r="AD870" s="65"/>
      <c r="AE870" s="65"/>
      <c r="AF870" s="65"/>
      <c r="AG870" s="65"/>
      <c r="AH870" s="65"/>
      <c r="AI870" s="65"/>
      <c r="AJ870" s="65"/>
      <c r="AK870" s="65"/>
      <c r="AL870" s="65"/>
      <c r="AM870" s="65"/>
      <c r="AN870" s="65"/>
      <c r="AO870" s="65"/>
      <c r="AP870" s="65"/>
      <c r="AQ870" s="65"/>
      <c r="AR870" s="65"/>
      <c r="AS870" s="65"/>
      <c r="AT870" s="65"/>
      <c r="AU870" s="65"/>
      <c r="AV870" s="65"/>
      <c r="AW870" s="65"/>
      <c r="AX870" s="65"/>
      <c r="AY870" s="65"/>
      <c r="AZ870" s="65"/>
      <c r="BA870" s="65"/>
      <c r="BB870" s="65"/>
      <c r="BC870" s="65"/>
      <c r="BD870" s="65"/>
      <c r="BE870" s="65"/>
      <c r="BF870" s="65"/>
      <c r="BG870" s="65"/>
    </row>
    <row r="871" spans="1:60" s="49" customFormat="1" ht="13.5" customHeight="1">
      <c r="A871" s="42" t="s">
        <v>65</v>
      </c>
      <c r="B871" s="43" t="s">
        <v>66</v>
      </c>
      <c r="C871" s="44">
        <f t="shared" ref="C871" si="392">SUM(C872:C874)</f>
        <v>0</v>
      </c>
      <c r="D871" s="45">
        <f>SUM(D872:D875)</f>
        <v>776</v>
      </c>
      <c r="E871" s="45">
        <f t="shared" ref="E871:P871" si="393">SUM(E872:E875)</f>
        <v>0</v>
      </c>
      <c r="F871" s="45">
        <f t="shared" si="393"/>
        <v>0</v>
      </c>
      <c r="G871" s="45">
        <f t="shared" si="393"/>
        <v>0</v>
      </c>
      <c r="H871" s="45">
        <f t="shared" si="393"/>
        <v>0</v>
      </c>
      <c r="I871" s="45">
        <f t="shared" si="393"/>
        <v>0</v>
      </c>
      <c r="J871" s="45">
        <f t="shared" si="393"/>
        <v>0</v>
      </c>
      <c r="K871" s="45">
        <f t="shared" si="393"/>
        <v>0</v>
      </c>
      <c r="L871" s="45">
        <f t="shared" si="393"/>
        <v>0</v>
      </c>
      <c r="M871" s="45">
        <f t="shared" si="393"/>
        <v>0</v>
      </c>
      <c r="N871" s="45">
        <f t="shared" si="393"/>
        <v>776</v>
      </c>
      <c r="O871" s="45">
        <f t="shared" si="393"/>
        <v>0</v>
      </c>
      <c r="P871" s="45">
        <f t="shared" si="393"/>
        <v>0</v>
      </c>
      <c r="Q871" s="45">
        <v>0</v>
      </c>
      <c r="R871" s="45"/>
      <c r="S871" s="45">
        <v>0</v>
      </c>
      <c r="T871" s="45">
        <v>0</v>
      </c>
      <c r="U871" s="46">
        <f t="shared" ref="U871:U934" si="394">D871+Q871+R871</f>
        <v>776</v>
      </c>
      <c r="V871" s="32">
        <f t="shared" si="382"/>
        <v>776</v>
      </c>
      <c r="W871" s="97">
        <f t="shared" si="383"/>
        <v>776</v>
      </c>
      <c r="X871" s="176">
        <f t="shared" si="384"/>
        <v>776</v>
      </c>
      <c r="Y871" s="38"/>
      <c r="Z871" s="5">
        <f t="shared" si="385"/>
        <v>0</v>
      </c>
      <c r="AA871" s="48"/>
      <c r="AB871" s="48"/>
      <c r="AC871" s="48"/>
      <c r="AD871" s="48"/>
      <c r="AE871" s="48"/>
      <c r="AF871" s="48"/>
      <c r="AG871" s="48"/>
      <c r="AH871" s="48"/>
      <c r="AI871" s="48"/>
      <c r="AJ871" s="48"/>
      <c r="AK871" s="48"/>
      <c r="AL871" s="48"/>
      <c r="AM871" s="48"/>
      <c r="AN871" s="48"/>
      <c r="AO871" s="48"/>
      <c r="AP871" s="48"/>
      <c r="AQ871" s="48"/>
      <c r="AR871" s="48"/>
      <c r="AS871" s="48"/>
      <c r="AT871" s="48"/>
      <c r="AU871" s="48"/>
      <c r="AV871" s="48"/>
      <c r="AW871" s="48"/>
      <c r="AX871" s="48"/>
      <c r="AY871" s="48"/>
      <c r="AZ871" s="48"/>
      <c r="BA871" s="48"/>
      <c r="BB871" s="48"/>
      <c r="BC871" s="48"/>
      <c r="BD871" s="48"/>
      <c r="BE871" s="48"/>
      <c r="BF871" s="48"/>
      <c r="BG871" s="48"/>
    </row>
    <row r="872" spans="1:60" s="59" customFormat="1" ht="22.5" customHeight="1" outlineLevel="1">
      <c r="A872" s="50" t="s">
        <v>40</v>
      </c>
      <c r="B872" s="68" t="s">
        <v>604</v>
      </c>
      <c r="C872" s="106">
        <v>0</v>
      </c>
      <c r="D872" s="107">
        <f>SUM(E872:P872)</f>
        <v>485</v>
      </c>
      <c r="E872" s="107"/>
      <c r="F872" s="107"/>
      <c r="G872" s="107"/>
      <c r="H872" s="107"/>
      <c r="I872" s="107"/>
      <c r="J872" s="107"/>
      <c r="K872" s="107"/>
      <c r="L872" s="107"/>
      <c r="M872" s="107"/>
      <c r="N872" s="107">
        <v>485</v>
      </c>
      <c r="O872" s="107"/>
      <c r="P872" s="107"/>
      <c r="Q872" s="107"/>
      <c r="R872" s="107"/>
      <c r="S872" s="107"/>
      <c r="T872" s="107"/>
      <c r="U872" s="55">
        <f t="shared" si="394"/>
        <v>485</v>
      </c>
      <c r="V872" s="32">
        <f t="shared" si="382"/>
        <v>485</v>
      </c>
      <c r="W872" s="97">
        <f t="shared" si="383"/>
        <v>485</v>
      </c>
      <c r="X872" s="172">
        <f t="shared" si="384"/>
        <v>485</v>
      </c>
      <c r="Y872" s="57"/>
      <c r="Z872" s="5">
        <f t="shared" si="385"/>
        <v>0</v>
      </c>
      <c r="AA872" s="58"/>
      <c r="AB872" s="58"/>
      <c r="AC872" s="58"/>
      <c r="AD872" s="58"/>
      <c r="AE872" s="58"/>
      <c r="AF872" s="58"/>
      <c r="AG872" s="58"/>
      <c r="AH872" s="58"/>
      <c r="AI872" s="58"/>
      <c r="AJ872" s="58"/>
      <c r="AK872" s="58"/>
      <c r="AL872" s="58"/>
      <c r="AM872" s="58"/>
      <c r="AN872" s="58"/>
      <c r="AO872" s="58"/>
      <c r="AP872" s="58"/>
      <c r="AQ872" s="58"/>
      <c r="AR872" s="58"/>
      <c r="AS872" s="58"/>
      <c r="AT872" s="58"/>
      <c r="AU872" s="58"/>
      <c r="AV872" s="58"/>
      <c r="AW872" s="58"/>
      <c r="AX872" s="58"/>
      <c r="AY872" s="58"/>
      <c r="AZ872" s="58"/>
      <c r="BA872" s="58"/>
      <c r="BB872" s="58"/>
      <c r="BC872" s="58"/>
      <c r="BD872" s="58"/>
      <c r="BE872" s="58"/>
      <c r="BF872" s="58"/>
      <c r="BG872" s="58"/>
    </row>
    <row r="873" spans="1:60" s="59" customFormat="1" ht="12" customHeight="1" outlineLevel="1">
      <c r="A873" s="50" t="s">
        <v>40</v>
      </c>
      <c r="B873" s="68" t="s">
        <v>222</v>
      </c>
      <c r="C873" s="106">
        <v>0</v>
      </c>
      <c r="D873" s="107">
        <f t="shared" si="386"/>
        <v>291</v>
      </c>
      <c r="E873" s="107"/>
      <c r="F873" s="107"/>
      <c r="G873" s="107"/>
      <c r="H873" s="107"/>
      <c r="I873" s="107"/>
      <c r="J873" s="107"/>
      <c r="K873" s="107"/>
      <c r="L873" s="107"/>
      <c r="M873" s="107"/>
      <c r="N873" s="107">
        <v>291</v>
      </c>
      <c r="O873" s="107"/>
      <c r="P873" s="107"/>
      <c r="Q873" s="107"/>
      <c r="R873" s="107"/>
      <c r="S873" s="107"/>
      <c r="T873" s="107"/>
      <c r="U873" s="55"/>
      <c r="V873" s="32"/>
      <c r="W873" s="97"/>
      <c r="X873" s="172">
        <f t="shared" si="384"/>
        <v>291</v>
      </c>
      <c r="Y873" s="57"/>
      <c r="Z873" s="5">
        <f t="shared" si="385"/>
        <v>0</v>
      </c>
      <c r="AA873" s="58"/>
      <c r="AB873" s="58"/>
      <c r="AC873" s="58"/>
      <c r="AD873" s="58"/>
      <c r="AE873" s="58"/>
      <c r="AF873" s="58"/>
      <c r="AG873" s="58"/>
      <c r="AH873" s="58"/>
      <c r="AI873" s="58"/>
      <c r="AJ873" s="58"/>
      <c r="AK873" s="58"/>
      <c r="AL873" s="58"/>
      <c r="AM873" s="58"/>
      <c r="AN873" s="58"/>
      <c r="AO873" s="58"/>
      <c r="AP873" s="58"/>
      <c r="AQ873" s="58"/>
      <c r="AR873" s="58"/>
      <c r="AS873" s="58"/>
      <c r="AT873" s="58"/>
      <c r="AU873" s="58"/>
      <c r="AV873" s="58"/>
      <c r="AW873" s="58"/>
      <c r="AX873" s="58"/>
      <c r="AY873" s="58"/>
      <c r="AZ873" s="58"/>
      <c r="BA873" s="58"/>
      <c r="BB873" s="58"/>
      <c r="BC873" s="58"/>
      <c r="BD873" s="58"/>
      <c r="BE873" s="58"/>
      <c r="BF873" s="58"/>
      <c r="BG873" s="58"/>
    </row>
    <row r="874" spans="1:60" s="59" customFormat="1" ht="24" hidden="1">
      <c r="A874" s="50" t="s">
        <v>40</v>
      </c>
      <c r="B874" s="68" t="s">
        <v>648</v>
      </c>
      <c r="C874" s="106">
        <v>0</v>
      </c>
      <c r="D874" s="107">
        <f t="shared" si="386"/>
        <v>0</v>
      </c>
      <c r="E874" s="107"/>
      <c r="F874" s="107"/>
      <c r="G874" s="107"/>
      <c r="H874" s="107"/>
      <c r="I874" s="107"/>
      <c r="J874" s="107"/>
      <c r="K874" s="107"/>
      <c r="L874" s="107"/>
      <c r="M874" s="107"/>
      <c r="N874" s="107"/>
      <c r="O874" s="107"/>
      <c r="P874" s="107"/>
      <c r="Q874" s="107"/>
      <c r="R874" s="107"/>
      <c r="S874" s="107"/>
      <c r="T874" s="107"/>
      <c r="U874" s="55">
        <f t="shared" si="394"/>
        <v>0</v>
      </c>
      <c r="V874" s="32">
        <f t="shared" si="382"/>
        <v>0</v>
      </c>
      <c r="W874" s="97">
        <f t="shared" si="383"/>
        <v>0</v>
      </c>
      <c r="X874" s="172">
        <f t="shared" si="384"/>
        <v>0</v>
      </c>
      <c r="Y874" s="57"/>
      <c r="Z874" s="5">
        <f t="shared" si="385"/>
        <v>0</v>
      </c>
      <c r="AA874" s="58"/>
      <c r="AB874" s="58"/>
      <c r="AC874" s="58"/>
      <c r="AD874" s="58"/>
      <c r="AE874" s="58"/>
      <c r="AF874" s="58"/>
      <c r="AG874" s="58"/>
      <c r="AH874" s="58"/>
      <c r="AI874" s="58"/>
      <c r="AJ874" s="58"/>
      <c r="AK874" s="58"/>
      <c r="AL874" s="58"/>
      <c r="AM874" s="58"/>
      <c r="AN874" s="58"/>
      <c r="AO874" s="58"/>
      <c r="AP874" s="58"/>
      <c r="AQ874" s="58"/>
      <c r="AR874" s="58"/>
      <c r="AS874" s="58"/>
      <c r="AT874" s="58"/>
      <c r="AU874" s="58"/>
      <c r="AV874" s="58"/>
      <c r="AW874" s="58"/>
      <c r="AX874" s="58"/>
      <c r="AY874" s="58"/>
      <c r="AZ874" s="58"/>
      <c r="BA874" s="58"/>
      <c r="BB874" s="58"/>
      <c r="BC874" s="58"/>
      <c r="BD874" s="58"/>
      <c r="BE874" s="58"/>
      <c r="BF874" s="58"/>
      <c r="BG874" s="58"/>
    </row>
    <row r="875" spans="1:60" s="59" customFormat="1" ht="36" hidden="1" outlineLevel="1">
      <c r="A875" s="50" t="s">
        <v>40</v>
      </c>
      <c r="B875" s="68" t="s">
        <v>649</v>
      </c>
      <c r="C875" s="106">
        <v>77</v>
      </c>
      <c r="D875" s="107">
        <f>SUM(E875:P875)</f>
        <v>0</v>
      </c>
      <c r="E875" s="107"/>
      <c r="F875" s="107"/>
      <c r="G875" s="107"/>
      <c r="H875" s="107"/>
      <c r="I875" s="107"/>
      <c r="J875" s="107"/>
      <c r="K875" s="107"/>
      <c r="L875" s="107"/>
      <c r="M875" s="107"/>
      <c r="N875" s="107"/>
      <c r="O875" s="107"/>
      <c r="P875" s="107"/>
      <c r="Q875" s="107"/>
      <c r="R875" s="107"/>
      <c r="S875" s="107"/>
      <c r="T875" s="107"/>
      <c r="U875" s="55">
        <f t="shared" si="394"/>
        <v>0</v>
      </c>
      <c r="V875" s="32">
        <f t="shared" si="382"/>
        <v>0</v>
      </c>
      <c r="W875" s="97">
        <f t="shared" si="383"/>
        <v>0</v>
      </c>
      <c r="X875" s="172">
        <f t="shared" si="384"/>
        <v>-77</v>
      </c>
      <c r="Y875" s="57"/>
      <c r="Z875" s="5">
        <f t="shared" si="385"/>
        <v>0</v>
      </c>
      <c r="AA875" s="58"/>
      <c r="AB875" s="58"/>
      <c r="AC875" s="58"/>
      <c r="AD875" s="58"/>
      <c r="AE875" s="58"/>
      <c r="AF875" s="58"/>
      <c r="AG875" s="58"/>
      <c r="AH875" s="58"/>
      <c r="AI875" s="58"/>
      <c r="AJ875" s="58"/>
      <c r="AK875" s="58"/>
      <c r="AL875" s="58"/>
      <c r="AM875" s="58"/>
      <c r="AN875" s="58"/>
      <c r="AO875" s="58"/>
      <c r="AP875" s="58"/>
      <c r="AQ875" s="58"/>
      <c r="AR875" s="58"/>
      <c r="AS875" s="58"/>
      <c r="AT875" s="58"/>
      <c r="AU875" s="58"/>
      <c r="AV875" s="58"/>
      <c r="AW875" s="58"/>
      <c r="AX875" s="58"/>
      <c r="AY875" s="58"/>
      <c r="AZ875" s="58"/>
      <c r="BA875" s="58"/>
      <c r="BB875" s="58"/>
      <c r="BC875" s="58"/>
      <c r="BD875" s="58"/>
      <c r="BE875" s="58"/>
      <c r="BF875" s="58"/>
      <c r="BG875" s="58"/>
    </row>
    <row r="876" spans="1:60" s="41" customFormat="1" ht="13.5" customHeight="1" collapsed="1">
      <c r="A876" s="27" t="s">
        <v>650</v>
      </c>
      <c r="B876" s="28" t="s">
        <v>651</v>
      </c>
      <c r="C876" s="98">
        <v>4495</v>
      </c>
      <c r="D876" s="99">
        <f t="shared" ref="D876:D931" si="395">SUM(E876:P876)</f>
        <v>5062</v>
      </c>
      <c r="E876" s="99">
        <f>E877+E880+E883</f>
        <v>1813</v>
      </c>
      <c r="F876" s="99">
        <f t="shared" ref="F876:Q876" si="396">F877+F880+F883</f>
        <v>0</v>
      </c>
      <c r="G876" s="99">
        <f t="shared" si="396"/>
        <v>0</v>
      </c>
      <c r="H876" s="99">
        <f t="shared" si="396"/>
        <v>0</v>
      </c>
      <c r="I876" s="99">
        <f t="shared" si="396"/>
        <v>0</v>
      </c>
      <c r="J876" s="99">
        <f t="shared" si="396"/>
        <v>0</v>
      </c>
      <c r="K876" s="99">
        <f t="shared" si="396"/>
        <v>0</v>
      </c>
      <c r="L876" s="99">
        <f t="shared" si="396"/>
        <v>0</v>
      </c>
      <c r="M876" s="99">
        <f t="shared" si="396"/>
        <v>0</v>
      </c>
      <c r="N876" s="99">
        <f t="shared" si="396"/>
        <v>3249</v>
      </c>
      <c r="O876" s="99">
        <f t="shared" si="396"/>
        <v>0</v>
      </c>
      <c r="P876" s="99">
        <f t="shared" si="396"/>
        <v>0</v>
      </c>
      <c r="Q876" s="99">
        <f t="shared" si="396"/>
        <v>40</v>
      </c>
      <c r="R876" s="99"/>
      <c r="S876" s="99">
        <f t="shared" ref="S876:T876" si="397">S877+S880+S883</f>
        <v>42</v>
      </c>
      <c r="T876" s="99">
        <f t="shared" si="397"/>
        <v>0</v>
      </c>
      <c r="U876" s="31">
        <f t="shared" si="394"/>
        <v>5102</v>
      </c>
      <c r="V876" s="32">
        <f t="shared" si="382"/>
        <v>5060</v>
      </c>
      <c r="W876" s="97">
        <f t="shared" si="383"/>
        <v>5062</v>
      </c>
      <c r="X876" s="34">
        <f t="shared" si="384"/>
        <v>567</v>
      </c>
      <c r="Y876" s="38" t="s">
        <v>37</v>
      </c>
      <c r="Z876" s="5">
        <f t="shared" si="385"/>
        <v>0</v>
      </c>
      <c r="AA876" s="39"/>
      <c r="AB876" s="39"/>
      <c r="AC876" s="40"/>
      <c r="AD876" s="40"/>
      <c r="AE876" s="40"/>
      <c r="AF876" s="40"/>
      <c r="AG876" s="40"/>
      <c r="AH876" s="40"/>
      <c r="AI876" s="40"/>
      <c r="AJ876" s="40"/>
      <c r="AK876" s="40"/>
      <c r="AL876" s="40"/>
      <c r="AM876" s="40"/>
      <c r="AN876" s="40"/>
      <c r="AO876" s="40"/>
      <c r="AP876" s="40"/>
      <c r="AQ876" s="40"/>
      <c r="AR876" s="40"/>
      <c r="AS876" s="40"/>
      <c r="AT876" s="40"/>
      <c r="AU876" s="40"/>
      <c r="AV876" s="40"/>
      <c r="AW876" s="40"/>
      <c r="AX876" s="40"/>
      <c r="AY876" s="40"/>
      <c r="AZ876" s="40"/>
      <c r="BA876" s="40"/>
      <c r="BB876" s="40"/>
      <c r="BC876" s="40"/>
      <c r="BD876" s="40"/>
      <c r="BE876" s="40"/>
      <c r="BF876" s="40"/>
      <c r="BG876" s="40"/>
    </row>
    <row r="877" spans="1:60" s="49" customFormat="1" ht="13.5" customHeight="1">
      <c r="A877" s="42" t="s">
        <v>35</v>
      </c>
      <c r="B877" s="43" t="s">
        <v>139</v>
      </c>
      <c r="C877" s="102">
        <v>2004</v>
      </c>
      <c r="D877" s="103">
        <f t="shared" si="395"/>
        <v>2541</v>
      </c>
      <c r="E877" s="103"/>
      <c r="F877" s="103"/>
      <c r="G877" s="103"/>
      <c r="H877" s="103"/>
      <c r="I877" s="103"/>
      <c r="J877" s="103"/>
      <c r="K877" s="103"/>
      <c r="L877" s="103"/>
      <c r="M877" s="103"/>
      <c r="N877" s="103">
        <f>N878+N879</f>
        <v>2541</v>
      </c>
      <c r="O877" s="103"/>
      <c r="P877" s="103"/>
      <c r="Q877" s="103"/>
      <c r="R877" s="103"/>
      <c r="S877" s="103"/>
      <c r="T877" s="103"/>
      <c r="U877" s="46">
        <f t="shared" si="394"/>
        <v>2541</v>
      </c>
      <c r="V877" s="32">
        <f t="shared" si="382"/>
        <v>2541</v>
      </c>
      <c r="W877" s="97">
        <f t="shared" si="383"/>
        <v>2541</v>
      </c>
      <c r="X877" s="176">
        <f t="shared" si="384"/>
        <v>537</v>
      </c>
      <c r="Y877" s="38"/>
      <c r="Z877" s="5">
        <f t="shared" si="385"/>
        <v>0</v>
      </c>
      <c r="AA877" s="48"/>
      <c r="AB877" s="48"/>
      <c r="AC877" s="48"/>
      <c r="AD877" s="48"/>
      <c r="AE877" s="48"/>
      <c r="AF877" s="48"/>
      <c r="AG877" s="48"/>
      <c r="AH877" s="48"/>
      <c r="AI877" s="48"/>
      <c r="AJ877" s="48"/>
      <c r="AK877" s="48"/>
      <c r="AL877" s="48"/>
      <c r="AM877" s="48"/>
      <c r="AN877" s="48"/>
      <c r="AO877" s="48"/>
      <c r="AP877" s="48"/>
      <c r="AQ877" s="48"/>
      <c r="AR877" s="48"/>
      <c r="AS877" s="48"/>
      <c r="AT877" s="48"/>
      <c r="AU877" s="48"/>
      <c r="AV877" s="48"/>
      <c r="AW877" s="48"/>
      <c r="AX877" s="48"/>
      <c r="AY877" s="48"/>
      <c r="AZ877" s="48"/>
      <c r="BA877" s="48"/>
      <c r="BB877" s="48"/>
      <c r="BC877" s="48"/>
      <c r="BD877" s="48"/>
      <c r="BE877" s="48"/>
      <c r="BF877" s="48"/>
      <c r="BG877" s="48"/>
    </row>
    <row r="878" spans="1:60" s="85" customFormat="1" ht="15" customHeight="1">
      <c r="A878" s="50" t="s">
        <v>38</v>
      </c>
      <c r="B878" s="51" t="s">
        <v>39</v>
      </c>
      <c r="C878" s="106">
        <v>1793</v>
      </c>
      <c r="D878" s="107">
        <f>SUM(E878:P878)</f>
        <v>2313</v>
      </c>
      <c r="E878" s="107"/>
      <c r="F878" s="107"/>
      <c r="G878" s="107"/>
      <c r="H878" s="107"/>
      <c r="I878" s="107"/>
      <c r="J878" s="107"/>
      <c r="K878" s="107"/>
      <c r="L878" s="107"/>
      <c r="M878" s="107"/>
      <c r="N878" s="107">
        <v>2313</v>
      </c>
      <c r="O878" s="107"/>
      <c r="P878" s="107"/>
      <c r="Q878" s="107"/>
      <c r="R878" s="107"/>
      <c r="S878" s="107"/>
      <c r="T878" s="107"/>
      <c r="U878" s="55">
        <f t="shared" si="394"/>
        <v>2313</v>
      </c>
      <c r="V878" s="32">
        <f t="shared" si="382"/>
        <v>2313</v>
      </c>
      <c r="W878" s="97">
        <f t="shared" si="383"/>
        <v>2313</v>
      </c>
      <c r="X878" s="172">
        <f t="shared" si="384"/>
        <v>520</v>
      </c>
      <c r="Y878" s="38"/>
      <c r="Z878" s="5">
        <f t="shared" si="385"/>
        <v>0</v>
      </c>
      <c r="AA878" s="84"/>
      <c r="AB878" s="84"/>
      <c r="AC878" s="84"/>
      <c r="AD878" s="84"/>
      <c r="AE878" s="84"/>
      <c r="AF878" s="84"/>
      <c r="AG878" s="84"/>
      <c r="AH878" s="84"/>
      <c r="AI878" s="84"/>
      <c r="AJ878" s="84"/>
      <c r="AK878" s="84"/>
      <c r="AL878" s="84"/>
      <c r="AM878" s="84"/>
      <c r="AN878" s="84"/>
      <c r="AO878" s="84"/>
      <c r="AP878" s="84"/>
      <c r="AQ878" s="84"/>
      <c r="AR878" s="84"/>
      <c r="AS878" s="84"/>
      <c r="AT878" s="84"/>
      <c r="AU878" s="84"/>
      <c r="AV878" s="84"/>
      <c r="AW878" s="84"/>
      <c r="AX878" s="84"/>
      <c r="AY878" s="84"/>
      <c r="AZ878" s="84"/>
      <c r="BA878" s="84"/>
      <c r="BB878" s="84"/>
      <c r="BC878" s="84"/>
      <c r="BD878" s="84"/>
      <c r="BE878" s="84"/>
      <c r="BF878" s="84"/>
      <c r="BG878" s="84"/>
    </row>
    <row r="879" spans="1:60" s="85" customFormat="1" ht="15" customHeight="1">
      <c r="A879" s="50" t="s">
        <v>38</v>
      </c>
      <c r="B879" s="51" t="s">
        <v>42</v>
      </c>
      <c r="C879" s="106">
        <v>211</v>
      </c>
      <c r="D879" s="107">
        <f t="shared" si="395"/>
        <v>228</v>
      </c>
      <c r="E879" s="107"/>
      <c r="F879" s="107"/>
      <c r="G879" s="107"/>
      <c r="H879" s="107"/>
      <c r="I879" s="107"/>
      <c r="J879" s="107"/>
      <c r="K879" s="107"/>
      <c r="L879" s="107"/>
      <c r="M879" s="107"/>
      <c r="N879" s="107">
        <v>228</v>
      </c>
      <c r="O879" s="107"/>
      <c r="P879" s="107"/>
      <c r="Q879" s="107"/>
      <c r="R879" s="107"/>
      <c r="S879" s="107"/>
      <c r="T879" s="107"/>
      <c r="U879" s="55">
        <f t="shared" si="394"/>
        <v>228</v>
      </c>
      <c r="V879" s="32">
        <f t="shared" si="382"/>
        <v>228</v>
      </c>
      <c r="W879" s="97">
        <f t="shared" si="383"/>
        <v>228</v>
      </c>
      <c r="X879" s="172">
        <f t="shared" si="384"/>
        <v>17</v>
      </c>
      <c r="Y879" s="38"/>
      <c r="Z879" s="5">
        <f t="shared" si="385"/>
        <v>0</v>
      </c>
      <c r="AA879" s="84"/>
      <c r="AB879" s="84"/>
      <c r="AC879" s="84"/>
      <c r="AD879" s="84"/>
      <c r="AE879" s="84"/>
      <c r="AF879" s="84"/>
      <c r="AG879" s="84"/>
      <c r="AH879" s="84"/>
      <c r="AI879" s="84"/>
      <c r="AJ879" s="84"/>
      <c r="AK879" s="84"/>
      <c r="AL879" s="84"/>
      <c r="AM879" s="84"/>
      <c r="AN879" s="84"/>
      <c r="AO879" s="84"/>
      <c r="AP879" s="84"/>
      <c r="AQ879" s="84"/>
      <c r="AR879" s="84"/>
      <c r="AS879" s="84"/>
      <c r="AT879" s="84"/>
      <c r="AU879" s="84"/>
      <c r="AV879" s="84"/>
      <c r="AW879" s="84"/>
      <c r="AX879" s="84"/>
      <c r="AY879" s="84"/>
      <c r="AZ879" s="84"/>
      <c r="BA879" s="84"/>
      <c r="BB879" s="84"/>
      <c r="BC879" s="84"/>
      <c r="BD879" s="84"/>
      <c r="BE879" s="84"/>
      <c r="BF879" s="84"/>
      <c r="BG879" s="84"/>
    </row>
    <row r="880" spans="1:60" s="49" customFormat="1" ht="13.5" customHeight="1">
      <c r="A880" s="42" t="s">
        <v>43</v>
      </c>
      <c r="B880" s="43" t="s">
        <v>44</v>
      </c>
      <c r="C880" s="102">
        <v>360</v>
      </c>
      <c r="D880" s="103">
        <f t="shared" si="395"/>
        <v>382</v>
      </c>
      <c r="E880" s="103"/>
      <c r="F880" s="103"/>
      <c r="G880" s="103"/>
      <c r="H880" s="103"/>
      <c r="I880" s="103"/>
      <c r="J880" s="103"/>
      <c r="K880" s="103"/>
      <c r="L880" s="103"/>
      <c r="M880" s="103"/>
      <c r="N880" s="103">
        <f>N881+N882</f>
        <v>382</v>
      </c>
      <c r="O880" s="103"/>
      <c r="P880" s="103"/>
      <c r="Q880" s="103">
        <v>40</v>
      </c>
      <c r="R880" s="103"/>
      <c r="S880" s="103">
        <v>42</v>
      </c>
      <c r="T880" s="103"/>
      <c r="U880" s="46">
        <f t="shared" si="394"/>
        <v>422</v>
      </c>
      <c r="V880" s="32">
        <f t="shared" si="382"/>
        <v>380</v>
      </c>
      <c r="W880" s="97">
        <f t="shared" si="383"/>
        <v>382</v>
      </c>
      <c r="X880" s="176">
        <f t="shared" si="384"/>
        <v>22</v>
      </c>
      <c r="Y880" s="38"/>
      <c r="Z880" s="5">
        <f t="shared" si="385"/>
        <v>0</v>
      </c>
      <c r="AA880" s="48"/>
      <c r="AB880" s="48"/>
      <c r="AC880" s="48"/>
      <c r="AD880" s="48"/>
      <c r="AE880" s="48"/>
      <c r="AF880" s="48"/>
      <c r="AG880" s="48"/>
      <c r="AH880" s="48"/>
      <c r="AI880" s="48"/>
      <c r="AJ880" s="48"/>
      <c r="AK880" s="48"/>
      <c r="AL880" s="48"/>
      <c r="AM880" s="48"/>
      <c r="AN880" s="48"/>
      <c r="AO880" s="48"/>
      <c r="AP880" s="48"/>
      <c r="AQ880" s="48"/>
      <c r="AR880" s="48"/>
      <c r="AS880" s="48"/>
      <c r="AT880" s="48"/>
      <c r="AU880" s="48"/>
      <c r="AV880" s="48"/>
      <c r="AW880" s="48"/>
      <c r="AX880" s="48"/>
      <c r="AY880" s="48"/>
      <c r="AZ880" s="48"/>
      <c r="BA880" s="48"/>
      <c r="BB880" s="48"/>
      <c r="BC880" s="48"/>
      <c r="BD880" s="48"/>
      <c r="BE880" s="48"/>
      <c r="BF880" s="48"/>
      <c r="BG880" s="48"/>
    </row>
    <row r="881" spans="1:59" s="85" customFormat="1" ht="15" customHeight="1">
      <c r="A881" s="50" t="s">
        <v>38</v>
      </c>
      <c r="B881" s="51" t="s">
        <v>39</v>
      </c>
      <c r="C881" s="106">
        <v>338</v>
      </c>
      <c r="D881" s="107">
        <f>SUM(E881:P881)</f>
        <v>360</v>
      </c>
      <c r="E881" s="107"/>
      <c r="F881" s="107"/>
      <c r="G881" s="107"/>
      <c r="H881" s="107"/>
      <c r="I881" s="107"/>
      <c r="J881" s="107"/>
      <c r="K881" s="107"/>
      <c r="L881" s="107"/>
      <c r="M881" s="107"/>
      <c r="N881" s="107">
        <v>360</v>
      </c>
      <c r="O881" s="107"/>
      <c r="P881" s="107"/>
      <c r="Q881" s="107"/>
      <c r="R881" s="107"/>
      <c r="S881" s="107"/>
      <c r="T881" s="107"/>
      <c r="U881" s="55">
        <f t="shared" si="394"/>
        <v>360</v>
      </c>
      <c r="V881" s="32">
        <f t="shared" si="382"/>
        <v>360</v>
      </c>
      <c r="W881" s="97">
        <f t="shared" si="383"/>
        <v>360</v>
      </c>
      <c r="X881" s="172">
        <f t="shared" si="384"/>
        <v>22</v>
      </c>
      <c r="Y881" s="38"/>
      <c r="Z881" s="5">
        <f t="shared" si="385"/>
        <v>0</v>
      </c>
      <c r="AA881" s="84"/>
      <c r="AB881" s="84"/>
      <c r="AC881" s="84"/>
      <c r="AD881" s="84"/>
      <c r="AE881" s="84"/>
      <c r="AF881" s="84"/>
      <c r="AG881" s="84"/>
      <c r="AH881" s="84"/>
      <c r="AI881" s="84"/>
      <c r="AJ881" s="84"/>
      <c r="AK881" s="84"/>
      <c r="AL881" s="84"/>
      <c r="AM881" s="84"/>
      <c r="AN881" s="84"/>
      <c r="AO881" s="84"/>
      <c r="AP881" s="84"/>
      <c r="AQ881" s="84"/>
      <c r="AR881" s="84"/>
      <c r="AS881" s="84"/>
      <c r="AT881" s="84"/>
      <c r="AU881" s="84"/>
      <c r="AV881" s="84"/>
      <c r="AW881" s="84"/>
      <c r="AX881" s="84"/>
      <c r="AY881" s="84"/>
      <c r="AZ881" s="84"/>
      <c r="BA881" s="84"/>
      <c r="BB881" s="84"/>
      <c r="BC881" s="84"/>
      <c r="BD881" s="84"/>
      <c r="BE881" s="84"/>
      <c r="BF881" s="84"/>
      <c r="BG881" s="84"/>
    </row>
    <row r="882" spans="1:59" s="85" customFormat="1" ht="15" customHeight="1">
      <c r="A882" s="50" t="s">
        <v>38</v>
      </c>
      <c r="B882" s="51" t="s">
        <v>42</v>
      </c>
      <c r="C882" s="106">
        <v>22</v>
      </c>
      <c r="D882" s="107">
        <f>SUM(E882:P882)</f>
        <v>22</v>
      </c>
      <c r="E882" s="107"/>
      <c r="F882" s="107"/>
      <c r="G882" s="107"/>
      <c r="H882" s="107"/>
      <c r="I882" s="107"/>
      <c r="J882" s="107"/>
      <c r="K882" s="107"/>
      <c r="L882" s="107"/>
      <c r="M882" s="107"/>
      <c r="N882" s="107">
        <v>22</v>
      </c>
      <c r="O882" s="107"/>
      <c r="P882" s="107"/>
      <c r="Q882" s="107"/>
      <c r="R882" s="107"/>
      <c r="S882" s="107"/>
      <c r="T882" s="107"/>
      <c r="U882" s="55">
        <f t="shared" si="394"/>
        <v>22</v>
      </c>
      <c r="V882" s="32">
        <f t="shared" si="382"/>
        <v>22</v>
      </c>
      <c r="W882" s="97">
        <f t="shared" si="383"/>
        <v>22</v>
      </c>
      <c r="X882" s="172">
        <f t="shared" si="384"/>
        <v>0</v>
      </c>
      <c r="Y882" s="38"/>
      <c r="Z882" s="5">
        <f t="shared" si="385"/>
        <v>0</v>
      </c>
      <c r="AA882" s="84"/>
      <c r="AB882" s="84"/>
      <c r="AC882" s="84"/>
      <c r="AD882" s="84"/>
      <c r="AE882" s="84"/>
      <c r="AF882" s="84"/>
      <c r="AG882" s="84"/>
      <c r="AH882" s="84"/>
      <c r="AI882" s="84"/>
      <c r="AJ882" s="84"/>
      <c r="AK882" s="84"/>
      <c r="AL882" s="84"/>
      <c r="AM882" s="84"/>
      <c r="AN882" s="84"/>
      <c r="AO882" s="84"/>
      <c r="AP882" s="84"/>
      <c r="AQ882" s="84"/>
      <c r="AR882" s="84"/>
      <c r="AS882" s="84"/>
      <c r="AT882" s="84"/>
      <c r="AU882" s="84"/>
      <c r="AV882" s="84"/>
      <c r="AW882" s="84"/>
      <c r="AX882" s="84"/>
      <c r="AY882" s="84"/>
      <c r="AZ882" s="84"/>
      <c r="BA882" s="84"/>
      <c r="BB882" s="84"/>
      <c r="BC882" s="84"/>
      <c r="BD882" s="84"/>
      <c r="BE882" s="84"/>
      <c r="BF882" s="84"/>
      <c r="BG882" s="84"/>
    </row>
    <row r="883" spans="1:59" s="49" customFormat="1" ht="13.5" customHeight="1">
      <c r="A883" s="42" t="s">
        <v>45</v>
      </c>
      <c r="B883" s="43" t="s">
        <v>94</v>
      </c>
      <c r="C883" s="102">
        <v>2131</v>
      </c>
      <c r="D883" s="103">
        <f>SUM(E883:P883)</f>
        <v>2139</v>
      </c>
      <c r="E883" s="103">
        <f>SUM(E884:E888)</f>
        <v>1813</v>
      </c>
      <c r="F883" s="103">
        <f t="shared" ref="F883:P883" si="398">SUM(F884:F888)</f>
        <v>0</v>
      </c>
      <c r="G883" s="103">
        <f t="shared" si="398"/>
        <v>0</v>
      </c>
      <c r="H883" s="103">
        <f t="shared" si="398"/>
        <v>0</v>
      </c>
      <c r="I883" s="103">
        <f t="shared" si="398"/>
        <v>0</v>
      </c>
      <c r="J883" s="103">
        <f t="shared" si="398"/>
        <v>0</v>
      </c>
      <c r="K883" s="103">
        <f t="shared" si="398"/>
        <v>0</v>
      </c>
      <c r="L883" s="103">
        <f t="shared" si="398"/>
        <v>0</v>
      </c>
      <c r="M883" s="103">
        <f t="shared" si="398"/>
        <v>0</v>
      </c>
      <c r="N883" s="103">
        <f t="shared" si="398"/>
        <v>326</v>
      </c>
      <c r="O883" s="103">
        <f t="shared" si="398"/>
        <v>0</v>
      </c>
      <c r="P883" s="103">
        <f t="shared" si="398"/>
        <v>0</v>
      </c>
      <c r="Q883" s="103">
        <v>0</v>
      </c>
      <c r="R883" s="103"/>
      <c r="S883" s="103">
        <v>0</v>
      </c>
      <c r="T883" s="103">
        <v>0</v>
      </c>
      <c r="U883" s="46">
        <f t="shared" si="394"/>
        <v>2139</v>
      </c>
      <c r="V883" s="32">
        <f t="shared" si="382"/>
        <v>2139</v>
      </c>
      <c r="W883" s="97">
        <f t="shared" si="383"/>
        <v>2139</v>
      </c>
      <c r="X883" s="176">
        <f t="shared" si="384"/>
        <v>8</v>
      </c>
      <c r="Y883" s="38"/>
      <c r="Z883" s="5">
        <f t="shared" si="385"/>
        <v>0</v>
      </c>
      <c r="AA883" s="48"/>
      <c r="AB883" s="48"/>
      <c r="AC883" s="48"/>
      <c r="AD883" s="48"/>
      <c r="AE883" s="48"/>
      <c r="AF883" s="48"/>
      <c r="AG883" s="48"/>
      <c r="AH883" s="48"/>
      <c r="AI883" s="48"/>
      <c r="AJ883" s="48"/>
      <c r="AK883" s="48"/>
      <c r="AL883" s="48"/>
      <c r="AM883" s="48"/>
      <c r="AN883" s="48"/>
      <c r="AO883" s="48"/>
      <c r="AP883" s="48"/>
      <c r="AQ883" s="48"/>
      <c r="AR883" s="48"/>
      <c r="AS883" s="48"/>
      <c r="AT883" s="48"/>
      <c r="AU883" s="48"/>
      <c r="AV883" s="48"/>
      <c r="AW883" s="48"/>
      <c r="AX883" s="48"/>
      <c r="AY883" s="48"/>
      <c r="AZ883" s="48"/>
      <c r="BA883" s="48"/>
      <c r="BB883" s="48"/>
      <c r="BC883" s="48"/>
      <c r="BD883" s="48"/>
      <c r="BE883" s="48"/>
      <c r="BF883" s="48"/>
      <c r="BG883" s="48"/>
    </row>
    <row r="884" spans="1:59" s="59" customFormat="1" ht="12">
      <c r="A884" s="50" t="s">
        <v>40</v>
      </c>
      <c r="B884" s="51" t="s">
        <v>141</v>
      </c>
      <c r="C884" s="106">
        <v>18</v>
      </c>
      <c r="D884" s="107">
        <f>SUM(E884:P884)</f>
        <v>26</v>
      </c>
      <c r="E884" s="107"/>
      <c r="F884" s="107"/>
      <c r="G884" s="107"/>
      <c r="H884" s="107"/>
      <c r="I884" s="107"/>
      <c r="J884" s="107"/>
      <c r="K884" s="107"/>
      <c r="L884" s="107"/>
      <c r="M884" s="107"/>
      <c r="N884" s="107">
        <v>26</v>
      </c>
      <c r="O884" s="107"/>
      <c r="P884" s="107"/>
      <c r="Q884" s="107"/>
      <c r="R884" s="107"/>
      <c r="S884" s="107"/>
      <c r="T884" s="107"/>
      <c r="U884" s="55">
        <f t="shared" si="394"/>
        <v>26</v>
      </c>
      <c r="V884" s="32">
        <f t="shared" si="382"/>
        <v>26</v>
      </c>
      <c r="W884" s="97">
        <f t="shared" si="383"/>
        <v>26</v>
      </c>
      <c r="X884" s="172">
        <f t="shared" si="384"/>
        <v>8</v>
      </c>
      <c r="Y884" s="57"/>
      <c r="Z884" s="5">
        <f t="shared" si="385"/>
        <v>0</v>
      </c>
      <c r="AA884" s="58"/>
      <c r="AB884" s="58"/>
      <c r="AC884" s="58"/>
      <c r="AD884" s="58"/>
      <c r="AE884" s="58"/>
      <c r="AF884" s="58"/>
      <c r="AG884" s="58"/>
      <c r="AH884" s="58"/>
      <c r="AI884" s="58"/>
      <c r="AJ884" s="58"/>
      <c r="AK884" s="58"/>
      <c r="AL884" s="58"/>
      <c r="AM884" s="58"/>
      <c r="AN884" s="58"/>
      <c r="AO884" s="58"/>
      <c r="AP884" s="58"/>
      <c r="AQ884" s="58"/>
      <c r="AR884" s="58"/>
      <c r="AS884" s="58"/>
      <c r="AT884" s="58"/>
      <c r="AU884" s="58"/>
      <c r="AV884" s="58"/>
      <c r="AW884" s="58"/>
      <c r="AX884" s="58"/>
      <c r="AY884" s="58"/>
      <c r="AZ884" s="58"/>
      <c r="BA884" s="58"/>
      <c r="BB884" s="58"/>
      <c r="BC884" s="58"/>
      <c r="BD884" s="58"/>
      <c r="BE884" s="58"/>
      <c r="BF884" s="58"/>
      <c r="BG884" s="58"/>
    </row>
    <row r="885" spans="1:59" s="59" customFormat="1" ht="24">
      <c r="A885" s="50" t="s">
        <v>40</v>
      </c>
      <c r="B885" s="51" t="s">
        <v>652</v>
      </c>
      <c r="C885" s="106">
        <v>983</v>
      </c>
      <c r="D885" s="107">
        <f t="shared" si="395"/>
        <v>983</v>
      </c>
      <c r="E885" s="107">
        <v>983</v>
      </c>
      <c r="F885" s="107"/>
      <c r="G885" s="107"/>
      <c r="H885" s="107"/>
      <c r="I885" s="107"/>
      <c r="J885" s="107"/>
      <c r="K885" s="107"/>
      <c r="L885" s="107"/>
      <c r="M885" s="107"/>
      <c r="N885" s="107"/>
      <c r="O885" s="107"/>
      <c r="P885" s="107"/>
      <c r="Q885" s="107"/>
      <c r="R885" s="107"/>
      <c r="S885" s="107"/>
      <c r="T885" s="107"/>
      <c r="U885" s="55">
        <f t="shared" si="394"/>
        <v>983</v>
      </c>
      <c r="V885" s="32">
        <f t="shared" si="382"/>
        <v>983</v>
      </c>
      <c r="W885" s="97">
        <f t="shared" si="383"/>
        <v>983</v>
      </c>
      <c r="X885" s="172">
        <f t="shared" si="384"/>
        <v>0</v>
      </c>
      <c r="Y885" s="57"/>
      <c r="Z885" s="5">
        <f t="shared" si="385"/>
        <v>0</v>
      </c>
      <c r="AA885" s="58"/>
      <c r="AB885" s="58"/>
      <c r="AC885" s="58"/>
      <c r="AD885" s="58"/>
      <c r="AE885" s="58"/>
      <c r="AF885" s="58"/>
      <c r="AG885" s="58"/>
      <c r="AH885" s="58"/>
      <c r="AI885" s="58"/>
      <c r="AJ885" s="58"/>
      <c r="AK885" s="58"/>
      <c r="AL885" s="58"/>
      <c r="AM885" s="58"/>
      <c r="AN885" s="58"/>
      <c r="AO885" s="58"/>
      <c r="AP885" s="58"/>
      <c r="AQ885" s="58"/>
      <c r="AR885" s="58"/>
      <c r="AS885" s="58"/>
      <c r="AT885" s="58"/>
      <c r="AU885" s="58"/>
      <c r="AV885" s="58"/>
      <c r="AW885" s="58"/>
      <c r="AX885" s="58"/>
      <c r="AY885" s="58"/>
      <c r="AZ885" s="58"/>
      <c r="BA885" s="58"/>
      <c r="BB885" s="58"/>
      <c r="BC885" s="58"/>
      <c r="BD885" s="58"/>
      <c r="BE885" s="58"/>
      <c r="BF885" s="58"/>
      <c r="BG885" s="58"/>
    </row>
    <row r="886" spans="1:59" s="66" customFormat="1" ht="24">
      <c r="A886" s="60" t="s">
        <v>40</v>
      </c>
      <c r="B886" s="51" t="s">
        <v>653</v>
      </c>
      <c r="C886" s="106">
        <v>230</v>
      </c>
      <c r="D886" s="107">
        <f t="shared" si="395"/>
        <v>230</v>
      </c>
      <c r="E886" s="107">
        <v>230</v>
      </c>
      <c r="F886" s="107"/>
      <c r="G886" s="107"/>
      <c r="H886" s="107"/>
      <c r="I886" s="107"/>
      <c r="J886" s="107"/>
      <c r="K886" s="107"/>
      <c r="L886" s="107"/>
      <c r="M886" s="107"/>
      <c r="N886" s="107"/>
      <c r="O886" s="107"/>
      <c r="P886" s="107"/>
      <c r="Q886" s="107"/>
      <c r="R886" s="107"/>
      <c r="S886" s="107"/>
      <c r="T886" s="107"/>
      <c r="U886" s="55">
        <f t="shared" si="394"/>
        <v>230</v>
      </c>
      <c r="V886" s="32">
        <f t="shared" si="382"/>
        <v>230</v>
      </c>
      <c r="W886" s="97">
        <f t="shared" si="383"/>
        <v>230</v>
      </c>
      <c r="X886" s="172">
        <f t="shared" si="384"/>
        <v>0</v>
      </c>
      <c r="Y886" s="64"/>
      <c r="Z886" s="5">
        <f t="shared" si="385"/>
        <v>0</v>
      </c>
      <c r="AA886" s="65"/>
      <c r="AB886" s="65"/>
      <c r="AC886" s="65"/>
      <c r="AD886" s="65"/>
      <c r="AE886" s="65"/>
      <c r="AF886" s="65"/>
      <c r="AG886" s="65"/>
      <c r="AH886" s="65"/>
      <c r="AI886" s="65"/>
      <c r="AJ886" s="65"/>
      <c r="AK886" s="65"/>
      <c r="AL886" s="65"/>
      <c r="AM886" s="65"/>
      <c r="AN886" s="65"/>
      <c r="AO886" s="65"/>
      <c r="AP886" s="65"/>
      <c r="AQ886" s="65"/>
      <c r="AR886" s="65"/>
      <c r="AS886" s="65"/>
      <c r="AT886" s="65"/>
      <c r="AU886" s="65"/>
      <c r="AV886" s="65"/>
      <c r="AW886" s="65"/>
      <c r="AX886" s="65"/>
      <c r="AY886" s="65"/>
      <c r="AZ886" s="65"/>
      <c r="BA886" s="65"/>
      <c r="BB886" s="65"/>
      <c r="BC886" s="65"/>
      <c r="BD886" s="65"/>
      <c r="BE886" s="65"/>
      <c r="BF886" s="65"/>
      <c r="BG886" s="65"/>
    </row>
    <row r="887" spans="1:59" s="66" customFormat="1" ht="24">
      <c r="A887" s="60" t="s">
        <v>40</v>
      </c>
      <c r="B887" s="51" t="s">
        <v>654</v>
      </c>
      <c r="C887" s="106">
        <v>600</v>
      </c>
      <c r="D887" s="107">
        <f t="shared" si="395"/>
        <v>600</v>
      </c>
      <c r="E887" s="107">
        <v>600</v>
      </c>
      <c r="F887" s="107"/>
      <c r="G887" s="107"/>
      <c r="H887" s="107"/>
      <c r="I887" s="107"/>
      <c r="J887" s="107"/>
      <c r="K887" s="107"/>
      <c r="L887" s="107"/>
      <c r="M887" s="107"/>
      <c r="N887" s="107"/>
      <c r="O887" s="107"/>
      <c r="P887" s="107"/>
      <c r="Q887" s="107"/>
      <c r="R887" s="107"/>
      <c r="S887" s="107"/>
      <c r="T887" s="107"/>
      <c r="U887" s="55">
        <f t="shared" si="394"/>
        <v>600</v>
      </c>
      <c r="V887" s="32">
        <f t="shared" si="382"/>
        <v>600</v>
      </c>
      <c r="W887" s="97">
        <f t="shared" si="383"/>
        <v>600</v>
      </c>
      <c r="X887" s="172">
        <f t="shared" si="384"/>
        <v>0</v>
      </c>
      <c r="Y887" s="64"/>
      <c r="Z887" s="5">
        <f t="shared" si="385"/>
        <v>0</v>
      </c>
      <c r="AA887" s="65"/>
      <c r="AB887" s="65"/>
      <c r="AC887" s="65"/>
      <c r="AD887" s="65"/>
      <c r="AE887" s="65"/>
      <c r="AF887" s="65"/>
      <c r="AG887" s="65"/>
      <c r="AH887" s="65"/>
      <c r="AI887" s="65"/>
      <c r="AJ887" s="65"/>
      <c r="AK887" s="65"/>
      <c r="AL887" s="65"/>
      <c r="AM887" s="65"/>
      <c r="AN887" s="65"/>
      <c r="AO887" s="65"/>
      <c r="AP887" s="65"/>
      <c r="AQ887" s="65"/>
      <c r="AR887" s="65"/>
      <c r="AS887" s="65"/>
      <c r="AT887" s="65"/>
      <c r="AU887" s="65"/>
      <c r="AV887" s="65"/>
      <c r="AW887" s="65"/>
      <c r="AX887" s="65"/>
      <c r="AY887" s="65"/>
      <c r="AZ887" s="65"/>
      <c r="BA887" s="65"/>
      <c r="BB887" s="65"/>
      <c r="BC887" s="65"/>
      <c r="BD887" s="65"/>
      <c r="BE887" s="65"/>
      <c r="BF887" s="65"/>
      <c r="BG887" s="65"/>
    </row>
    <row r="888" spans="1:59" s="66" customFormat="1" ht="36">
      <c r="A888" s="60" t="s">
        <v>40</v>
      </c>
      <c r="B888" s="67" t="s">
        <v>655</v>
      </c>
      <c r="C888" s="106">
        <v>300</v>
      </c>
      <c r="D888" s="107">
        <f t="shared" si="395"/>
        <v>300</v>
      </c>
      <c r="E888" s="107"/>
      <c r="F888" s="107"/>
      <c r="G888" s="107"/>
      <c r="H888" s="107"/>
      <c r="I888" s="107"/>
      <c r="J888" s="107"/>
      <c r="K888" s="107"/>
      <c r="L888" s="107"/>
      <c r="M888" s="107"/>
      <c r="N888" s="107">
        <v>300</v>
      </c>
      <c r="O888" s="107"/>
      <c r="P888" s="107"/>
      <c r="Q888" s="107"/>
      <c r="R888" s="107"/>
      <c r="S888" s="107"/>
      <c r="T888" s="107"/>
      <c r="U888" s="55">
        <f t="shared" si="394"/>
        <v>300</v>
      </c>
      <c r="V888" s="32">
        <f t="shared" si="382"/>
        <v>300</v>
      </c>
      <c r="W888" s="97">
        <f t="shared" si="383"/>
        <v>300</v>
      </c>
      <c r="X888" s="172">
        <f t="shared" si="384"/>
        <v>0</v>
      </c>
      <c r="Y888" s="64"/>
      <c r="Z888" s="5">
        <f t="shared" si="385"/>
        <v>0</v>
      </c>
      <c r="AA888" s="65"/>
      <c r="AB888" s="65"/>
      <c r="AC888" s="65"/>
      <c r="AD888" s="65"/>
      <c r="AE888" s="65"/>
      <c r="AF888" s="65"/>
      <c r="AG888" s="65"/>
      <c r="AH888" s="65"/>
      <c r="AI888" s="65"/>
      <c r="AJ888" s="65"/>
      <c r="AK888" s="65"/>
      <c r="AL888" s="65"/>
      <c r="AM888" s="65"/>
      <c r="AN888" s="65"/>
      <c r="AO888" s="65"/>
      <c r="AP888" s="65"/>
      <c r="AQ888" s="65"/>
      <c r="AR888" s="65"/>
      <c r="AS888" s="65"/>
      <c r="AT888" s="65"/>
      <c r="AU888" s="65"/>
      <c r="AV888" s="65"/>
      <c r="AW888" s="65"/>
      <c r="AX888" s="65"/>
      <c r="AY888" s="65"/>
      <c r="AZ888" s="65"/>
      <c r="BA888" s="65"/>
      <c r="BB888" s="65"/>
      <c r="BC888" s="65"/>
      <c r="BD888" s="65"/>
      <c r="BE888" s="65"/>
      <c r="BF888" s="65"/>
      <c r="BG888" s="65"/>
    </row>
    <row r="889" spans="1:59" s="41" customFormat="1" ht="13.5" customHeight="1">
      <c r="A889" s="27" t="s">
        <v>656</v>
      </c>
      <c r="B889" s="28" t="s">
        <v>657</v>
      </c>
      <c r="C889" s="98">
        <v>15636</v>
      </c>
      <c r="D889" s="99">
        <f>SUM(E889:P889)</f>
        <v>16242</v>
      </c>
      <c r="E889" s="99">
        <f>E890+E894+E899+E907</f>
        <v>8070</v>
      </c>
      <c r="F889" s="99">
        <f t="shared" ref="F889:T889" si="399">F890+F894+F899+F907</f>
        <v>0</v>
      </c>
      <c r="G889" s="99">
        <f t="shared" si="399"/>
        <v>0</v>
      </c>
      <c r="H889" s="99">
        <f t="shared" si="399"/>
        <v>0</v>
      </c>
      <c r="I889" s="99">
        <f t="shared" si="399"/>
        <v>0</v>
      </c>
      <c r="J889" s="99">
        <f t="shared" si="399"/>
        <v>0</v>
      </c>
      <c r="K889" s="99">
        <f t="shared" si="399"/>
        <v>0</v>
      </c>
      <c r="L889" s="99">
        <f t="shared" si="399"/>
        <v>0</v>
      </c>
      <c r="M889" s="99">
        <f t="shared" si="399"/>
        <v>0</v>
      </c>
      <c r="N889" s="99">
        <f t="shared" si="399"/>
        <v>8172</v>
      </c>
      <c r="O889" s="99">
        <f t="shared" si="399"/>
        <v>0</v>
      </c>
      <c r="P889" s="99">
        <f t="shared" si="399"/>
        <v>0</v>
      </c>
      <c r="Q889" s="99">
        <f t="shared" si="399"/>
        <v>121</v>
      </c>
      <c r="R889" s="99">
        <f t="shared" si="399"/>
        <v>0</v>
      </c>
      <c r="S889" s="99">
        <f t="shared" si="399"/>
        <v>124</v>
      </c>
      <c r="T889" s="99">
        <f t="shared" si="399"/>
        <v>0</v>
      </c>
      <c r="U889" s="31">
        <f t="shared" si="394"/>
        <v>16363</v>
      </c>
      <c r="V889" s="32">
        <f t="shared" si="382"/>
        <v>16239</v>
      </c>
      <c r="W889" s="97">
        <f t="shared" si="383"/>
        <v>16242</v>
      </c>
      <c r="X889" s="34">
        <f t="shared" si="384"/>
        <v>606</v>
      </c>
      <c r="Y889" s="38" t="s">
        <v>37</v>
      </c>
      <c r="Z889" s="5">
        <f t="shared" si="385"/>
        <v>0</v>
      </c>
      <c r="AA889" s="39"/>
      <c r="AB889" s="39"/>
      <c r="AC889" s="40"/>
      <c r="AD889" s="40"/>
      <c r="AE889" s="40"/>
      <c r="AF889" s="40"/>
      <c r="AG889" s="40"/>
      <c r="AH889" s="40"/>
      <c r="AI889" s="40"/>
      <c r="AJ889" s="40"/>
      <c r="AK889" s="40"/>
      <c r="AL889" s="40"/>
      <c r="AM889" s="40"/>
      <c r="AN889" s="40"/>
      <c r="AO889" s="40"/>
      <c r="AP889" s="40"/>
      <c r="AQ889" s="40"/>
      <c r="AR889" s="40"/>
      <c r="AS889" s="40"/>
      <c r="AT889" s="40"/>
      <c r="AU889" s="40"/>
      <c r="AV889" s="40"/>
      <c r="AW889" s="40"/>
      <c r="AX889" s="40"/>
      <c r="AY889" s="40"/>
      <c r="AZ889" s="40"/>
      <c r="BA889" s="40"/>
      <c r="BB889" s="40"/>
      <c r="BC889" s="40"/>
      <c r="BD889" s="40"/>
      <c r="BE889" s="40"/>
      <c r="BF889" s="40"/>
      <c r="BG889" s="40"/>
    </row>
    <row r="890" spans="1:59" s="49" customFormat="1" ht="13.5" customHeight="1">
      <c r="A890" s="42" t="s">
        <v>35</v>
      </c>
      <c r="B890" s="43" t="s">
        <v>139</v>
      </c>
      <c r="C890" s="102">
        <v>4913</v>
      </c>
      <c r="D890" s="103">
        <f t="shared" ref="D890:D907" si="400">SUM(E890:P890)</f>
        <v>5866</v>
      </c>
      <c r="E890" s="103">
        <f>SUM(E891:E893)</f>
        <v>0</v>
      </c>
      <c r="F890" s="103">
        <f t="shared" ref="F890:T890" si="401">SUM(F891:F893)</f>
        <v>0</v>
      </c>
      <c r="G890" s="103">
        <f t="shared" si="401"/>
        <v>0</v>
      </c>
      <c r="H890" s="103">
        <f t="shared" si="401"/>
        <v>0</v>
      </c>
      <c r="I890" s="103">
        <f t="shared" si="401"/>
        <v>0</v>
      </c>
      <c r="J890" s="103">
        <f t="shared" si="401"/>
        <v>0</v>
      </c>
      <c r="K890" s="103">
        <f t="shared" si="401"/>
        <v>0</v>
      </c>
      <c r="L890" s="103">
        <f t="shared" si="401"/>
        <v>0</v>
      </c>
      <c r="M890" s="103">
        <f t="shared" si="401"/>
        <v>0</v>
      </c>
      <c r="N890" s="103">
        <f t="shared" si="401"/>
        <v>5866</v>
      </c>
      <c r="O890" s="103">
        <f t="shared" si="401"/>
        <v>0</v>
      </c>
      <c r="P890" s="103">
        <f t="shared" si="401"/>
        <v>0</v>
      </c>
      <c r="Q890" s="103">
        <f t="shared" si="401"/>
        <v>0</v>
      </c>
      <c r="R890" s="103"/>
      <c r="S890" s="103">
        <f t="shared" si="401"/>
        <v>0</v>
      </c>
      <c r="T890" s="103">
        <f t="shared" si="401"/>
        <v>0</v>
      </c>
      <c r="U890" s="46">
        <f t="shared" si="394"/>
        <v>5866</v>
      </c>
      <c r="V890" s="32">
        <f t="shared" si="382"/>
        <v>5866</v>
      </c>
      <c r="W890" s="97">
        <f t="shared" si="383"/>
        <v>5866</v>
      </c>
      <c r="X890" s="176">
        <f t="shared" si="384"/>
        <v>953</v>
      </c>
      <c r="Y890" s="38"/>
      <c r="Z890" s="5">
        <f t="shared" si="385"/>
        <v>0</v>
      </c>
      <c r="AA890" s="48"/>
      <c r="AB890" s="48"/>
      <c r="AC890" s="48"/>
      <c r="AD890" s="48"/>
      <c r="AE890" s="48"/>
      <c r="AF890" s="48"/>
      <c r="AG890" s="48"/>
      <c r="AH890" s="48"/>
      <c r="AI890" s="48"/>
      <c r="AJ890" s="48"/>
      <c r="AK890" s="48"/>
      <c r="AL890" s="48"/>
      <c r="AM890" s="48"/>
      <c r="AN890" s="48"/>
      <c r="AO890" s="48"/>
      <c r="AP890" s="48"/>
      <c r="AQ890" s="48"/>
      <c r="AR890" s="48"/>
      <c r="AS890" s="48"/>
      <c r="AT890" s="48"/>
      <c r="AU890" s="48"/>
      <c r="AV890" s="48"/>
      <c r="AW890" s="48"/>
      <c r="AX890" s="48"/>
      <c r="AY890" s="48"/>
      <c r="AZ890" s="48"/>
      <c r="BA890" s="48"/>
      <c r="BB890" s="48"/>
      <c r="BC890" s="48"/>
      <c r="BD890" s="48"/>
      <c r="BE890" s="48"/>
      <c r="BF890" s="48"/>
      <c r="BG890" s="48"/>
    </row>
    <row r="891" spans="1:59" s="85" customFormat="1" ht="12">
      <c r="A891" s="60" t="s">
        <v>40</v>
      </c>
      <c r="B891" s="51" t="s">
        <v>39</v>
      </c>
      <c r="C891" s="106">
        <v>2375</v>
      </c>
      <c r="D891" s="107">
        <f t="shared" si="400"/>
        <v>2838</v>
      </c>
      <c r="E891" s="107"/>
      <c r="F891" s="107"/>
      <c r="G891" s="107"/>
      <c r="H891" s="107"/>
      <c r="I891" s="107"/>
      <c r="J891" s="107"/>
      <c r="K891" s="107"/>
      <c r="L891" s="107"/>
      <c r="M891" s="107"/>
      <c r="N891" s="107">
        <v>2838</v>
      </c>
      <c r="O891" s="107"/>
      <c r="P891" s="107"/>
      <c r="Q891" s="107"/>
      <c r="R891" s="107"/>
      <c r="S891" s="107"/>
      <c r="T891" s="107"/>
      <c r="U891" s="55">
        <f t="shared" si="394"/>
        <v>2838</v>
      </c>
      <c r="V891" s="32">
        <f t="shared" si="382"/>
        <v>2838</v>
      </c>
      <c r="W891" s="97">
        <f t="shared" si="383"/>
        <v>2838</v>
      </c>
      <c r="X891" s="172">
        <f t="shared" si="384"/>
        <v>463</v>
      </c>
      <c r="Y891" s="38"/>
      <c r="Z891" s="5">
        <f t="shared" si="385"/>
        <v>0</v>
      </c>
      <c r="AA891" s="84"/>
      <c r="AB891" s="84"/>
      <c r="AC891" s="84"/>
      <c r="AD891" s="84"/>
      <c r="AE891" s="84"/>
      <c r="AF891" s="84"/>
      <c r="AG891" s="84"/>
      <c r="AH891" s="84"/>
      <c r="AI891" s="84"/>
      <c r="AJ891" s="84"/>
      <c r="AK891" s="84"/>
      <c r="AL891" s="84"/>
      <c r="AM891" s="84"/>
      <c r="AN891" s="84"/>
      <c r="AO891" s="84"/>
      <c r="AP891" s="84"/>
      <c r="AQ891" s="84"/>
      <c r="AR891" s="84"/>
      <c r="AS891" s="84"/>
      <c r="AT891" s="84"/>
      <c r="AU891" s="84"/>
      <c r="AV891" s="84"/>
      <c r="AW891" s="84"/>
      <c r="AX891" s="84"/>
      <c r="AY891" s="84"/>
      <c r="AZ891" s="84"/>
      <c r="BA891" s="84"/>
      <c r="BB891" s="84"/>
      <c r="BC891" s="84"/>
      <c r="BD891" s="84"/>
      <c r="BE891" s="84"/>
      <c r="BF891" s="84"/>
      <c r="BG891" s="84"/>
    </row>
    <row r="892" spans="1:59" s="85" customFormat="1" ht="12">
      <c r="A892" s="60" t="s">
        <v>40</v>
      </c>
      <c r="B892" s="51" t="s">
        <v>41</v>
      </c>
      <c r="C892" s="106">
        <v>2383</v>
      </c>
      <c r="D892" s="107">
        <f t="shared" si="400"/>
        <v>2847</v>
      </c>
      <c r="E892" s="107"/>
      <c r="F892" s="107"/>
      <c r="G892" s="107"/>
      <c r="H892" s="107"/>
      <c r="I892" s="107"/>
      <c r="J892" s="107"/>
      <c r="K892" s="107"/>
      <c r="L892" s="107"/>
      <c r="M892" s="107"/>
      <c r="N892" s="107">
        <v>2847</v>
      </c>
      <c r="O892" s="107"/>
      <c r="P892" s="107"/>
      <c r="Q892" s="107"/>
      <c r="R892" s="107"/>
      <c r="S892" s="107"/>
      <c r="T892" s="107"/>
      <c r="U892" s="55">
        <f t="shared" si="394"/>
        <v>2847</v>
      </c>
      <c r="V892" s="32">
        <f t="shared" si="382"/>
        <v>2847</v>
      </c>
      <c r="W892" s="97">
        <f t="shared" si="383"/>
        <v>2847</v>
      </c>
      <c r="X892" s="172">
        <f t="shared" si="384"/>
        <v>464</v>
      </c>
      <c r="Y892" s="38"/>
      <c r="Z892" s="5">
        <f t="shared" si="385"/>
        <v>0</v>
      </c>
      <c r="AA892" s="84"/>
      <c r="AB892" s="84"/>
      <c r="AC892" s="84"/>
      <c r="AD892" s="84"/>
      <c r="AE892" s="84"/>
      <c r="AF892" s="84"/>
      <c r="AG892" s="84"/>
      <c r="AH892" s="84"/>
      <c r="AI892" s="84"/>
      <c r="AJ892" s="84"/>
      <c r="AK892" s="84"/>
      <c r="AL892" s="84"/>
      <c r="AM892" s="84"/>
      <c r="AN892" s="84"/>
      <c r="AO892" s="84"/>
      <c r="AP892" s="84"/>
      <c r="AQ892" s="84"/>
      <c r="AR892" s="84"/>
      <c r="AS892" s="84"/>
      <c r="AT892" s="84"/>
      <c r="AU892" s="84"/>
      <c r="AV892" s="84"/>
      <c r="AW892" s="84"/>
      <c r="AX892" s="84"/>
      <c r="AY892" s="84"/>
      <c r="AZ892" s="84"/>
      <c r="BA892" s="84"/>
      <c r="BB892" s="84"/>
      <c r="BC892" s="84"/>
      <c r="BD892" s="84"/>
      <c r="BE892" s="84"/>
      <c r="BF892" s="84"/>
      <c r="BG892" s="84"/>
    </row>
    <row r="893" spans="1:59" s="85" customFormat="1" ht="12">
      <c r="A893" s="60" t="s">
        <v>40</v>
      </c>
      <c r="B893" s="210" t="s">
        <v>42</v>
      </c>
      <c r="C893" s="211">
        <v>155</v>
      </c>
      <c r="D893" s="107">
        <f t="shared" si="400"/>
        <v>181</v>
      </c>
      <c r="E893" s="107"/>
      <c r="F893" s="107"/>
      <c r="G893" s="107"/>
      <c r="H893" s="107"/>
      <c r="I893" s="107"/>
      <c r="J893" s="107"/>
      <c r="K893" s="107"/>
      <c r="L893" s="107"/>
      <c r="M893" s="107"/>
      <c r="N893" s="107">
        <v>181</v>
      </c>
      <c r="O893" s="107"/>
      <c r="P893" s="107"/>
      <c r="Q893" s="107"/>
      <c r="R893" s="107"/>
      <c r="S893" s="107"/>
      <c r="T893" s="107"/>
      <c r="U893" s="55">
        <f t="shared" si="394"/>
        <v>181</v>
      </c>
      <c r="V893" s="32">
        <f t="shared" si="382"/>
        <v>181</v>
      </c>
      <c r="W893" s="97">
        <f t="shared" si="383"/>
        <v>181</v>
      </c>
      <c r="X893" s="172">
        <f t="shared" si="384"/>
        <v>26</v>
      </c>
      <c r="Y893" s="38"/>
      <c r="Z893" s="5">
        <f t="shared" si="385"/>
        <v>0</v>
      </c>
      <c r="AA893" s="84"/>
      <c r="AB893" s="84"/>
      <c r="AC893" s="84"/>
      <c r="AD893" s="84"/>
      <c r="AE893" s="84"/>
      <c r="AF893" s="84"/>
      <c r="AG893" s="84"/>
      <c r="AH893" s="84"/>
      <c r="AI893" s="84"/>
      <c r="AJ893" s="84"/>
      <c r="AK893" s="84"/>
      <c r="AL893" s="84"/>
      <c r="AM893" s="84"/>
      <c r="AN893" s="84"/>
      <c r="AO893" s="84"/>
      <c r="AP893" s="84"/>
      <c r="AQ893" s="84"/>
      <c r="AR893" s="84"/>
      <c r="AS893" s="84"/>
      <c r="AT893" s="84"/>
      <c r="AU893" s="84"/>
      <c r="AV893" s="84"/>
      <c r="AW893" s="84"/>
      <c r="AX893" s="84"/>
      <c r="AY893" s="84"/>
      <c r="AZ893" s="84"/>
      <c r="BA893" s="84"/>
      <c r="BB893" s="84"/>
      <c r="BC893" s="84"/>
      <c r="BD893" s="84"/>
      <c r="BE893" s="84"/>
      <c r="BF893" s="84"/>
      <c r="BG893" s="84"/>
    </row>
    <row r="894" spans="1:59" s="49" customFormat="1" ht="13.5" customHeight="1">
      <c r="A894" s="42" t="s">
        <v>43</v>
      </c>
      <c r="B894" s="43" t="s">
        <v>44</v>
      </c>
      <c r="C894" s="102">
        <v>1093</v>
      </c>
      <c r="D894" s="103">
        <f t="shared" si="400"/>
        <v>1115</v>
      </c>
      <c r="E894" s="103">
        <f t="shared" ref="E894:M894" si="402">SUM(E895:E898)</f>
        <v>0</v>
      </c>
      <c r="F894" s="103">
        <f t="shared" si="402"/>
        <v>0</v>
      </c>
      <c r="G894" s="103">
        <f t="shared" si="402"/>
        <v>0</v>
      </c>
      <c r="H894" s="103">
        <f t="shared" si="402"/>
        <v>0</v>
      </c>
      <c r="I894" s="103">
        <f t="shared" si="402"/>
        <v>0</v>
      </c>
      <c r="J894" s="103">
        <f t="shared" si="402"/>
        <v>0</v>
      </c>
      <c r="K894" s="103">
        <f t="shared" si="402"/>
        <v>0</v>
      </c>
      <c r="L894" s="103">
        <f t="shared" si="402"/>
        <v>0</v>
      </c>
      <c r="M894" s="103">
        <f t="shared" si="402"/>
        <v>0</v>
      </c>
      <c r="N894" s="103">
        <f>SUM(N895:N898)</f>
        <v>1115</v>
      </c>
      <c r="O894" s="103"/>
      <c r="P894" s="103"/>
      <c r="Q894" s="103">
        <v>121</v>
      </c>
      <c r="R894" s="103"/>
      <c r="S894" s="103">
        <v>124</v>
      </c>
      <c r="T894" s="103"/>
      <c r="U894" s="46">
        <f t="shared" si="394"/>
        <v>1236</v>
      </c>
      <c r="V894" s="32">
        <f t="shared" si="382"/>
        <v>1112</v>
      </c>
      <c r="W894" s="97">
        <f t="shared" si="383"/>
        <v>1115</v>
      </c>
      <c r="X894" s="176">
        <f t="shared" si="384"/>
        <v>22</v>
      </c>
      <c r="Y894" s="38"/>
      <c r="Z894" s="5">
        <f t="shared" si="385"/>
        <v>0</v>
      </c>
      <c r="AA894" s="48"/>
      <c r="AB894" s="48"/>
      <c r="AC894" s="48"/>
      <c r="AD894" s="48"/>
      <c r="AE894" s="48"/>
      <c r="AF894" s="48"/>
      <c r="AG894" s="48"/>
      <c r="AH894" s="48"/>
      <c r="AI894" s="48"/>
      <c r="AJ894" s="48"/>
      <c r="AK894" s="48"/>
      <c r="AL894" s="48"/>
      <c r="AM894" s="48"/>
      <c r="AN894" s="48"/>
      <c r="AO894" s="48"/>
      <c r="AP894" s="48"/>
      <c r="AQ894" s="48"/>
      <c r="AR894" s="48"/>
      <c r="AS894" s="48"/>
      <c r="AT894" s="48"/>
      <c r="AU894" s="48"/>
      <c r="AV894" s="48"/>
      <c r="AW894" s="48"/>
      <c r="AX894" s="48"/>
      <c r="AY894" s="48"/>
      <c r="AZ894" s="48"/>
      <c r="BA894" s="48"/>
      <c r="BB894" s="48"/>
      <c r="BC894" s="48"/>
      <c r="BD894" s="48"/>
      <c r="BE894" s="48"/>
      <c r="BF894" s="48"/>
      <c r="BG894" s="48"/>
    </row>
    <row r="895" spans="1:59" s="66" customFormat="1" ht="12">
      <c r="A895" s="60" t="s">
        <v>40</v>
      </c>
      <c r="B895" s="51" t="s">
        <v>39</v>
      </c>
      <c r="C895" s="106">
        <v>423</v>
      </c>
      <c r="D895" s="107">
        <f t="shared" si="400"/>
        <v>445</v>
      </c>
      <c r="E895" s="107"/>
      <c r="F895" s="107"/>
      <c r="G895" s="107"/>
      <c r="H895" s="107"/>
      <c r="I895" s="107"/>
      <c r="J895" s="107"/>
      <c r="K895" s="107"/>
      <c r="L895" s="107"/>
      <c r="M895" s="107"/>
      <c r="N895" s="107">
        <v>445</v>
      </c>
      <c r="O895" s="107"/>
      <c r="P895" s="107"/>
      <c r="Q895" s="107"/>
      <c r="R895" s="107"/>
      <c r="S895" s="107"/>
      <c r="T895" s="107"/>
      <c r="U895" s="55">
        <f t="shared" si="394"/>
        <v>445</v>
      </c>
      <c r="V895" s="32">
        <f t="shared" si="382"/>
        <v>445</v>
      </c>
      <c r="W895" s="97">
        <f t="shared" si="383"/>
        <v>445</v>
      </c>
      <c r="X895" s="172">
        <f t="shared" si="384"/>
        <v>22</v>
      </c>
      <c r="Y895" s="64"/>
      <c r="Z895" s="5">
        <f t="shared" si="385"/>
        <v>0</v>
      </c>
      <c r="AA895" s="65"/>
      <c r="AB895" s="65"/>
      <c r="AC895" s="65"/>
      <c r="AD895" s="65"/>
      <c r="AE895" s="65"/>
      <c r="AF895" s="65"/>
      <c r="AG895" s="65"/>
      <c r="AH895" s="65"/>
      <c r="AI895" s="65"/>
      <c r="AJ895" s="65"/>
      <c r="AK895" s="65"/>
      <c r="AL895" s="65"/>
      <c r="AM895" s="65"/>
      <c r="AN895" s="65"/>
      <c r="AO895" s="65"/>
      <c r="AP895" s="65"/>
      <c r="AQ895" s="65"/>
      <c r="AR895" s="65"/>
      <c r="AS895" s="65"/>
      <c r="AT895" s="65"/>
      <c r="AU895" s="65"/>
      <c r="AV895" s="65"/>
      <c r="AW895" s="65"/>
      <c r="AX895" s="65"/>
      <c r="AY895" s="65"/>
      <c r="AZ895" s="65"/>
      <c r="BA895" s="65"/>
      <c r="BB895" s="65"/>
      <c r="BC895" s="65"/>
      <c r="BD895" s="65"/>
      <c r="BE895" s="65"/>
      <c r="BF895" s="65"/>
      <c r="BG895" s="65"/>
    </row>
    <row r="896" spans="1:59" s="66" customFormat="1" ht="12">
      <c r="A896" s="60" t="s">
        <v>40</v>
      </c>
      <c r="B896" s="51" t="s">
        <v>41</v>
      </c>
      <c r="C896" s="106">
        <v>496</v>
      </c>
      <c r="D896" s="107">
        <f t="shared" si="400"/>
        <v>496</v>
      </c>
      <c r="E896" s="107"/>
      <c r="F896" s="107"/>
      <c r="G896" s="107"/>
      <c r="H896" s="107"/>
      <c r="I896" s="107"/>
      <c r="J896" s="107"/>
      <c r="K896" s="107"/>
      <c r="L896" s="107"/>
      <c r="M896" s="107"/>
      <c r="N896" s="107">
        <v>496</v>
      </c>
      <c r="O896" s="107"/>
      <c r="P896" s="107"/>
      <c r="Q896" s="107"/>
      <c r="R896" s="107"/>
      <c r="S896" s="107"/>
      <c r="T896" s="107"/>
      <c r="U896" s="55">
        <f t="shared" si="394"/>
        <v>496</v>
      </c>
      <c r="V896" s="32">
        <f t="shared" si="382"/>
        <v>496</v>
      </c>
      <c r="W896" s="97">
        <f t="shared" si="383"/>
        <v>496</v>
      </c>
      <c r="X896" s="172">
        <f t="shared" si="384"/>
        <v>0</v>
      </c>
      <c r="Y896" s="64"/>
      <c r="Z896" s="5">
        <f t="shared" si="385"/>
        <v>0</v>
      </c>
      <c r="AA896" s="65"/>
      <c r="AB896" s="65"/>
      <c r="AC896" s="65"/>
      <c r="AD896" s="65"/>
      <c r="AE896" s="65"/>
      <c r="AF896" s="65"/>
      <c r="AG896" s="65"/>
      <c r="AH896" s="65"/>
      <c r="AI896" s="65"/>
      <c r="AJ896" s="65"/>
      <c r="AK896" s="65"/>
      <c r="AL896" s="65"/>
      <c r="AM896" s="65"/>
      <c r="AN896" s="65"/>
      <c r="AO896" s="65"/>
      <c r="AP896" s="65"/>
      <c r="AQ896" s="65"/>
      <c r="AR896" s="65"/>
      <c r="AS896" s="65"/>
      <c r="AT896" s="65"/>
      <c r="AU896" s="65"/>
      <c r="AV896" s="65"/>
      <c r="AW896" s="65"/>
      <c r="AX896" s="65"/>
      <c r="AY896" s="65"/>
      <c r="AZ896" s="65"/>
      <c r="BA896" s="65"/>
      <c r="BB896" s="65"/>
      <c r="BC896" s="65"/>
      <c r="BD896" s="65"/>
      <c r="BE896" s="65"/>
      <c r="BF896" s="65"/>
      <c r="BG896" s="65"/>
    </row>
    <row r="897" spans="1:59" s="85" customFormat="1" ht="12">
      <c r="A897" s="60" t="s">
        <v>40</v>
      </c>
      <c r="B897" s="210" t="s">
        <v>42</v>
      </c>
      <c r="C897" s="211">
        <v>22</v>
      </c>
      <c r="D897" s="107">
        <f t="shared" si="400"/>
        <v>22</v>
      </c>
      <c r="E897" s="107"/>
      <c r="F897" s="107"/>
      <c r="G897" s="107"/>
      <c r="H897" s="107"/>
      <c r="I897" s="107"/>
      <c r="J897" s="107"/>
      <c r="K897" s="107"/>
      <c r="L897" s="107"/>
      <c r="M897" s="107"/>
      <c r="N897" s="107">
        <v>22</v>
      </c>
      <c r="O897" s="107"/>
      <c r="P897" s="107"/>
      <c r="Q897" s="107"/>
      <c r="R897" s="107"/>
      <c r="S897" s="107"/>
      <c r="T897" s="107"/>
      <c r="U897" s="212">
        <f t="shared" si="394"/>
        <v>22</v>
      </c>
      <c r="V897" s="32">
        <f t="shared" si="382"/>
        <v>22</v>
      </c>
      <c r="W897" s="97">
        <f t="shared" si="383"/>
        <v>22</v>
      </c>
      <c r="X897" s="172">
        <f t="shared" si="384"/>
        <v>0</v>
      </c>
      <c r="Y897" s="38"/>
      <c r="Z897" s="5">
        <f t="shared" si="385"/>
        <v>0</v>
      </c>
      <c r="AA897" s="84"/>
      <c r="AB897" s="84"/>
      <c r="AC897" s="84"/>
      <c r="AD897" s="84"/>
      <c r="AE897" s="84"/>
      <c r="AF897" s="84"/>
      <c r="AG897" s="84"/>
      <c r="AH897" s="84"/>
      <c r="AI897" s="84"/>
      <c r="AJ897" s="84"/>
      <c r="AK897" s="84"/>
      <c r="AL897" s="84"/>
      <c r="AM897" s="84"/>
      <c r="AN897" s="84"/>
      <c r="AO897" s="84"/>
      <c r="AP897" s="84"/>
      <c r="AQ897" s="84"/>
      <c r="AR897" s="84"/>
      <c r="AS897" s="84"/>
      <c r="AT897" s="84"/>
      <c r="AU897" s="84"/>
      <c r="AV897" s="84"/>
      <c r="AW897" s="84"/>
      <c r="AX897" s="84"/>
      <c r="AY897" s="84"/>
      <c r="AZ897" s="84"/>
      <c r="BA897" s="84"/>
      <c r="BB897" s="84"/>
      <c r="BC897" s="84"/>
      <c r="BD897" s="84"/>
      <c r="BE897" s="84"/>
      <c r="BF897" s="84"/>
      <c r="BG897" s="84"/>
    </row>
    <row r="898" spans="1:59" s="66" customFormat="1" ht="12">
      <c r="A898" s="60" t="s">
        <v>40</v>
      </c>
      <c r="B898" s="51" t="s">
        <v>658</v>
      </c>
      <c r="C898" s="211">
        <v>152</v>
      </c>
      <c r="D898" s="107">
        <f t="shared" si="400"/>
        <v>152</v>
      </c>
      <c r="E898" s="107"/>
      <c r="F898" s="107"/>
      <c r="G898" s="107"/>
      <c r="H898" s="107"/>
      <c r="I898" s="107"/>
      <c r="J898" s="107"/>
      <c r="K898" s="107"/>
      <c r="L898" s="107"/>
      <c r="M898" s="107"/>
      <c r="N898" s="107">
        <v>152</v>
      </c>
      <c r="O898" s="107"/>
      <c r="P898" s="107"/>
      <c r="Q898" s="107"/>
      <c r="R898" s="107"/>
      <c r="S898" s="107"/>
      <c r="T898" s="107"/>
      <c r="U898" s="212">
        <f t="shared" si="394"/>
        <v>152</v>
      </c>
      <c r="V898" s="32">
        <f t="shared" si="382"/>
        <v>152</v>
      </c>
      <c r="W898" s="97">
        <f t="shared" si="383"/>
        <v>152</v>
      </c>
      <c r="X898" s="172">
        <f t="shared" si="384"/>
        <v>0</v>
      </c>
      <c r="Y898" s="64"/>
      <c r="Z898" s="5">
        <f t="shared" si="385"/>
        <v>0</v>
      </c>
      <c r="AA898" s="65"/>
      <c r="AB898" s="65"/>
      <c r="AC898" s="65"/>
      <c r="AD898" s="65"/>
      <c r="AE898" s="65"/>
      <c r="AF898" s="65"/>
      <c r="AG898" s="65"/>
      <c r="AH898" s="65"/>
      <c r="AI898" s="65"/>
      <c r="AJ898" s="65"/>
      <c r="AK898" s="65"/>
      <c r="AL898" s="65"/>
      <c r="AM898" s="65"/>
      <c r="AN898" s="65"/>
      <c r="AO898" s="65"/>
      <c r="AP898" s="65"/>
      <c r="AQ898" s="65"/>
      <c r="AR898" s="65"/>
      <c r="AS898" s="65"/>
      <c r="AT898" s="65"/>
      <c r="AU898" s="65"/>
      <c r="AV898" s="65"/>
      <c r="AW898" s="65"/>
      <c r="AX898" s="65"/>
      <c r="AY898" s="65"/>
      <c r="AZ898" s="65"/>
      <c r="BA898" s="65"/>
      <c r="BB898" s="65"/>
      <c r="BC898" s="65"/>
      <c r="BD898" s="65"/>
      <c r="BE898" s="65"/>
      <c r="BF898" s="65"/>
      <c r="BG898" s="65"/>
    </row>
    <row r="899" spans="1:59" s="49" customFormat="1" ht="13.5" customHeight="1">
      <c r="A899" s="42" t="s">
        <v>45</v>
      </c>
      <c r="B899" s="43" t="s">
        <v>94</v>
      </c>
      <c r="C899" s="213">
        <v>3130</v>
      </c>
      <c r="D899" s="103">
        <f>SUM(E899:P899)</f>
        <v>2761</v>
      </c>
      <c r="E899" s="103">
        <f>SUM(E900:E906)</f>
        <v>1570</v>
      </c>
      <c r="F899" s="103">
        <f t="shared" ref="F899:T899" si="403">SUM(F900:F906)</f>
        <v>0</v>
      </c>
      <c r="G899" s="103">
        <f t="shared" si="403"/>
        <v>0</v>
      </c>
      <c r="H899" s="103">
        <f t="shared" si="403"/>
        <v>0</v>
      </c>
      <c r="I899" s="103">
        <f t="shared" si="403"/>
        <v>0</v>
      </c>
      <c r="J899" s="103">
        <f t="shared" si="403"/>
        <v>0</v>
      </c>
      <c r="K899" s="103">
        <f t="shared" si="403"/>
        <v>0</v>
      </c>
      <c r="L899" s="103">
        <f t="shared" si="403"/>
        <v>0</v>
      </c>
      <c r="M899" s="103">
        <f t="shared" si="403"/>
        <v>0</v>
      </c>
      <c r="N899" s="103">
        <f>SUM(N900:N906)</f>
        <v>1191</v>
      </c>
      <c r="O899" s="103">
        <f t="shared" si="403"/>
        <v>0</v>
      </c>
      <c r="P899" s="103">
        <f t="shared" si="403"/>
        <v>0</v>
      </c>
      <c r="Q899" s="103">
        <f t="shared" si="403"/>
        <v>0</v>
      </c>
      <c r="R899" s="103"/>
      <c r="S899" s="103">
        <f t="shared" si="403"/>
        <v>0</v>
      </c>
      <c r="T899" s="103">
        <f t="shared" si="403"/>
        <v>0</v>
      </c>
      <c r="U899" s="214">
        <f t="shared" si="394"/>
        <v>2761</v>
      </c>
      <c r="V899" s="32">
        <f t="shared" si="382"/>
        <v>2761</v>
      </c>
      <c r="W899" s="97">
        <f t="shared" si="383"/>
        <v>2761</v>
      </c>
      <c r="X899" s="176">
        <f t="shared" si="384"/>
        <v>-369</v>
      </c>
      <c r="Y899" s="38"/>
      <c r="Z899" s="5">
        <f t="shared" si="385"/>
        <v>0</v>
      </c>
      <c r="AA899" s="48"/>
      <c r="AB899" s="48"/>
      <c r="AC899" s="48"/>
      <c r="AD899" s="48"/>
      <c r="AE899" s="48"/>
      <c r="AF899" s="48"/>
      <c r="AG899" s="48"/>
      <c r="AH899" s="48"/>
      <c r="AI899" s="48"/>
      <c r="AJ899" s="48"/>
      <c r="AK899" s="48"/>
      <c r="AL899" s="48"/>
      <c r="AM899" s="48"/>
      <c r="AN899" s="48"/>
      <c r="AO899" s="48"/>
      <c r="AP899" s="48"/>
      <c r="AQ899" s="48"/>
      <c r="AR899" s="48"/>
      <c r="AS899" s="48"/>
      <c r="AT899" s="48"/>
      <c r="AU899" s="48"/>
      <c r="AV899" s="48"/>
      <c r="AW899" s="48"/>
      <c r="AX899" s="48"/>
      <c r="AY899" s="48"/>
      <c r="AZ899" s="48"/>
      <c r="BA899" s="48"/>
      <c r="BB899" s="48"/>
      <c r="BC899" s="48"/>
      <c r="BD899" s="48"/>
      <c r="BE899" s="48"/>
      <c r="BF899" s="48"/>
      <c r="BG899" s="48"/>
    </row>
    <row r="900" spans="1:59" s="59" customFormat="1" ht="15.75" customHeight="1">
      <c r="A900" s="50" t="s">
        <v>40</v>
      </c>
      <c r="B900" s="51" t="s">
        <v>659</v>
      </c>
      <c r="C900" s="211">
        <v>110</v>
      </c>
      <c r="D900" s="107">
        <f t="shared" si="400"/>
        <v>96</v>
      </c>
      <c r="E900" s="107"/>
      <c r="F900" s="107"/>
      <c r="G900" s="107"/>
      <c r="H900" s="107"/>
      <c r="I900" s="107"/>
      <c r="J900" s="107"/>
      <c r="K900" s="107"/>
      <c r="L900" s="107"/>
      <c r="M900" s="107"/>
      <c r="N900" s="107">
        <v>96</v>
      </c>
      <c r="O900" s="107"/>
      <c r="P900" s="107"/>
      <c r="Q900" s="107"/>
      <c r="R900" s="107"/>
      <c r="S900" s="107"/>
      <c r="T900" s="107"/>
      <c r="U900" s="212">
        <f t="shared" si="394"/>
        <v>96</v>
      </c>
      <c r="V900" s="32">
        <f t="shared" si="382"/>
        <v>96</v>
      </c>
      <c r="W900" s="97">
        <f t="shared" si="383"/>
        <v>96</v>
      </c>
      <c r="X900" s="172">
        <f t="shared" si="384"/>
        <v>-14</v>
      </c>
      <c r="Y900" s="57"/>
      <c r="Z900" s="5">
        <f t="shared" si="385"/>
        <v>0</v>
      </c>
      <c r="AA900" s="58"/>
      <c r="AB900" s="58"/>
      <c r="AC900" s="58"/>
      <c r="AD900" s="58"/>
      <c r="AE900" s="58"/>
      <c r="AF900" s="58"/>
      <c r="AG900" s="58"/>
      <c r="AH900" s="58"/>
      <c r="AI900" s="58"/>
      <c r="AJ900" s="58"/>
      <c r="AK900" s="58"/>
      <c r="AL900" s="58"/>
      <c r="AM900" s="58"/>
      <c r="AN900" s="58"/>
      <c r="AO900" s="58"/>
      <c r="AP900" s="58"/>
      <c r="AQ900" s="58"/>
      <c r="AR900" s="58"/>
      <c r="AS900" s="58"/>
      <c r="AT900" s="58"/>
      <c r="AU900" s="58"/>
      <c r="AV900" s="58"/>
      <c r="AW900" s="58"/>
      <c r="AX900" s="58"/>
      <c r="AY900" s="58"/>
      <c r="AZ900" s="58"/>
      <c r="BA900" s="58"/>
      <c r="BB900" s="58"/>
      <c r="BC900" s="58"/>
      <c r="BD900" s="58"/>
      <c r="BE900" s="58"/>
      <c r="BF900" s="58"/>
      <c r="BG900" s="58"/>
    </row>
    <row r="901" spans="1:59" s="59" customFormat="1" ht="26.25" customHeight="1">
      <c r="A901" s="50" t="s">
        <v>40</v>
      </c>
      <c r="B901" s="51" t="s">
        <v>660</v>
      </c>
      <c r="C901" s="211">
        <v>1000</v>
      </c>
      <c r="D901" s="107">
        <f t="shared" si="400"/>
        <v>1000</v>
      </c>
      <c r="E901" s="107"/>
      <c r="F901" s="107"/>
      <c r="G901" s="107"/>
      <c r="H901" s="107"/>
      <c r="I901" s="107"/>
      <c r="J901" s="107"/>
      <c r="K901" s="107"/>
      <c r="L901" s="107"/>
      <c r="M901" s="107"/>
      <c r="N901" s="107">
        <v>1000</v>
      </c>
      <c r="O901" s="107"/>
      <c r="P901" s="107"/>
      <c r="Q901" s="107"/>
      <c r="R901" s="107"/>
      <c r="S901" s="107"/>
      <c r="T901" s="107"/>
      <c r="U901" s="212">
        <f t="shared" si="394"/>
        <v>1000</v>
      </c>
      <c r="V901" s="32">
        <f t="shared" si="382"/>
        <v>1000</v>
      </c>
      <c r="W901" s="97">
        <f t="shared" si="383"/>
        <v>1000</v>
      </c>
      <c r="X901" s="172">
        <f t="shared" si="384"/>
        <v>0</v>
      </c>
      <c r="Y901" s="57"/>
      <c r="Z901" s="5">
        <f t="shared" si="385"/>
        <v>0</v>
      </c>
      <c r="AA901" s="58"/>
      <c r="AB901" s="58"/>
      <c r="AC901" s="58"/>
      <c r="AD901" s="58"/>
      <c r="AE901" s="58"/>
      <c r="AF901" s="58"/>
      <c r="AG901" s="58"/>
      <c r="AH901" s="58"/>
      <c r="AI901" s="58"/>
      <c r="AJ901" s="58"/>
      <c r="AK901" s="58"/>
      <c r="AL901" s="58"/>
      <c r="AM901" s="58"/>
      <c r="AN901" s="58"/>
      <c r="AO901" s="58"/>
      <c r="AP901" s="58"/>
      <c r="AQ901" s="58"/>
      <c r="AR901" s="58"/>
      <c r="AS901" s="58"/>
      <c r="AT901" s="58"/>
      <c r="AU901" s="58"/>
      <c r="AV901" s="58"/>
      <c r="AW901" s="58"/>
      <c r="AX901" s="58"/>
      <c r="AY901" s="58"/>
      <c r="AZ901" s="58"/>
      <c r="BA901" s="58"/>
      <c r="BB901" s="58"/>
      <c r="BC901" s="58"/>
      <c r="BD901" s="58"/>
      <c r="BE901" s="58"/>
      <c r="BF901" s="58"/>
      <c r="BG901" s="58"/>
    </row>
    <row r="902" spans="1:59" s="59" customFormat="1" ht="24">
      <c r="A902" s="50" t="s">
        <v>40</v>
      </c>
      <c r="B902" s="51" t="s">
        <v>661</v>
      </c>
      <c r="C902" s="211">
        <v>550</v>
      </c>
      <c r="D902" s="107">
        <f t="shared" si="400"/>
        <v>550</v>
      </c>
      <c r="E902" s="107">
        <v>550</v>
      </c>
      <c r="F902" s="107"/>
      <c r="G902" s="107"/>
      <c r="H902" s="107"/>
      <c r="I902" s="107"/>
      <c r="J902" s="107"/>
      <c r="K902" s="107"/>
      <c r="L902" s="107"/>
      <c r="M902" s="107"/>
      <c r="N902" s="107"/>
      <c r="O902" s="107"/>
      <c r="P902" s="107"/>
      <c r="Q902" s="107"/>
      <c r="R902" s="107"/>
      <c r="S902" s="107"/>
      <c r="T902" s="107"/>
      <c r="U902" s="212">
        <f t="shared" si="394"/>
        <v>550</v>
      </c>
      <c r="V902" s="32">
        <f t="shared" si="382"/>
        <v>550</v>
      </c>
      <c r="W902" s="97">
        <f t="shared" si="383"/>
        <v>550</v>
      </c>
      <c r="X902" s="172">
        <f t="shared" si="384"/>
        <v>0</v>
      </c>
      <c r="Y902" s="57"/>
      <c r="Z902" s="5">
        <f t="shared" si="385"/>
        <v>0</v>
      </c>
      <c r="AA902" s="58"/>
      <c r="AB902" s="58"/>
      <c r="AC902" s="58"/>
      <c r="AD902" s="58"/>
      <c r="AE902" s="58"/>
      <c r="AF902" s="58"/>
      <c r="AG902" s="58"/>
      <c r="AH902" s="58"/>
      <c r="AI902" s="58"/>
      <c r="AJ902" s="58"/>
      <c r="AK902" s="58"/>
      <c r="AL902" s="58"/>
      <c r="AM902" s="58"/>
      <c r="AN902" s="58"/>
      <c r="AO902" s="58"/>
      <c r="AP902" s="58"/>
      <c r="AQ902" s="58"/>
      <c r="AR902" s="58"/>
      <c r="AS902" s="58"/>
      <c r="AT902" s="58"/>
      <c r="AU902" s="58"/>
      <c r="AV902" s="58"/>
      <c r="AW902" s="58"/>
      <c r="AX902" s="58"/>
      <c r="AY902" s="58"/>
      <c r="AZ902" s="58"/>
      <c r="BA902" s="58"/>
      <c r="BB902" s="58"/>
      <c r="BC902" s="58"/>
      <c r="BD902" s="58"/>
      <c r="BE902" s="58"/>
      <c r="BF902" s="58"/>
      <c r="BG902" s="58"/>
    </row>
    <row r="903" spans="1:59" s="59" customFormat="1" ht="36">
      <c r="A903" s="50" t="s">
        <v>40</v>
      </c>
      <c r="B903" s="51" t="s">
        <v>662</v>
      </c>
      <c r="C903" s="211">
        <v>670</v>
      </c>
      <c r="D903" s="107">
        <f t="shared" si="400"/>
        <v>670</v>
      </c>
      <c r="E903" s="107">
        <v>670</v>
      </c>
      <c r="F903" s="107"/>
      <c r="G903" s="107"/>
      <c r="H903" s="107"/>
      <c r="I903" s="107"/>
      <c r="J903" s="107"/>
      <c r="K903" s="107"/>
      <c r="L903" s="107"/>
      <c r="M903" s="107"/>
      <c r="N903" s="107"/>
      <c r="O903" s="107"/>
      <c r="P903" s="107"/>
      <c r="Q903" s="107"/>
      <c r="R903" s="107"/>
      <c r="S903" s="107"/>
      <c r="T903" s="107"/>
      <c r="U903" s="212">
        <f t="shared" si="394"/>
        <v>670</v>
      </c>
      <c r="V903" s="32">
        <f t="shared" si="382"/>
        <v>670</v>
      </c>
      <c r="W903" s="97">
        <f t="shared" si="383"/>
        <v>670</v>
      </c>
      <c r="X903" s="172">
        <f t="shared" si="384"/>
        <v>0</v>
      </c>
      <c r="Y903" s="57"/>
      <c r="Z903" s="5">
        <f t="shared" si="385"/>
        <v>0</v>
      </c>
      <c r="AA903" s="58"/>
      <c r="AB903" s="58"/>
      <c r="AC903" s="58"/>
      <c r="AD903" s="58"/>
      <c r="AE903" s="58"/>
      <c r="AF903" s="58"/>
      <c r="AG903" s="58"/>
      <c r="AH903" s="58"/>
      <c r="AI903" s="58"/>
      <c r="AJ903" s="58"/>
      <c r="AK903" s="58"/>
      <c r="AL903" s="58"/>
      <c r="AM903" s="58"/>
      <c r="AN903" s="58"/>
      <c r="AO903" s="58"/>
      <c r="AP903" s="58"/>
      <c r="AQ903" s="58"/>
      <c r="AR903" s="58"/>
      <c r="AS903" s="58"/>
      <c r="AT903" s="58"/>
      <c r="AU903" s="58"/>
      <c r="AV903" s="58"/>
      <c r="AW903" s="58"/>
      <c r="AX903" s="58"/>
      <c r="AY903" s="58"/>
      <c r="AZ903" s="58"/>
      <c r="BA903" s="58"/>
      <c r="BB903" s="58"/>
      <c r="BC903" s="58"/>
      <c r="BD903" s="58"/>
      <c r="BE903" s="58"/>
      <c r="BF903" s="58"/>
      <c r="BG903" s="58"/>
    </row>
    <row r="904" spans="1:59" s="59" customFormat="1" ht="36" hidden="1">
      <c r="A904" s="50" t="s">
        <v>40</v>
      </c>
      <c r="B904" s="51" t="s">
        <v>663</v>
      </c>
      <c r="C904" s="211">
        <v>450</v>
      </c>
      <c r="D904" s="107">
        <f t="shared" si="400"/>
        <v>0</v>
      </c>
      <c r="E904" s="107"/>
      <c r="F904" s="107"/>
      <c r="G904" s="107"/>
      <c r="H904" s="107"/>
      <c r="I904" s="107"/>
      <c r="J904" s="107"/>
      <c r="K904" s="107"/>
      <c r="L904" s="107"/>
      <c r="M904" s="107"/>
      <c r="N904" s="107"/>
      <c r="O904" s="107"/>
      <c r="P904" s="107"/>
      <c r="Q904" s="107"/>
      <c r="R904" s="107"/>
      <c r="S904" s="107"/>
      <c r="T904" s="107"/>
      <c r="U904" s="212">
        <f t="shared" si="394"/>
        <v>0</v>
      </c>
      <c r="V904" s="32">
        <f t="shared" si="382"/>
        <v>0</v>
      </c>
      <c r="W904" s="97">
        <f t="shared" si="383"/>
        <v>0</v>
      </c>
      <c r="X904" s="172">
        <f t="shared" si="384"/>
        <v>-450</v>
      </c>
      <c r="Y904" s="57"/>
      <c r="Z904" s="5">
        <f t="shared" si="385"/>
        <v>0</v>
      </c>
      <c r="AA904" s="58"/>
      <c r="AB904" s="58"/>
      <c r="AC904" s="58"/>
      <c r="AD904" s="58"/>
      <c r="AE904" s="58"/>
      <c r="AF904" s="58"/>
      <c r="AG904" s="58"/>
      <c r="AH904" s="58"/>
      <c r="AI904" s="58"/>
      <c r="AJ904" s="58"/>
      <c r="AK904" s="58"/>
      <c r="AL904" s="58"/>
      <c r="AM904" s="58"/>
      <c r="AN904" s="58"/>
      <c r="AO904" s="58"/>
      <c r="AP904" s="58"/>
      <c r="AQ904" s="58"/>
      <c r="AR904" s="58"/>
      <c r="AS904" s="58"/>
      <c r="AT904" s="58"/>
      <c r="AU904" s="58"/>
      <c r="AV904" s="58"/>
      <c r="AW904" s="58"/>
      <c r="AX904" s="58"/>
      <c r="AY904" s="58"/>
      <c r="AZ904" s="58"/>
      <c r="BA904" s="58"/>
      <c r="BB904" s="58"/>
      <c r="BC904" s="58"/>
      <c r="BD904" s="58"/>
      <c r="BE904" s="58"/>
      <c r="BF904" s="58"/>
      <c r="BG904" s="58"/>
    </row>
    <row r="905" spans="1:59" s="59" customFormat="1" ht="48">
      <c r="A905" s="50" t="s">
        <v>40</v>
      </c>
      <c r="B905" s="215" t="s">
        <v>664</v>
      </c>
      <c r="C905" s="211">
        <v>350</v>
      </c>
      <c r="D905" s="107">
        <f t="shared" si="400"/>
        <v>350</v>
      </c>
      <c r="E905" s="107">
        <v>350</v>
      </c>
      <c r="F905" s="107"/>
      <c r="G905" s="107"/>
      <c r="H905" s="107"/>
      <c r="I905" s="107"/>
      <c r="J905" s="107"/>
      <c r="K905" s="107"/>
      <c r="L905" s="107"/>
      <c r="M905" s="107"/>
      <c r="N905" s="107"/>
      <c r="O905" s="107"/>
      <c r="P905" s="107"/>
      <c r="Q905" s="107"/>
      <c r="R905" s="107"/>
      <c r="S905" s="107"/>
      <c r="T905" s="107"/>
      <c r="U905" s="212"/>
      <c r="V905" s="32"/>
      <c r="W905" s="97"/>
      <c r="X905" s="172">
        <f t="shared" si="384"/>
        <v>0</v>
      </c>
      <c r="Y905" s="57"/>
      <c r="Z905" s="5">
        <f t="shared" si="385"/>
        <v>0</v>
      </c>
      <c r="AA905" s="58"/>
      <c r="AB905" s="58"/>
      <c r="AC905" s="58"/>
      <c r="AD905" s="58"/>
      <c r="AE905" s="58"/>
      <c r="AF905" s="58"/>
      <c r="AG905" s="58"/>
      <c r="AH905" s="58"/>
      <c r="AI905" s="58"/>
      <c r="AJ905" s="58"/>
      <c r="AK905" s="58"/>
      <c r="AL905" s="58"/>
      <c r="AM905" s="58"/>
      <c r="AN905" s="58"/>
      <c r="AO905" s="58"/>
      <c r="AP905" s="58"/>
      <c r="AQ905" s="58"/>
      <c r="AR905" s="58"/>
      <c r="AS905" s="58"/>
      <c r="AT905" s="58"/>
      <c r="AU905" s="58"/>
      <c r="AV905" s="58"/>
      <c r="AW905" s="58"/>
      <c r="AX905" s="58"/>
      <c r="AY905" s="58"/>
      <c r="AZ905" s="58"/>
      <c r="BA905" s="58"/>
      <c r="BB905" s="58"/>
      <c r="BC905" s="58"/>
      <c r="BD905" s="58"/>
      <c r="BE905" s="58"/>
      <c r="BF905" s="58"/>
      <c r="BG905" s="58"/>
    </row>
    <row r="906" spans="1:59" s="59" customFormat="1" ht="12">
      <c r="A906" s="50" t="s">
        <v>40</v>
      </c>
      <c r="B906" s="215" t="s">
        <v>665</v>
      </c>
      <c r="C906" s="211"/>
      <c r="D906" s="107">
        <f t="shared" si="400"/>
        <v>95</v>
      </c>
      <c r="E906" s="107"/>
      <c r="F906" s="107"/>
      <c r="G906" s="107"/>
      <c r="H906" s="107"/>
      <c r="I906" s="107"/>
      <c r="J906" s="107"/>
      <c r="K906" s="107"/>
      <c r="L906" s="107"/>
      <c r="M906" s="107"/>
      <c r="N906" s="107">
        <v>95</v>
      </c>
      <c r="O906" s="107"/>
      <c r="P906" s="107"/>
      <c r="Q906" s="107"/>
      <c r="R906" s="107"/>
      <c r="S906" s="107"/>
      <c r="T906" s="107"/>
      <c r="U906" s="212">
        <f t="shared" si="394"/>
        <v>95</v>
      </c>
      <c r="V906" s="32">
        <f t="shared" si="382"/>
        <v>95</v>
      </c>
      <c r="W906" s="97">
        <f t="shared" si="383"/>
        <v>95</v>
      </c>
      <c r="X906" s="172">
        <f t="shared" si="384"/>
        <v>95</v>
      </c>
      <c r="Y906" s="57"/>
      <c r="Z906" s="5">
        <f t="shared" si="385"/>
        <v>0</v>
      </c>
      <c r="AA906" s="58"/>
      <c r="AB906" s="58"/>
      <c r="AC906" s="58"/>
      <c r="AD906" s="58"/>
      <c r="AE906" s="58"/>
      <c r="AF906" s="58"/>
      <c r="AG906" s="58"/>
      <c r="AH906" s="58"/>
      <c r="AI906" s="58"/>
      <c r="AJ906" s="58"/>
      <c r="AK906" s="58"/>
      <c r="AL906" s="58"/>
      <c r="AM906" s="58"/>
      <c r="AN906" s="58"/>
      <c r="AO906" s="58"/>
      <c r="AP906" s="58"/>
      <c r="AQ906" s="58"/>
      <c r="AR906" s="58"/>
      <c r="AS906" s="58"/>
      <c r="AT906" s="58"/>
      <c r="AU906" s="58"/>
      <c r="AV906" s="58"/>
      <c r="AW906" s="58"/>
      <c r="AX906" s="58"/>
      <c r="AY906" s="58"/>
      <c r="AZ906" s="58"/>
      <c r="BA906" s="58"/>
      <c r="BB906" s="58"/>
      <c r="BC906" s="58"/>
      <c r="BD906" s="58"/>
      <c r="BE906" s="58"/>
      <c r="BF906" s="58"/>
      <c r="BG906" s="58"/>
    </row>
    <row r="907" spans="1:59" s="49" customFormat="1" ht="13.5" customHeight="1">
      <c r="A907" s="42" t="s">
        <v>65</v>
      </c>
      <c r="B907" s="43" t="s">
        <v>666</v>
      </c>
      <c r="C907" s="213">
        <v>6500</v>
      </c>
      <c r="D907" s="103">
        <f t="shared" si="400"/>
        <v>6500</v>
      </c>
      <c r="E907" s="103">
        <v>6500</v>
      </c>
      <c r="F907" s="103"/>
      <c r="G907" s="103"/>
      <c r="H907" s="103"/>
      <c r="I907" s="103"/>
      <c r="J907" s="103"/>
      <c r="K907" s="103"/>
      <c r="L907" s="103"/>
      <c r="M907" s="103"/>
      <c r="N907" s="103"/>
      <c r="O907" s="103"/>
      <c r="P907" s="103"/>
      <c r="Q907" s="103"/>
      <c r="R907" s="103"/>
      <c r="S907" s="103"/>
      <c r="T907" s="103"/>
      <c r="U907" s="212">
        <f t="shared" si="394"/>
        <v>6500</v>
      </c>
      <c r="V907" s="32">
        <f t="shared" si="382"/>
        <v>6500</v>
      </c>
      <c r="W907" s="97">
        <f t="shared" si="383"/>
        <v>6500</v>
      </c>
      <c r="X907" s="176">
        <f t="shared" si="384"/>
        <v>0</v>
      </c>
      <c r="Y907" s="38"/>
      <c r="Z907" s="5">
        <f t="shared" si="385"/>
        <v>0</v>
      </c>
      <c r="AA907" s="48"/>
      <c r="AB907" s="48"/>
      <c r="AC907" s="48"/>
      <c r="AD907" s="48"/>
      <c r="AE907" s="48"/>
      <c r="AF907" s="48"/>
      <c r="AG907" s="48"/>
      <c r="AH907" s="48"/>
      <c r="AI907" s="48"/>
      <c r="AJ907" s="48"/>
      <c r="AK907" s="48"/>
      <c r="AL907" s="48"/>
      <c r="AM907" s="48"/>
      <c r="AN907" s="48"/>
      <c r="AO907" s="48"/>
      <c r="AP907" s="48"/>
      <c r="AQ907" s="48"/>
      <c r="AR907" s="48"/>
      <c r="AS907" s="48"/>
      <c r="AT907" s="48"/>
      <c r="AU907" s="48"/>
      <c r="AV907" s="48"/>
      <c r="AW907" s="48"/>
      <c r="AX907" s="48"/>
      <c r="AY907" s="48"/>
      <c r="AZ907" s="48"/>
      <c r="BA907" s="48"/>
      <c r="BB907" s="48"/>
      <c r="BC907" s="48"/>
      <c r="BD907" s="48"/>
      <c r="BE907" s="48"/>
      <c r="BF907" s="48"/>
      <c r="BG907" s="48"/>
    </row>
    <row r="908" spans="1:59" s="41" customFormat="1" ht="12">
      <c r="A908" s="27" t="s">
        <v>667</v>
      </c>
      <c r="B908" s="28" t="s">
        <v>668</v>
      </c>
      <c r="C908" s="216">
        <v>9656</v>
      </c>
      <c r="D908" s="99">
        <f t="shared" si="395"/>
        <v>11004</v>
      </c>
      <c r="E908" s="99">
        <f t="shared" ref="E908:T908" si="404">E909+E913+E918+E924</f>
        <v>5590</v>
      </c>
      <c r="F908" s="99">
        <f t="shared" si="404"/>
        <v>0</v>
      </c>
      <c r="G908" s="99">
        <f t="shared" si="404"/>
        <v>0</v>
      </c>
      <c r="H908" s="99">
        <f t="shared" si="404"/>
        <v>0</v>
      </c>
      <c r="I908" s="99">
        <f t="shared" si="404"/>
        <v>0</v>
      </c>
      <c r="J908" s="99">
        <f t="shared" si="404"/>
        <v>0</v>
      </c>
      <c r="K908" s="99">
        <f t="shared" si="404"/>
        <v>0</v>
      </c>
      <c r="L908" s="99">
        <f t="shared" si="404"/>
        <v>0</v>
      </c>
      <c r="M908" s="99">
        <f t="shared" si="404"/>
        <v>0</v>
      </c>
      <c r="N908" s="99">
        <f t="shared" si="404"/>
        <v>5414</v>
      </c>
      <c r="O908" s="99">
        <f t="shared" si="404"/>
        <v>0</v>
      </c>
      <c r="P908" s="99">
        <f t="shared" si="404"/>
        <v>0</v>
      </c>
      <c r="Q908" s="99">
        <f t="shared" si="404"/>
        <v>101</v>
      </c>
      <c r="R908" s="99">
        <f t="shared" si="404"/>
        <v>42</v>
      </c>
      <c r="S908" s="99">
        <f t="shared" si="404"/>
        <v>102</v>
      </c>
      <c r="T908" s="99">
        <f t="shared" si="404"/>
        <v>0</v>
      </c>
      <c r="U908" s="217">
        <f t="shared" si="394"/>
        <v>11147</v>
      </c>
      <c r="V908" s="32">
        <f t="shared" si="382"/>
        <v>11045</v>
      </c>
      <c r="W908" s="97">
        <f t="shared" si="383"/>
        <v>11004</v>
      </c>
      <c r="X908" s="34">
        <f t="shared" si="384"/>
        <v>1348</v>
      </c>
      <c r="Y908" s="89"/>
      <c r="Z908" s="5">
        <f t="shared" si="385"/>
        <v>0</v>
      </c>
      <c r="AA908" s="39"/>
      <c r="AB908" s="39"/>
      <c r="AC908" s="40"/>
      <c r="AD908" s="40"/>
      <c r="AE908" s="40"/>
      <c r="AF908" s="40"/>
      <c r="AG908" s="40"/>
      <c r="AH908" s="40"/>
      <c r="AI908" s="40"/>
      <c r="AJ908" s="40"/>
      <c r="AK908" s="40"/>
      <c r="AL908" s="40"/>
      <c r="AM908" s="40"/>
      <c r="AN908" s="40"/>
      <c r="AO908" s="40"/>
      <c r="AP908" s="40"/>
      <c r="AQ908" s="40"/>
      <c r="AR908" s="40"/>
      <c r="AS908" s="40"/>
      <c r="AT908" s="40"/>
      <c r="AU908" s="40"/>
      <c r="AV908" s="40"/>
      <c r="AW908" s="40"/>
      <c r="AX908" s="40"/>
      <c r="AY908" s="40"/>
      <c r="AZ908" s="40"/>
      <c r="BA908" s="40"/>
      <c r="BB908" s="40"/>
      <c r="BC908" s="40"/>
      <c r="BD908" s="40"/>
      <c r="BE908" s="40"/>
      <c r="BF908" s="40"/>
      <c r="BG908" s="40"/>
    </row>
    <row r="909" spans="1:59" s="49" customFormat="1" ht="13.5" customHeight="1">
      <c r="A909" s="42" t="s">
        <v>35</v>
      </c>
      <c r="B909" s="43" t="s">
        <v>139</v>
      </c>
      <c r="C909" s="213">
        <v>3850</v>
      </c>
      <c r="D909" s="103">
        <f>SUM(E909:P909)</f>
        <v>4495</v>
      </c>
      <c r="E909" s="103">
        <f t="shared" ref="E909:M909" si="405">SUM(E910:E912)</f>
        <v>0</v>
      </c>
      <c r="F909" s="103">
        <f t="shared" si="405"/>
        <v>0</v>
      </c>
      <c r="G909" s="103">
        <f t="shared" si="405"/>
        <v>0</v>
      </c>
      <c r="H909" s="103">
        <f t="shared" si="405"/>
        <v>0</v>
      </c>
      <c r="I909" s="103">
        <f t="shared" si="405"/>
        <v>0</v>
      </c>
      <c r="J909" s="103">
        <f t="shared" si="405"/>
        <v>0</v>
      </c>
      <c r="K909" s="103">
        <f t="shared" si="405"/>
        <v>0</v>
      </c>
      <c r="L909" s="103">
        <f t="shared" si="405"/>
        <v>0</v>
      </c>
      <c r="M909" s="103">
        <f t="shared" si="405"/>
        <v>0</v>
      </c>
      <c r="N909" s="103">
        <f>SUM(N910:N912)</f>
        <v>4495</v>
      </c>
      <c r="O909" s="103"/>
      <c r="P909" s="103"/>
      <c r="Q909" s="103"/>
      <c r="R909" s="103"/>
      <c r="S909" s="103"/>
      <c r="T909" s="103"/>
      <c r="U909" s="214">
        <f t="shared" si="394"/>
        <v>4495</v>
      </c>
      <c r="V909" s="32">
        <f t="shared" si="382"/>
        <v>4495</v>
      </c>
      <c r="W909" s="97">
        <f t="shared" si="383"/>
        <v>4495</v>
      </c>
      <c r="X909" s="176">
        <f t="shared" si="384"/>
        <v>645</v>
      </c>
      <c r="Y909" s="38" t="s">
        <v>37</v>
      </c>
      <c r="Z909" s="5">
        <f t="shared" si="385"/>
        <v>0</v>
      </c>
      <c r="AA909" s="48"/>
      <c r="AB909" s="48"/>
      <c r="AC909" s="48"/>
      <c r="AD909" s="48"/>
      <c r="AE909" s="48"/>
      <c r="AF909" s="48"/>
      <c r="AG909" s="48"/>
      <c r="AH909" s="48"/>
      <c r="AI909" s="48"/>
      <c r="AJ909" s="48"/>
      <c r="AK909" s="48"/>
      <c r="AL909" s="48"/>
      <c r="AM909" s="48"/>
      <c r="AN909" s="48"/>
      <c r="AO909" s="48"/>
      <c r="AP909" s="48"/>
      <c r="AQ909" s="48"/>
      <c r="AR909" s="48"/>
      <c r="AS909" s="48"/>
      <c r="AT909" s="48"/>
      <c r="AU909" s="48"/>
      <c r="AV909" s="48"/>
      <c r="AW909" s="48"/>
      <c r="AX909" s="48"/>
      <c r="AY909" s="48"/>
      <c r="AZ909" s="48"/>
      <c r="BA909" s="48"/>
      <c r="BB909" s="48"/>
      <c r="BC909" s="48"/>
      <c r="BD909" s="48"/>
      <c r="BE909" s="48"/>
      <c r="BF909" s="48"/>
      <c r="BG909" s="48"/>
    </row>
    <row r="910" spans="1:59" s="49" customFormat="1" ht="12" customHeight="1">
      <c r="A910" s="42" t="s">
        <v>40</v>
      </c>
      <c r="B910" s="51" t="s">
        <v>39</v>
      </c>
      <c r="C910" s="211">
        <v>2782</v>
      </c>
      <c r="D910" s="107">
        <f t="shared" si="395"/>
        <v>3304</v>
      </c>
      <c r="E910" s="107"/>
      <c r="F910" s="107"/>
      <c r="G910" s="107"/>
      <c r="H910" s="107"/>
      <c r="I910" s="107"/>
      <c r="J910" s="107"/>
      <c r="K910" s="107"/>
      <c r="L910" s="107"/>
      <c r="M910" s="107"/>
      <c r="N910" s="107">
        <v>3304</v>
      </c>
      <c r="O910" s="107"/>
      <c r="P910" s="107"/>
      <c r="Q910" s="107"/>
      <c r="R910" s="107"/>
      <c r="S910" s="107"/>
      <c r="T910" s="107"/>
      <c r="U910" s="212">
        <f t="shared" si="394"/>
        <v>3304</v>
      </c>
      <c r="V910" s="32">
        <f t="shared" ref="V910:V973" si="406">U910-S910</f>
        <v>3304</v>
      </c>
      <c r="W910" s="97">
        <f t="shared" ref="W910:W973" si="407">E910+F910+G910+H910+I910+J910+K910+L910+M910+N910+O910+P910</f>
        <v>3304</v>
      </c>
      <c r="X910" s="172">
        <f t="shared" si="384"/>
        <v>522</v>
      </c>
      <c r="Y910" s="38"/>
      <c r="Z910" s="5">
        <f t="shared" si="385"/>
        <v>0</v>
      </c>
      <c r="AA910" s="48"/>
      <c r="AB910" s="48"/>
      <c r="AC910" s="48"/>
      <c r="AD910" s="48"/>
      <c r="AE910" s="48"/>
      <c r="AF910" s="48"/>
      <c r="AG910" s="48"/>
      <c r="AH910" s="48"/>
      <c r="AI910" s="48"/>
      <c r="AJ910" s="48"/>
      <c r="AK910" s="48"/>
      <c r="AL910" s="48"/>
      <c r="AM910" s="48"/>
      <c r="AN910" s="48"/>
      <c r="AO910" s="48"/>
      <c r="AP910" s="48"/>
      <c r="AQ910" s="48"/>
      <c r="AR910" s="48"/>
      <c r="AS910" s="48"/>
      <c r="AT910" s="48"/>
      <c r="AU910" s="48"/>
      <c r="AV910" s="48"/>
      <c r="AW910" s="48"/>
      <c r="AX910" s="48"/>
      <c r="AY910" s="48"/>
      <c r="AZ910" s="48"/>
      <c r="BA910" s="48"/>
      <c r="BB910" s="48"/>
      <c r="BC910" s="48"/>
      <c r="BD910" s="48"/>
      <c r="BE910" s="48"/>
      <c r="BF910" s="48"/>
      <c r="BG910" s="48"/>
    </row>
    <row r="911" spans="1:59" s="49" customFormat="1" ht="12" customHeight="1">
      <c r="A911" s="42" t="s">
        <v>40</v>
      </c>
      <c r="B911" s="51" t="s">
        <v>41</v>
      </c>
      <c r="C911" s="211">
        <v>1009</v>
      </c>
      <c r="D911" s="107">
        <f t="shared" si="395"/>
        <v>1047</v>
      </c>
      <c r="E911" s="107"/>
      <c r="F911" s="107"/>
      <c r="G911" s="107"/>
      <c r="H911" s="107"/>
      <c r="I911" s="107"/>
      <c r="J911" s="107"/>
      <c r="K911" s="107"/>
      <c r="L911" s="107"/>
      <c r="M911" s="107"/>
      <c r="N911" s="107">
        <v>1047</v>
      </c>
      <c r="O911" s="107"/>
      <c r="P911" s="107"/>
      <c r="Q911" s="107"/>
      <c r="R911" s="107"/>
      <c r="S911" s="107"/>
      <c r="T911" s="107"/>
      <c r="U911" s="212">
        <f t="shared" si="394"/>
        <v>1047</v>
      </c>
      <c r="V911" s="32">
        <f t="shared" si="406"/>
        <v>1047</v>
      </c>
      <c r="W911" s="97">
        <f t="shared" si="407"/>
        <v>1047</v>
      </c>
      <c r="X911" s="172">
        <f t="shared" ref="X911:X974" si="408">D911-C911</f>
        <v>38</v>
      </c>
      <c r="Y911" s="38"/>
      <c r="Z911" s="5">
        <f t="shared" si="385"/>
        <v>0</v>
      </c>
      <c r="AA911" s="48"/>
      <c r="AB911" s="48"/>
      <c r="AC911" s="48"/>
      <c r="AD911" s="48"/>
      <c r="AE911" s="48"/>
      <c r="AF911" s="48"/>
      <c r="AG911" s="48"/>
      <c r="AH911" s="48"/>
      <c r="AI911" s="48"/>
      <c r="AJ911" s="48"/>
      <c r="AK911" s="48"/>
      <c r="AL911" s="48"/>
      <c r="AM911" s="48"/>
      <c r="AN911" s="48"/>
      <c r="AO911" s="48"/>
      <c r="AP911" s="48"/>
      <c r="AQ911" s="48"/>
      <c r="AR911" s="48"/>
      <c r="AS911" s="48"/>
      <c r="AT911" s="48"/>
      <c r="AU911" s="48"/>
      <c r="AV911" s="48"/>
      <c r="AW911" s="48"/>
      <c r="AX911" s="48"/>
      <c r="AY911" s="48"/>
      <c r="AZ911" s="48"/>
      <c r="BA911" s="48"/>
      <c r="BB911" s="48"/>
      <c r="BC911" s="48"/>
      <c r="BD911" s="48"/>
      <c r="BE911" s="48"/>
      <c r="BF911" s="48"/>
      <c r="BG911" s="48"/>
    </row>
    <row r="912" spans="1:59" s="49" customFormat="1" ht="12" customHeight="1">
      <c r="A912" s="42" t="s">
        <v>40</v>
      </c>
      <c r="B912" s="51" t="s">
        <v>42</v>
      </c>
      <c r="C912" s="211">
        <v>59</v>
      </c>
      <c r="D912" s="107">
        <f t="shared" si="395"/>
        <v>144</v>
      </c>
      <c r="E912" s="107"/>
      <c r="F912" s="107"/>
      <c r="G912" s="107"/>
      <c r="H912" s="107"/>
      <c r="I912" s="107"/>
      <c r="J912" s="107"/>
      <c r="K912" s="107"/>
      <c r="L912" s="107"/>
      <c r="M912" s="107"/>
      <c r="N912" s="107">
        <v>144</v>
      </c>
      <c r="O912" s="107"/>
      <c r="P912" s="107"/>
      <c r="Q912" s="107"/>
      <c r="R912" s="107"/>
      <c r="S912" s="107"/>
      <c r="T912" s="107"/>
      <c r="U912" s="212">
        <f t="shared" si="394"/>
        <v>144</v>
      </c>
      <c r="V912" s="32">
        <f t="shared" si="406"/>
        <v>144</v>
      </c>
      <c r="W912" s="97">
        <f t="shared" si="407"/>
        <v>144</v>
      </c>
      <c r="X912" s="172">
        <f t="shared" si="408"/>
        <v>85</v>
      </c>
      <c r="Y912" s="38"/>
      <c r="Z912" s="5">
        <f t="shared" si="385"/>
        <v>0</v>
      </c>
      <c r="AA912" s="48"/>
      <c r="AB912" s="48"/>
      <c r="AC912" s="48"/>
      <c r="AD912" s="48"/>
      <c r="AE912" s="48"/>
      <c r="AF912" s="48"/>
      <c r="AG912" s="48"/>
      <c r="AH912" s="48"/>
      <c r="AI912" s="48"/>
      <c r="AJ912" s="48"/>
      <c r="AK912" s="48"/>
      <c r="AL912" s="48"/>
      <c r="AM912" s="48"/>
      <c r="AN912" s="48"/>
      <c r="AO912" s="48"/>
      <c r="AP912" s="48"/>
      <c r="AQ912" s="48"/>
      <c r="AR912" s="48"/>
      <c r="AS912" s="48"/>
      <c r="AT912" s="48"/>
      <c r="AU912" s="48"/>
      <c r="AV912" s="48"/>
      <c r="AW912" s="48"/>
      <c r="AX912" s="48"/>
      <c r="AY912" s="48"/>
      <c r="AZ912" s="48"/>
      <c r="BA912" s="48"/>
      <c r="BB912" s="48"/>
      <c r="BC912" s="48"/>
      <c r="BD912" s="48"/>
      <c r="BE912" s="48"/>
      <c r="BF912" s="48"/>
      <c r="BG912" s="48"/>
    </row>
    <row r="913" spans="1:60" s="49" customFormat="1" ht="13.5" customHeight="1">
      <c r="A913" s="42" t="s">
        <v>43</v>
      </c>
      <c r="B913" s="43" t="s">
        <v>44</v>
      </c>
      <c r="C913" s="213">
        <v>908</v>
      </c>
      <c r="D913" s="103">
        <f>SUM(E913:P913)</f>
        <v>919</v>
      </c>
      <c r="E913" s="103">
        <f t="shared" ref="E913:M913" si="409">SUM(E914:E917)</f>
        <v>0</v>
      </c>
      <c r="F913" s="103">
        <f t="shared" si="409"/>
        <v>0</v>
      </c>
      <c r="G913" s="103">
        <f t="shared" si="409"/>
        <v>0</v>
      </c>
      <c r="H913" s="103">
        <f t="shared" si="409"/>
        <v>0</v>
      </c>
      <c r="I913" s="103">
        <f t="shared" si="409"/>
        <v>0</v>
      </c>
      <c r="J913" s="103">
        <f t="shared" si="409"/>
        <v>0</v>
      </c>
      <c r="K913" s="103">
        <f t="shared" si="409"/>
        <v>0</v>
      </c>
      <c r="L913" s="103">
        <f t="shared" si="409"/>
        <v>0</v>
      </c>
      <c r="M913" s="103">
        <f t="shared" si="409"/>
        <v>0</v>
      </c>
      <c r="N913" s="103">
        <f>SUM(N914:N917)</f>
        <v>919</v>
      </c>
      <c r="O913" s="103"/>
      <c r="P913" s="103"/>
      <c r="Q913" s="103">
        <v>101</v>
      </c>
      <c r="R913" s="103"/>
      <c r="S913" s="103">
        <v>102</v>
      </c>
      <c r="T913" s="103"/>
      <c r="U913" s="214">
        <f t="shared" si="394"/>
        <v>1020</v>
      </c>
      <c r="V913" s="32">
        <f t="shared" si="406"/>
        <v>918</v>
      </c>
      <c r="W913" s="97">
        <f t="shared" si="407"/>
        <v>919</v>
      </c>
      <c r="X913" s="176">
        <f t="shared" si="408"/>
        <v>11</v>
      </c>
      <c r="Y913" s="38" t="s">
        <v>37</v>
      </c>
      <c r="Z913" s="5">
        <f t="shared" si="385"/>
        <v>0</v>
      </c>
      <c r="AA913" s="48"/>
      <c r="AB913" s="48"/>
      <c r="AC913" s="48"/>
      <c r="AD913" s="48"/>
      <c r="AE913" s="48"/>
      <c r="AF913" s="48"/>
      <c r="AG913" s="48"/>
      <c r="AH913" s="48"/>
      <c r="AI913" s="48"/>
      <c r="AJ913" s="48"/>
      <c r="AK913" s="48"/>
      <c r="AL913" s="48"/>
      <c r="AM913" s="48"/>
      <c r="AN913" s="48"/>
      <c r="AO913" s="48"/>
      <c r="AP913" s="48"/>
      <c r="AQ913" s="48"/>
      <c r="AR913" s="48"/>
      <c r="AS913" s="48"/>
      <c r="AT913" s="48"/>
      <c r="AU913" s="48"/>
      <c r="AV913" s="48"/>
      <c r="AW913" s="48"/>
      <c r="AX913" s="48"/>
      <c r="AY913" s="48"/>
      <c r="AZ913" s="48"/>
      <c r="BA913" s="48"/>
      <c r="BB913" s="48"/>
      <c r="BC913" s="48"/>
      <c r="BD913" s="48"/>
      <c r="BE913" s="48"/>
      <c r="BF913" s="48"/>
      <c r="BG913" s="48"/>
    </row>
    <row r="914" spans="1:60" s="147" customFormat="1" ht="12" customHeight="1">
      <c r="A914" s="60" t="s">
        <v>38</v>
      </c>
      <c r="B914" s="51" t="s">
        <v>39</v>
      </c>
      <c r="C914" s="211">
        <v>465</v>
      </c>
      <c r="D914" s="107">
        <f>SUM(E914:P914)</f>
        <v>465</v>
      </c>
      <c r="E914" s="107"/>
      <c r="F914" s="107"/>
      <c r="G914" s="107"/>
      <c r="H914" s="107"/>
      <c r="I914" s="107"/>
      <c r="J914" s="107"/>
      <c r="K914" s="107"/>
      <c r="L914" s="107"/>
      <c r="M914" s="107"/>
      <c r="N914" s="107">
        <v>465</v>
      </c>
      <c r="O914" s="107"/>
      <c r="P914" s="107"/>
      <c r="Q914" s="107"/>
      <c r="R914" s="107"/>
      <c r="S914" s="107"/>
      <c r="T914" s="107"/>
      <c r="U914" s="212">
        <f t="shared" si="394"/>
        <v>465</v>
      </c>
      <c r="V914" s="32">
        <f t="shared" si="406"/>
        <v>465</v>
      </c>
      <c r="W914" s="97">
        <f t="shared" si="407"/>
        <v>465</v>
      </c>
      <c r="X914" s="172">
        <f t="shared" si="408"/>
        <v>0</v>
      </c>
      <c r="Y914" s="64"/>
      <c r="Z914" s="5">
        <f t="shared" si="385"/>
        <v>0</v>
      </c>
      <c r="AA914" s="65"/>
      <c r="AB914" s="65"/>
      <c r="AC914" s="65"/>
      <c r="AD914" s="65"/>
      <c r="AE914" s="65"/>
      <c r="AF914" s="65"/>
      <c r="AG914" s="65"/>
      <c r="AH914" s="65"/>
      <c r="AI914" s="65"/>
      <c r="AJ914" s="65"/>
      <c r="AK914" s="65"/>
      <c r="AL914" s="65"/>
      <c r="AM914" s="65"/>
      <c r="AN914" s="65"/>
      <c r="AO914" s="65"/>
      <c r="AP914" s="65"/>
      <c r="AQ914" s="65"/>
      <c r="AR914" s="65"/>
      <c r="AS914" s="65"/>
      <c r="AT914" s="65"/>
      <c r="AU914" s="65"/>
      <c r="AV914" s="65"/>
      <c r="AW914" s="65"/>
      <c r="AX914" s="65"/>
      <c r="AY914" s="65"/>
      <c r="AZ914" s="65"/>
      <c r="BA914" s="65"/>
      <c r="BB914" s="65"/>
      <c r="BC914" s="65"/>
      <c r="BD914" s="65"/>
      <c r="BE914" s="65"/>
      <c r="BF914" s="65"/>
      <c r="BG914" s="65"/>
      <c r="BH914" s="146"/>
    </row>
    <row r="915" spans="1:60" s="66" customFormat="1" ht="12" customHeight="1">
      <c r="A915" s="60" t="s">
        <v>40</v>
      </c>
      <c r="B915" s="51" t="s">
        <v>41</v>
      </c>
      <c r="C915" s="211">
        <v>188</v>
      </c>
      <c r="D915" s="107">
        <f>SUM(E915:P915)</f>
        <v>188</v>
      </c>
      <c r="E915" s="107"/>
      <c r="F915" s="107"/>
      <c r="G915" s="107"/>
      <c r="H915" s="107"/>
      <c r="I915" s="107"/>
      <c r="J915" s="107"/>
      <c r="K915" s="107"/>
      <c r="L915" s="107"/>
      <c r="M915" s="107"/>
      <c r="N915" s="107">
        <v>188</v>
      </c>
      <c r="O915" s="107"/>
      <c r="P915" s="107"/>
      <c r="Q915" s="107"/>
      <c r="R915" s="107"/>
      <c r="S915" s="107"/>
      <c r="T915" s="107"/>
      <c r="U915" s="212">
        <f t="shared" si="394"/>
        <v>188</v>
      </c>
      <c r="V915" s="32">
        <f t="shared" si="406"/>
        <v>188</v>
      </c>
      <c r="W915" s="97">
        <f t="shared" si="407"/>
        <v>188</v>
      </c>
      <c r="X915" s="172">
        <f t="shared" si="408"/>
        <v>0</v>
      </c>
      <c r="Y915" s="64"/>
      <c r="Z915" s="5">
        <f t="shared" si="385"/>
        <v>0</v>
      </c>
      <c r="AA915" s="65"/>
      <c r="AB915" s="65"/>
      <c r="AC915" s="65"/>
      <c r="AD915" s="65"/>
      <c r="AE915" s="65"/>
      <c r="AF915" s="65"/>
      <c r="AG915" s="65"/>
      <c r="AH915" s="65"/>
      <c r="AI915" s="65"/>
      <c r="AJ915" s="65"/>
      <c r="AK915" s="65"/>
      <c r="AL915" s="65"/>
      <c r="AM915" s="65"/>
      <c r="AN915" s="65"/>
      <c r="AO915" s="65"/>
      <c r="AP915" s="65"/>
      <c r="AQ915" s="65"/>
      <c r="AR915" s="65"/>
      <c r="AS915" s="65"/>
      <c r="AT915" s="65"/>
      <c r="AU915" s="65"/>
      <c r="AV915" s="65"/>
      <c r="AW915" s="65"/>
      <c r="AX915" s="65"/>
      <c r="AY915" s="65"/>
      <c r="AZ915" s="65"/>
      <c r="BA915" s="65"/>
      <c r="BB915" s="65"/>
      <c r="BC915" s="65"/>
      <c r="BD915" s="65"/>
      <c r="BE915" s="65"/>
      <c r="BF915" s="65"/>
      <c r="BG915" s="65"/>
    </row>
    <row r="916" spans="1:60" s="49" customFormat="1" ht="12" customHeight="1">
      <c r="A916" s="42" t="s">
        <v>40</v>
      </c>
      <c r="B916" s="51" t="s">
        <v>42</v>
      </c>
      <c r="C916" s="211">
        <v>11</v>
      </c>
      <c r="D916" s="107">
        <f t="shared" si="395"/>
        <v>22</v>
      </c>
      <c r="E916" s="107"/>
      <c r="F916" s="107"/>
      <c r="G916" s="107"/>
      <c r="H916" s="107"/>
      <c r="I916" s="107"/>
      <c r="J916" s="107"/>
      <c r="K916" s="107"/>
      <c r="L916" s="107"/>
      <c r="M916" s="107"/>
      <c r="N916" s="107">
        <v>22</v>
      </c>
      <c r="O916" s="107"/>
      <c r="P916" s="107"/>
      <c r="Q916" s="107"/>
      <c r="R916" s="107"/>
      <c r="S916" s="107"/>
      <c r="T916" s="107"/>
      <c r="U916" s="212">
        <f t="shared" si="394"/>
        <v>22</v>
      </c>
      <c r="V916" s="32">
        <f t="shared" si="406"/>
        <v>22</v>
      </c>
      <c r="W916" s="97">
        <f t="shared" si="407"/>
        <v>22</v>
      </c>
      <c r="X916" s="172">
        <f t="shared" si="408"/>
        <v>11</v>
      </c>
      <c r="Y916" s="38"/>
      <c r="Z916" s="5">
        <f t="shared" si="385"/>
        <v>0</v>
      </c>
      <c r="AA916" s="48"/>
      <c r="AB916" s="48"/>
      <c r="AC916" s="48"/>
      <c r="AD916" s="48"/>
      <c r="AE916" s="48"/>
      <c r="AF916" s="48"/>
      <c r="AG916" s="48"/>
      <c r="AH916" s="48"/>
      <c r="AI916" s="48"/>
      <c r="AJ916" s="48"/>
      <c r="AK916" s="48"/>
      <c r="AL916" s="48"/>
      <c r="AM916" s="48"/>
      <c r="AN916" s="48"/>
      <c r="AO916" s="48"/>
      <c r="AP916" s="48"/>
      <c r="AQ916" s="48"/>
      <c r="AR916" s="48"/>
      <c r="AS916" s="48"/>
      <c r="AT916" s="48"/>
      <c r="AU916" s="48"/>
      <c r="AV916" s="48"/>
      <c r="AW916" s="48"/>
      <c r="AX916" s="48"/>
      <c r="AY916" s="48"/>
      <c r="AZ916" s="48"/>
      <c r="BA916" s="48"/>
      <c r="BB916" s="48"/>
      <c r="BC916" s="48"/>
      <c r="BD916" s="48"/>
      <c r="BE916" s="48"/>
      <c r="BF916" s="48"/>
      <c r="BG916" s="48"/>
    </row>
    <row r="917" spans="1:60" s="66" customFormat="1" ht="12" customHeight="1">
      <c r="A917" s="42" t="s">
        <v>40</v>
      </c>
      <c r="B917" s="51" t="s">
        <v>658</v>
      </c>
      <c r="C917" s="211">
        <v>244</v>
      </c>
      <c r="D917" s="107">
        <f t="shared" si="395"/>
        <v>244</v>
      </c>
      <c r="E917" s="107"/>
      <c r="F917" s="107"/>
      <c r="G917" s="107"/>
      <c r="H917" s="107"/>
      <c r="I917" s="107"/>
      <c r="J917" s="107"/>
      <c r="K917" s="107"/>
      <c r="L917" s="107"/>
      <c r="M917" s="107"/>
      <c r="N917" s="107">
        <v>244</v>
      </c>
      <c r="O917" s="107"/>
      <c r="P917" s="107"/>
      <c r="Q917" s="107"/>
      <c r="R917" s="107"/>
      <c r="S917" s="107"/>
      <c r="T917" s="107"/>
      <c r="U917" s="212">
        <f t="shared" si="394"/>
        <v>244</v>
      </c>
      <c r="V917" s="32">
        <f t="shared" si="406"/>
        <v>244</v>
      </c>
      <c r="W917" s="97">
        <f t="shared" si="407"/>
        <v>244</v>
      </c>
      <c r="X917" s="172">
        <f t="shared" si="408"/>
        <v>0</v>
      </c>
      <c r="Y917" s="64"/>
      <c r="Z917" s="5">
        <f t="shared" ref="Z917:Z980" si="410">D917-E917-F917-G917-H917-I917-J917-K917-L917-M917-N917-O917-P917</f>
        <v>0</v>
      </c>
      <c r="AA917" s="65"/>
      <c r="AB917" s="65"/>
      <c r="AC917" s="65"/>
      <c r="AD917" s="65"/>
      <c r="AE917" s="65"/>
      <c r="AF917" s="65"/>
      <c r="AG917" s="65"/>
      <c r="AH917" s="65"/>
      <c r="AI917" s="65"/>
      <c r="AJ917" s="65"/>
      <c r="AK917" s="65"/>
      <c r="AL917" s="65"/>
      <c r="AM917" s="65"/>
      <c r="AN917" s="65"/>
      <c r="AO917" s="65"/>
      <c r="AP917" s="65"/>
      <c r="AQ917" s="65"/>
      <c r="AR917" s="65"/>
      <c r="AS917" s="65"/>
      <c r="AT917" s="65"/>
      <c r="AU917" s="65"/>
      <c r="AV917" s="65"/>
      <c r="AW917" s="65"/>
      <c r="AX917" s="65"/>
      <c r="AY917" s="65"/>
      <c r="AZ917" s="65"/>
      <c r="BA917" s="65"/>
      <c r="BB917" s="65"/>
      <c r="BC917" s="65"/>
      <c r="BD917" s="65"/>
      <c r="BE917" s="65"/>
      <c r="BF917" s="65"/>
      <c r="BG917" s="65"/>
    </row>
    <row r="918" spans="1:60" s="49" customFormat="1" ht="13.5" customHeight="1">
      <c r="A918" s="42" t="s">
        <v>45</v>
      </c>
      <c r="B918" s="43" t="s">
        <v>94</v>
      </c>
      <c r="C918" s="213">
        <v>2685</v>
      </c>
      <c r="D918" s="103">
        <f>SUM(E918:P918)</f>
        <v>3048</v>
      </c>
      <c r="E918" s="103">
        <f>SUM(E919:E923)</f>
        <v>3048</v>
      </c>
      <c r="F918" s="103">
        <f t="shared" ref="F918:P918" si="411">SUM(F919:F923)</f>
        <v>0</v>
      </c>
      <c r="G918" s="103">
        <f t="shared" si="411"/>
        <v>0</v>
      </c>
      <c r="H918" s="103">
        <f t="shared" si="411"/>
        <v>0</v>
      </c>
      <c r="I918" s="103">
        <f t="shared" si="411"/>
        <v>0</v>
      </c>
      <c r="J918" s="103">
        <f t="shared" si="411"/>
        <v>0</v>
      </c>
      <c r="K918" s="103">
        <f t="shared" si="411"/>
        <v>0</v>
      </c>
      <c r="L918" s="103">
        <f t="shared" si="411"/>
        <v>0</v>
      </c>
      <c r="M918" s="103">
        <f t="shared" si="411"/>
        <v>0</v>
      </c>
      <c r="N918" s="103">
        <f t="shared" si="411"/>
        <v>0</v>
      </c>
      <c r="O918" s="103">
        <f t="shared" si="411"/>
        <v>0</v>
      </c>
      <c r="P918" s="103">
        <f t="shared" si="411"/>
        <v>0</v>
      </c>
      <c r="Q918" s="103"/>
      <c r="R918" s="103">
        <v>42</v>
      </c>
      <c r="S918" s="103"/>
      <c r="T918" s="103"/>
      <c r="U918" s="214">
        <f t="shared" si="394"/>
        <v>3090</v>
      </c>
      <c r="V918" s="32">
        <f t="shared" si="406"/>
        <v>3090</v>
      </c>
      <c r="W918" s="97">
        <f t="shared" si="407"/>
        <v>3048</v>
      </c>
      <c r="X918" s="176">
        <f t="shared" si="408"/>
        <v>363</v>
      </c>
      <c r="Y918" s="38" t="s">
        <v>37</v>
      </c>
      <c r="Z918" s="5">
        <f t="shared" si="410"/>
        <v>0</v>
      </c>
      <c r="AA918" s="48"/>
      <c r="AB918" s="48"/>
      <c r="AC918" s="48"/>
      <c r="AD918" s="48"/>
      <c r="AE918" s="48"/>
      <c r="AF918" s="48"/>
      <c r="AG918" s="48"/>
      <c r="AH918" s="48"/>
      <c r="AI918" s="48"/>
      <c r="AJ918" s="48"/>
      <c r="AK918" s="48"/>
      <c r="AL918" s="48"/>
      <c r="AM918" s="48"/>
      <c r="AN918" s="48"/>
      <c r="AO918" s="48"/>
      <c r="AP918" s="48"/>
      <c r="AQ918" s="48"/>
      <c r="AR918" s="48"/>
      <c r="AS918" s="48"/>
      <c r="AT918" s="48"/>
      <c r="AU918" s="48"/>
      <c r="AV918" s="48"/>
      <c r="AW918" s="48"/>
      <c r="AX918" s="48"/>
      <c r="AY918" s="48"/>
      <c r="AZ918" s="48"/>
      <c r="BA918" s="48"/>
      <c r="BB918" s="48"/>
      <c r="BC918" s="48"/>
      <c r="BD918" s="48"/>
      <c r="BE918" s="48"/>
      <c r="BF918" s="48"/>
      <c r="BG918" s="48"/>
    </row>
    <row r="919" spans="1:60" s="59" customFormat="1" ht="12">
      <c r="A919" s="50" t="s">
        <v>40</v>
      </c>
      <c r="B919" s="51" t="s">
        <v>669</v>
      </c>
      <c r="C919" s="211">
        <v>83</v>
      </c>
      <c r="D919" s="107">
        <f t="shared" si="395"/>
        <v>56</v>
      </c>
      <c r="E919" s="107">
        <v>56</v>
      </c>
      <c r="F919" s="107"/>
      <c r="G919" s="107"/>
      <c r="H919" s="107"/>
      <c r="I919" s="107"/>
      <c r="J919" s="107"/>
      <c r="K919" s="107"/>
      <c r="L919" s="107"/>
      <c r="M919" s="107"/>
      <c r="N919" s="107"/>
      <c r="O919" s="107"/>
      <c r="P919" s="107"/>
      <c r="Q919" s="107"/>
      <c r="R919" s="107"/>
      <c r="S919" s="107"/>
      <c r="T919" s="107"/>
      <c r="U919" s="212">
        <f t="shared" si="394"/>
        <v>56</v>
      </c>
      <c r="V919" s="32">
        <f t="shared" si="406"/>
        <v>56</v>
      </c>
      <c r="W919" s="97">
        <f t="shared" si="407"/>
        <v>56</v>
      </c>
      <c r="X919" s="172">
        <f t="shared" si="408"/>
        <v>-27</v>
      </c>
      <c r="Y919" s="57"/>
      <c r="Z919" s="5">
        <f t="shared" si="410"/>
        <v>0</v>
      </c>
      <c r="AA919" s="58"/>
      <c r="AB919" s="58"/>
      <c r="AC919" s="58"/>
      <c r="AD919" s="58"/>
      <c r="AE919" s="58"/>
      <c r="AF919" s="58"/>
      <c r="AG919" s="58"/>
      <c r="AH919" s="58"/>
      <c r="AI919" s="58"/>
      <c r="AJ919" s="58"/>
      <c r="AK919" s="58"/>
      <c r="AL919" s="58"/>
      <c r="AM919" s="58"/>
      <c r="AN919" s="58"/>
      <c r="AO919" s="58"/>
      <c r="AP919" s="58"/>
      <c r="AQ919" s="58"/>
      <c r="AR919" s="58"/>
      <c r="AS919" s="58"/>
      <c r="AT919" s="58"/>
      <c r="AU919" s="58"/>
      <c r="AV919" s="58"/>
      <c r="AW919" s="58"/>
      <c r="AX919" s="58"/>
      <c r="AY919" s="58"/>
      <c r="AZ919" s="58"/>
      <c r="BA919" s="58"/>
      <c r="BB919" s="58"/>
      <c r="BC919" s="58"/>
      <c r="BD919" s="58"/>
      <c r="BE919" s="58"/>
      <c r="BF919" s="58"/>
      <c r="BG919" s="58"/>
    </row>
    <row r="920" spans="1:60" s="147" customFormat="1" ht="48">
      <c r="A920" s="60" t="s">
        <v>40</v>
      </c>
      <c r="B920" s="51" t="s">
        <v>670</v>
      </c>
      <c r="C920" s="211">
        <v>1139</v>
      </c>
      <c r="D920" s="107">
        <f t="shared" si="395"/>
        <v>1331</v>
      </c>
      <c r="E920" s="107">
        <v>1331</v>
      </c>
      <c r="F920" s="107"/>
      <c r="G920" s="107"/>
      <c r="H920" s="107"/>
      <c r="I920" s="107"/>
      <c r="J920" s="107"/>
      <c r="K920" s="107"/>
      <c r="L920" s="107"/>
      <c r="M920" s="107"/>
      <c r="N920" s="107"/>
      <c r="O920" s="107"/>
      <c r="P920" s="107"/>
      <c r="Q920" s="107"/>
      <c r="R920" s="107"/>
      <c r="S920" s="107"/>
      <c r="T920" s="107"/>
      <c r="U920" s="212">
        <f t="shared" si="394"/>
        <v>1331</v>
      </c>
      <c r="V920" s="32">
        <f t="shared" si="406"/>
        <v>1331</v>
      </c>
      <c r="W920" s="97">
        <f t="shared" si="407"/>
        <v>1331</v>
      </c>
      <c r="X920" s="172">
        <f t="shared" si="408"/>
        <v>192</v>
      </c>
      <c r="Y920" s="64"/>
      <c r="Z920" s="5">
        <f t="shared" si="410"/>
        <v>0</v>
      </c>
      <c r="AA920" s="65"/>
      <c r="AB920" s="65"/>
      <c r="AC920" s="65"/>
      <c r="AD920" s="65"/>
      <c r="AE920" s="65"/>
      <c r="AF920" s="65"/>
      <c r="AG920" s="65"/>
      <c r="AH920" s="65"/>
      <c r="AI920" s="65"/>
      <c r="AJ920" s="65"/>
      <c r="AK920" s="65"/>
      <c r="AL920" s="65"/>
      <c r="AM920" s="65"/>
      <c r="AN920" s="65"/>
      <c r="AO920" s="65"/>
      <c r="AP920" s="65"/>
      <c r="AQ920" s="65"/>
      <c r="AR920" s="65"/>
      <c r="AS920" s="65"/>
      <c r="AT920" s="65"/>
      <c r="AU920" s="65"/>
      <c r="AV920" s="65"/>
      <c r="AW920" s="65"/>
      <c r="AX920" s="65"/>
      <c r="AY920" s="65"/>
      <c r="AZ920" s="65"/>
      <c r="BA920" s="65"/>
      <c r="BB920" s="65"/>
      <c r="BC920" s="65"/>
      <c r="BD920" s="65"/>
      <c r="BE920" s="65"/>
      <c r="BF920" s="65"/>
      <c r="BG920" s="65"/>
      <c r="BH920" s="146"/>
    </row>
    <row r="921" spans="1:60" s="66" customFormat="1" ht="24">
      <c r="A921" s="50" t="s">
        <v>40</v>
      </c>
      <c r="B921" s="51" t="s">
        <v>671</v>
      </c>
      <c r="C921" s="211">
        <v>790</v>
      </c>
      <c r="D921" s="107">
        <f t="shared" si="395"/>
        <v>988</v>
      </c>
      <c r="E921" s="107">
        <v>988</v>
      </c>
      <c r="F921" s="107"/>
      <c r="G921" s="107"/>
      <c r="H921" s="107"/>
      <c r="I921" s="107"/>
      <c r="J921" s="107"/>
      <c r="K921" s="107"/>
      <c r="L921" s="107"/>
      <c r="M921" s="107"/>
      <c r="N921" s="107"/>
      <c r="O921" s="107"/>
      <c r="P921" s="107"/>
      <c r="Q921" s="107"/>
      <c r="R921" s="107"/>
      <c r="S921" s="107"/>
      <c r="T921" s="107"/>
      <c r="U921" s="212">
        <f t="shared" si="394"/>
        <v>988</v>
      </c>
      <c r="V921" s="32">
        <f t="shared" si="406"/>
        <v>988</v>
      </c>
      <c r="W921" s="97">
        <f t="shared" si="407"/>
        <v>988</v>
      </c>
      <c r="X921" s="172">
        <f t="shared" si="408"/>
        <v>198</v>
      </c>
      <c r="Y921" s="64"/>
      <c r="Z921" s="5">
        <f t="shared" si="410"/>
        <v>0</v>
      </c>
      <c r="AA921" s="65"/>
      <c r="AB921" s="65"/>
      <c r="AC921" s="65"/>
      <c r="AD921" s="65"/>
      <c r="AE921" s="65"/>
      <c r="AF921" s="65"/>
      <c r="AG921" s="65"/>
      <c r="AH921" s="65"/>
      <c r="AI921" s="65"/>
      <c r="AJ921" s="65"/>
      <c r="AK921" s="65"/>
      <c r="AL921" s="65"/>
      <c r="AM921" s="65"/>
      <c r="AN921" s="65"/>
      <c r="AO921" s="65"/>
      <c r="AP921" s="65"/>
      <c r="AQ921" s="65"/>
      <c r="AR921" s="65"/>
      <c r="AS921" s="65"/>
      <c r="AT921" s="65"/>
      <c r="AU921" s="65"/>
      <c r="AV921" s="65"/>
      <c r="AW921" s="65"/>
      <c r="AX921" s="65"/>
      <c r="AY921" s="65"/>
      <c r="AZ921" s="65"/>
      <c r="BA921" s="65"/>
      <c r="BB921" s="65"/>
      <c r="BC921" s="65"/>
      <c r="BD921" s="65"/>
      <c r="BE921" s="65"/>
      <c r="BF921" s="65"/>
      <c r="BG921" s="65"/>
    </row>
    <row r="922" spans="1:60" s="59" customFormat="1" ht="12">
      <c r="A922" s="50" t="s">
        <v>40</v>
      </c>
      <c r="B922" s="51" t="s">
        <v>672</v>
      </c>
      <c r="C922" s="211">
        <v>373</v>
      </c>
      <c r="D922" s="107">
        <f t="shared" si="395"/>
        <v>373</v>
      </c>
      <c r="E922" s="107">
        <v>373</v>
      </c>
      <c r="F922" s="107"/>
      <c r="G922" s="107"/>
      <c r="H922" s="107"/>
      <c r="I922" s="107"/>
      <c r="J922" s="107"/>
      <c r="K922" s="107"/>
      <c r="L922" s="107"/>
      <c r="M922" s="107"/>
      <c r="N922" s="107"/>
      <c r="O922" s="107"/>
      <c r="P922" s="107"/>
      <c r="Q922" s="107"/>
      <c r="R922" s="107"/>
      <c r="S922" s="107"/>
      <c r="T922" s="107"/>
      <c r="U922" s="212">
        <f t="shared" si="394"/>
        <v>373</v>
      </c>
      <c r="V922" s="32">
        <f t="shared" si="406"/>
        <v>373</v>
      </c>
      <c r="W922" s="97">
        <f t="shared" si="407"/>
        <v>373</v>
      </c>
      <c r="X922" s="172">
        <f t="shared" si="408"/>
        <v>0</v>
      </c>
      <c r="Y922" s="57"/>
      <c r="Z922" s="5">
        <f t="shared" si="410"/>
        <v>0</v>
      </c>
      <c r="AA922" s="58"/>
      <c r="AB922" s="58"/>
      <c r="AC922" s="58"/>
      <c r="AD922" s="58"/>
      <c r="AE922" s="58"/>
      <c r="AF922" s="58"/>
      <c r="AG922" s="58"/>
      <c r="AH922" s="58"/>
      <c r="AI922" s="58"/>
      <c r="AJ922" s="58"/>
      <c r="AK922" s="58"/>
      <c r="AL922" s="58"/>
      <c r="AM922" s="58"/>
      <c r="AN922" s="58"/>
      <c r="AO922" s="58"/>
      <c r="AP922" s="58"/>
      <c r="AQ922" s="58"/>
      <c r="AR922" s="58"/>
      <c r="AS922" s="58"/>
      <c r="AT922" s="58"/>
      <c r="AU922" s="58"/>
      <c r="AV922" s="58"/>
      <c r="AW922" s="58"/>
      <c r="AX922" s="58"/>
      <c r="AY922" s="58"/>
      <c r="AZ922" s="58"/>
      <c r="BA922" s="58"/>
      <c r="BB922" s="58"/>
      <c r="BC922" s="58"/>
      <c r="BD922" s="58"/>
      <c r="BE922" s="58"/>
      <c r="BF922" s="58"/>
      <c r="BG922" s="58"/>
    </row>
    <row r="923" spans="1:60" s="59" customFormat="1" ht="12">
      <c r="A923" s="50" t="s">
        <v>40</v>
      </c>
      <c r="B923" s="67" t="s">
        <v>673</v>
      </c>
      <c r="C923" s="211">
        <v>300</v>
      </c>
      <c r="D923" s="107">
        <f t="shared" si="395"/>
        <v>300</v>
      </c>
      <c r="E923" s="107">
        <v>300</v>
      </c>
      <c r="F923" s="107"/>
      <c r="G923" s="107"/>
      <c r="H923" s="107"/>
      <c r="I923" s="107"/>
      <c r="J923" s="107"/>
      <c r="K923" s="107"/>
      <c r="L923" s="107"/>
      <c r="M923" s="107"/>
      <c r="N923" s="107"/>
      <c r="O923" s="107"/>
      <c r="P923" s="107"/>
      <c r="Q923" s="107"/>
      <c r="R923" s="107"/>
      <c r="S923" s="107"/>
      <c r="T923" s="107"/>
      <c r="U923" s="212">
        <f t="shared" si="394"/>
        <v>300</v>
      </c>
      <c r="V923" s="32">
        <f t="shared" si="406"/>
        <v>300</v>
      </c>
      <c r="W923" s="97">
        <f t="shared" si="407"/>
        <v>300</v>
      </c>
      <c r="X923" s="172">
        <f t="shared" si="408"/>
        <v>0</v>
      </c>
      <c r="Y923" s="57"/>
      <c r="Z923" s="5">
        <f t="shared" si="410"/>
        <v>0</v>
      </c>
      <c r="AA923" s="58"/>
      <c r="AB923" s="58"/>
      <c r="AC923" s="58"/>
      <c r="AD923" s="58"/>
      <c r="AE923" s="58"/>
      <c r="AF923" s="58"/>
      <c r="AG923" s="58"/>
      <c r="AH923" s="58"/>
      <c r="AI923" s="58"/>
      <c r="AJ923" s="58"/>
      <c r="AK923" s="58"/>
      <c r="AL923" s="58"/>
      <c r="AM923" s="58"/>
      <c r="AN923" s="58"/>
      <c r="AO923" s="58"/>
      <c r="AP923" s="58"/>
      <c r="AQ923" s="58"/>
      <c r="AR923" s="58"/>
      <c r="AS923" s="58"/>
      <c r="AT923" s="58"/>
      <c r="AU923" s="58"/>
      <c r="AV923" s="58"/>
      <c r="AW923" s="58"/>
      <c r="AX923" s="58"/>
      <c r="AY923" s="58"/>
      <c r="AZ923" s="58"/>
      <c r="BA923" s="58"/>
      <c r="BB923" s="58"/>
      <c r="BC923" s="58"/>
      <c r="BD923" s="58"/>
      <c r="BE923" s="58"/>
      <c r="BF923" s="58"/>
      <c r="BG923" s="58"/>
    </row>
    <row r="924" spans="1:60" s="49" customFormat="1" ht="13.5" customHeight="1">
      <c r="A924" s="42" t="s">
        <v>65</v>
      </c>
      <c r="B924" s="43" t="s">
        <v>66</v>
      </c>
      <c r="C924" s="213">
        <v>2213</v>
      </c>
      <c r="D924" s="103">
        <f>SUM(E924:P924)</f>
        <v>2542</v>
      </c>
      <c r="E924" s="103">
        <f>SUM(E925:E929)</f>
        <v>2542</v>
      </c>
      <c r="F924" s="103">
        <f t="shared" ref="F924:P924" si="412">SUM(F925:F929)</f>
        <v>0</v>
      </c>
      <c r="G924" s="103">
        <f t="shared" si="412"/>
        <v>0</v>
      </c>
      <c r="H924" s="103">
        <f t="shared" si="412"/>
        <v>0</v>
      </c>
      <c r="I924" s="103">
        <f t="shared" si="412"/>
        <v>0</v>
      </c>
      <c r="J924" s="103">
        <f t="shared" si="412"/>
        <v>0</v>
      </c>
      <c r="K924" s="103">
        <f t="shared" si="412"/>
        <v>0</v>
      </c>
      <c r="L924" s="103">
        <f t="shared" si="412"/>
        <v>0</v>
      </c>
      <c r="M924" s="103">
        <f t="shared" si="412"/>
        <v>0</v>
      </c>
      <c r="N924" s="103">
        <f t="shared" si="412"/>
        <v>0</v>
      </c>
      <c r="O924" s="103">
        <f t="shared" si="412"/>
        <v>0</v>
      </c>
      <c r="P924" s="103">
        <f t="shared" si="412"/>
        <v>0</v>
      </c>
      <c r="Q924" s="103"/>
      <c r="R924" s="103"/>
      <c r="S924" s="103"/>
      <c r="T924" s="103"/>
      <c r="U924" s="214">
        <f t="shared" si="394"/>
        <v>2542</v>
      </c>
      <c r="V924" s="32">
        <f t="shared" si="406"/>
        <v>2542</v>
      </c>
      <c r="W924" s="97">
        <f t="shared" si="407"/>
        <v>2542</v>
      </c>
      <c r="X924" s="176">
        <f t="shared" si="408"/>
        <v>329</v>
      </c>
      <c r="Y924" s="38"/>
      <c r="Z924" s="5">
        <f t="shared" si="410"/>
        <v>0</v>
      </c>
      <c r="AA924" s="48"/>
      <c r="AB924" s="48"/>
      <c r="AC924" s="48"/>
      <c r="AD924" s="48"/>
      <c r="AE924" s="48"/>
      <c r="AF924" s="48"/>
      <c r="AG924" s="48"/>
      <c r="AH924" s="48"/>
      <c r="AI924" s="48"/>
      <c r="AJ924" s="48"/>
      <c r="AK924" s="48"/>
      <c r="AL924" s="48"/>
      <c r="AM924" s="48"/>
      <c r="AN924" s="48"/>
      <c r="AO924" s="48"/>
      <c r="AP924" s="48"/>
      <c r="AQ924" s="48"/>
      <c r="AR924" s="48"/>
      <c r="AS924" s="48"/>
      <c r="AT924" s="48"/>
      <c r="AU924" s="48"/>
      <c r="AV924" s="48"/>
      <c r="AW924" s="48"/>
      <c r="AX924" s="48"/>
      <c r="AY924" s="48"/>
      <c r="AZ924" s="48"/>
      <c r="BA924" s="48"/>
      <c r="BB924" s="48"/>
      <c r="BC924" s="48"/>
      <c r="BD924" s="48"/>
      <c r="BE924" s="48"/>
      <c r="BF924" s="48"/>
      <c r="BG924" s="48"/>
    </row>
    <row r="925" spans="1:60" s="59" customFormat="1" ht="31.5" customHeight="1">
      <c r="A925" s="205" t="s">
        <v>40</v>
      </c>
      <c r="B925" s="51" t="s">
        <v>674</v>
      </c>
      <c r="C925" s="211">
        <v>886</v>
      </c>
      <c r="D925" s="107">
        <f t="shared" si="395"/>
        <v>692</v>
      </c>
      <c r="E925" s="107">
        <v>692</v>
      </c>
      <c r="F925" s="107"/>
      <c r="G925" s="107"/>
      <c r="H925" s="107"/>
      <c r="I925" s="107"/>
      <c r="J925" s="107"/>
      <c r="K925" s="107"/>
      <c r="L925" s="107"/>
      <c r="M925" s="107"/>
      <c r="N925" s="107"/>
      <c r="O925" s="107"/>
      <c r="P925" s="107"/>
      <c r="Q925" s="107"/>
      <c r="R925" s="107"/>
      <c r="S925" s="107"/>
      <c r="T925" s="107"/>
      <c r="U925" s="212">
        <f t="shared" si="394"/>
        <v>692</v>
      </c>
      <c r="V925" s="32">
        <f t="shared" si="406"/>
        <v>692</v>
      </c>
      <c r="W925" s="97">
        <f t="shared" si="407"/>
        <v>692</v>
      </c>
      <c r="X925" s="172">
        <f t="shared" si="408"/>
        <v>-194</v>
      </c>
      <c r="Y925" s="38" t="s">
        <v>37</v>
      </c>
      <c r="Z925" s="5">
        <f t="shared" si="410"/>
        <v>0</v>
      </c>
      <c r="AA925" s="58"/>
      <c r="AB925" s="58"/>
      <c r="AC925" s="58"/>
      <c r="AD925" s="58"/>
      <c r="AE925" s="58"/>
      <c r="AF925" s="58"/>
      <c r="AG925" s="58"/>
      <c r="AH925" s="58"/>
      <c r="AI925" s="58"/>
      <c r="AJ925" s="58"/>
      <c r="AK925" s="58"/>
      <c r="AL925" s="58"/>
      <c r="AM925" s="58"/>
      <c r="AN925" s="58"/>
      <c r="AO925" s="58"/>
      <c r="AP925" s="58"/>
      <c r="AQ925" s="58"/>
      <c r="AR925" s="58"/>
      <c r="AS925" s="58"/>
      <c r="AT925" s="58"/>
      <c r="AU925" s="58"/>
      <c r="AV925" s="58"/>
      <c r="AW925" s="58"/>
      <c r="AX925" s="58"/>
      <c r="AY925" s="58"/>
      <c r="AZ925" s="58"/>
      <c r="BA925" s="58"/>
      <c r="BB925" s="58"/>
      <c r="BC925" s="58"/>
      <c r="BD925" s="58"/>
      <c r="BE925" s="58"/>
      <c r="BF925" s="58"/>
      <c r="BG925" s="58"/>
    </row>
    <row r="926" spans="1:60" s="59" customFormat="1" ht="48">
      <c r="A926" s="205" t="s">
        <v>40</v>
      </c>
      <c r="B926" s="51" t="s">
        <v>675</v>
      </c>
      <c r="C926" s="211">
        <v>427</v>
      </c>
      <c r="D926" s="107">
        <f t="shared" si="395"/>
        <v>460</v>
      </c>
      <c r="E926" s="107">
        <v>460</v>
      </c>
      <c r="F926" s="107"/>
      <c r="G926" s="107"/>
      <c r="H926" s="107"/>
      <c r="I926" s="107"/>
      <c r="J926" s="107"/>
      <c r="K926" s="107"/>
      <c r="L926" s="107"/>
      <c r="M926" s="107"/>
      <c r="N926" s="107"/>
      <c r="O926" s="107"/>
      <c r="P926" s="107"/>
      <c r="Q926" s="107"/>
      <c r="R926" s="107"/>
      <c r="S926" s="107"/>
      <c r="T926" s="107"/>
      <c r="U926" s="212">
        <f t="shared" si="394"/>
        <v>460</v>
      </c>
      <c r="V926" s="32">
        <f t="shared" si="406"/>
        <v>460</v>
      </c>
      <c r="W926" s="97">
        <f t="shared" si="407"/>
        <v>460</v>
      </c>
      <c r="X926" s="172">
        <f t="shared" si="408"/>
        <v>33</v>
      </c>
      <c r="Y926" s="38" t="s">
        <v>37</v>
      </c>
      <c r="Z926" s="5">
        <f t="shared" si="410"/>
        <v>0</v>
      </c>
      <c r="AA926" s="58"/>
      <c r="AB926" s="58"/>
      <c r="AC926" s="58"/>
      <c r="AD926" s="58"/>
      <c r="AE926" s="58"/>
      <c r="AF926" s="58"/>
      <c r="AG926" s="58"/>
      <c r="AH926" s="58"/>
      <c r="AI926" s="58"/>
      <c r="AJ926" s="58"/>
      <c r="AK926" s="58"/>
      <c r="AL926" s="58"/>
      <c r="AM926" s="58"/>
      <c r="AN926" s="58"/>
      <c r="AO926" s="58"/>
      <c r="AP926" s="58"/>
      <c r="AQ926" s="58"/>
      <c r="AR926" s="58"/>
      <c r="AS926" s="58"/>
      <c r="AT926" s="58"/>
      <c r="AU926" s="58"/>
      <c r="AV926" s="58"/>
      <c r="AW926" s="58"/>
      <c r="AX926" s="58"/>
      <c r="AY926" s="58"/>
      <c r="AZ926" s="58"/>
      <c r="BA926" s="58"/>
      <c r="BB926" s="58"/>
      <c r="BC926" s="58"/>
      <c r="BD926" s="58"/>
      <c r="BE926" s="58"/>
      <c r="BF926" s="58"/>
      <c r="BG926" s="58"/>
    </row>
    <row r="927" spans="1:60" s="59" customFormat="1" ht="24">
      <c r="A927" s="205" t="s">
        <v>40</v>
      </c>
      <c r="B927" s="51" t="s">
        <v>676</v>
      </c>
      <c r="C927" s="211">
        <v>300</v>
      </c>
      <c r="D927" s="107">
        <f t="shared" si="395"/>
        <v>300</v>
      </c>
      <c r="E927" s="107">
        <v>300</v>
      </c>
      <c r="F927" s="107"/>
      <c r="G927" s="107"/>
      <c r="H927" s="107"/>
      <c r="I927" s="107"/>
      <c r="J927" s="107"/>
      <c r="K927" s="107"/>
      <c r="L927" s="107"/>
      <c r="M927" s="107"/>
      <c r="N927" s="107"/>
      <c r="O927" s="107"/>
      <c r="P927" s="107"/>
      <c r="Q927" s="107"/>
      <c r="R927" s="107"/>
      <c r="S927" s="107"/>
      <c r="T927" s="107"/>
      <c r="U927" s="212">
        <f t="shared" si="394"/>
        <v>300</v>
      </c>
      <c r="V927" s="32">
        <f t="shared" si="406"/>
        <v>300</v>
      </c>
      <c r="W927" s="97">
        <f t="shared" si="407"/>
        <v>300</v>
      </c>
      <c r="X927" s="172">
        <f t="shared" si="408"/>
        <v>0</v>
      </c>
      <c r="Y927" s="38" t="s">
        <v>37</v>
      </c>
      <c r="Z927" s="5">
        <f t="shared" si="410"/>
        <v>0</v>
      </c>
      <c r="AA927" s="58"/>
      <c r="AB927" s="58"/>
      <c r="AC927" s="58"/>
      <c r="AD927" s="58"/>
      <c r="AE927" s="58"/>
      <c r="AF927" s="58"/>
      <c r="AG927" s="58"/>
      <c r="AH927" s="58"/>
      <c r="AI927" s="58"/>
      <c r="AJ927" s="58"/>
      <c r="AK927" s="58"/>
      <c r="AL927" s="58"/>
      <c r="AM927" s="58"/>
      <c r="AN927" s="58"/>
      <c r="AO927" s="58"/>
      <c r="AP927" s="58"/>
      <c r="AQ927" s="58"/>
      <c r="AR927" s="58"/>
      <c r="AS927" s="58"/>
      <c r="AT927" s="58"/>
      <c r="AU927" s="58"/>
      <c r="AV927" s="58"/>
      <c r="AW927" s="58"/>
      <c r="AX927" s="58"/>
      <c r="AY927" s="58"/>
      <c r="AZ927" s="58"/>
      <c r="BA927" s="58"/>
      <c r="BB927" s="58"/>
      <c r="BC927" s="58"/>
      <c r="BD927" s="58"/>
      <c r="BE927" s="58"/>
      <c r="BF927" s="58"/>
      <c r="BG927" s="58"/>
    </row>
    <row r="928" spans="1:60" s="59" customFormat="1" ht="24">
      <c r="A928" s="205" t="s">
        <v>40</v>
      </c>
      <c r="B928" s="51" t="s">
        <v>677</v>
      </c>
      <c r="C928" s="211"/>
      <c r="D928" s="107">
        <f>SUM(E928:P928)</f>
        <v>490</v>
      </c>
      <c r="E928" s="107">
        <v>490</v>
      </c>
      <c r="F928" s="107"/>
      <c r="G928" s="107"/>
      <c r="H928" s="107"/>
      <c r="I928" s="107"/>
      <c r="J928" s="107"/>
      <c r="K928" s="107"/>
      <c r="L928" s="107"/>
      <c r="M928" s="107"/>
      <c r="N928" s="107"/>
      <c r="O928" s="107"/>
      <c r="P928" s="107"/>
      <c r="Q928" s="107"/>
      <c r="R928" s="107"/>
      <c r="S928" s="107"/>
      <c r="T928" s="107"/>
      <c r="U928" s="212">
        <f t="shared" si="394"/>
        <v>490</v>
      </c>
      <c r="V928" s="32">
        <f t="shared" si="406"/>
        <v>490</v>
      </c>
      <c r="W928" s="97">
        <f t="shared" si="407"/>
        <v>490</v>
      </c>
      <c r="X928" s="172">
        <f t="shared" si="408"/>
        <v>490</v>
      </c>
      <c r="Y928" s="38" t="s">
        <v>37</v>
      </c>
      <c r="Z928" s="5">
        <f t="shared" si="410"/>
        <v>0</v>
      </c>
      <c r="AA928" s="58"/>
      <c r="AB928" s="58"/>
      <c r="AC928" s="58"/>
      <c r="AD928" s="58"/>
      <c r="AE928" s="58"/>
      <c r="AF928" s="58"/>
      <c r="AG928" s="58"/>
      <c r="AH928" s="58"/>
      <c r="AI928" s="58"/>
      <c r="AJ928" s="58"/>
      <c r="AK928" s="58"/>
      <c r="AL928" s="58"/>
      <c r="AM928" s="58"/>
      <c r="AN928" s="58"/>
      <c r="AO928" s="58"/>
      <c r="AP928" s="58"/>
      <c r="AQ928" s="58"/>
      <c r="AR928" s="58"/>
      <c r="AS928" s="58"/>
      <c r="AT928" s="58"/>
      <c r="AU928" s="58"/>
      <c r="AV928" s="58"/>
      <c r="AW928" s="58"/>
      <c r="AX928" s="58"/>
      <c r="AY928" s="58"/>
      <c r="AZ928" s="58"/>
      <c r="BA928" s="58"/>
      <c r="BB928" s="58"/>
      <c r="BC928" s="58"/>
      <c r="BD928" s="58"/>
      <c r="BE928" s="58"/>
      <c r="BF928" s="58"/>
      <c r="BG928" s="58"/>
    </row>
    <row r="929" spans="1:60" s="59" customFormat="1" ht="63.75" customHeight="1">
      <c r="A929" s="205" t="s">
        <v>40</v>
      </c>
      <c r="B929" s="51" t="s">
        <v>678</v>
      </c>
      <c r="C929" s="211">
        <v>600</v>
      </c>
      <c r="D929" s="107">
        <f>SUM(E929:P929)</f>
        <v>600</v>
      </c>
      <c r="E929" s="107">
        <v>600</v>
      </c>
      <c r="F929" s="107"/>
      <c r="G929" s="107"/>
      <c r="H929" s="107"/>
      <c r="I929" s="107"/>
      <c r="J929" s="107"/>
      <c r="K929" s="107"/>
      <c r="L929" s="107"/>
      <c r="M929" s="107"/>
      <c r="N929" s="107"/>
      <c r="O929" s="107"/>
      <c r="P929" s="107"/>
      <c r="Q929" s="107"/>
      <c r="R929" s="107"/>
      <c r="S929" s="107"/>
      <c r="T929" s="107"/>
      <c r="U929" s="212"/>
      <c r="V929" s="32"/>
      <c r="W929" s="97"/>
      <c r="X929" s="172">
        <f t="shared" si="408"/>
        <v>0</v>
      </c>
      <c r="Y929" s="75" t="s">
        <v>236</v>
      </c>
      <c r="Z929" s="5">
        <f t="shared" si="410"/>
        <v>0</v>
      </c>
      <c r="AA929" s="58"/>
      <c r="AB929" s="58"/>
      <c r="AC929" s="58"/>
      <c r="AD929" s="58"/>
      <c r="AE929" s="58"/>
      <c r="AF929" s="58"/>
      <c r="AG929" s="58"/>
      <c r="AH929" s="58"/>
      <c r="AI929" s="58"/>
      <c r="AJ929" s="58"/>
      <c r="AK929" s="58"/>
      <c r="AL929" s="58"/>
      <c r="AM929" s="58"/>
      <c r="AN929" s="58"/>
      <c r="AO929" s="58"/>
      <c r="AP929" s="58"/>
      <c r="AQ929" s="58"/>
      <c r="AR929" s="58"/>
      <c r="AS929" s="58"/>
      <c r="AT929" s="58"/>
      <c r="AU929" s="58"/>
      <c r="AV929" s="58"/>
      <c r="AW929" s="58"/>
      <c r="AX929" s="58"/>
      <c r="AY929" s="58"/>
      <c r="AZ929" s="58"/>
      <c r="BA929" s="58"/>
      <c r="BB929" s="58"/>
      <c r="BC929" s="58"/>
      <c r="BD929" s="58"/>
      <c r="BE929" s="58"/>
      <c r="BF929" s="58"/>
      <c r="BG929" s="58"/>
    </row>
    <row r="930" spans="1:60" s="41" customFormat="1" ht="13.5" customHeight="1">
      <c r="A930" s="90" t="s">
        <v>679</v>
      </c>
      <c r="B930" s="28" t="s">
        <v>680</v>
      </c>
      <c r="C930" s="216">
        <v>11583</v>
      </c>
      <c r="D930" s="99">
        <f>SUM(E930:P930)</f>
        <v>12261</v>
      </c>
      <c r="E930" s="99">
        <f>E931+E934+E937</f>
        <v>7700</v>
      </c>
      <c r="F930" s="99">
        <f t="shared" ref="F930:Q930" si="413">F931+F934+F937</f>
        <v>0</v>
      </c>
      <c r="G930" s="99">
        <f t="shared" si="413"/>
        <v>0</v>
      </c>
      <c r="H930" s="99">
        <f t="shared" si="413"/>
        <v>0</v>
      </c>
      <c r="I930" s="99">
        <f t="shared" si="413"/>
        <v>0</v>
      </c>
      <c r="J930" s="99">
        <f t="shared" si="413"/>
        <v>0</v>
      </c>
      <c r="K930" s="99">
        <f t="shared" si="413"/>
        <v>0</v>
      </c>
      <c r="L930" s="99">
        <f t="shared" si="413"/>
        <v>0</v>
      </c>
      <c r="M930" s="99">
        <f t="shared" si="413"/>
        <v>0</v>
      </c>
      <c r="N930" s="99">
        <f>N931+N934+N937</f>
        <v>4561</v>
      </c>
      <c r="O930" s="99">
        <f t="shared" si="413"/>
        <v>0</v>
      </c>
      <c r="P930" s="99">
        <f t="shared" si="413"/>
        <v>0</v>
      </c>
      <c r="Q930" s="99">
        <f t="shared" si="413"/>
        <v>54</v>
      </c>
      <c r="R930" s="99"/>
      <c r="S930" s="99">
        <f t="shared" ref="S930:T930" si="414">S931+S934+S937</f>
        <v>54</v>
      </c>
      <c r="T930" s="99">
        <f t="shared" si="414"/>
        <v>0</v>
      </c>
      <c r="U930" s="217">
        <f t="shared" si="394"/>
        <v>12315</v>
      </c>
      <c r="V930" s="32">
        <f t="shared" si="406"/>
        <v>12261</v>
      </c>
      <c r="W930" s="97">
        <f t="shared" si="407"/>
        <v>12261</v>
      </c>
      <c r="X930" s="34">
        <f t="shared" si="408"/>
        <v>678</v>
      </c>
      <c r="Y930" s="89"/>
      <c r="Z930" s="5">
        <f t="shared" si="410"/>
        <v>0</v>
      </c>
      <c r="AA930" s="39"/>
      <c r="AB930" s="39"/>
      <c r="AC930" s="40"/>
      <c r="AD930" s="40"/>
      <c r="AE930" s="40"/>
      <c r="AF930" s="40"/>
      <c r="AG930" s="40"/>
      <c r="AH930" s="40"/>
      <c r="AI930" s="40"/>
      <c r="AJ930" s="40"/>
      <c r="AK930" s="40"/>
      <c r="AL930" s="40"/>
      <c r="AM930" s="40"/>
      <c r="AN930" s="40"/>
      <c r="AO930" s="40"/>
      <c r="AP930" s="40"/>
      <c r="AQ930" s="40"/>
      <c r="AR930" s="40"/>
      <c r="AS930" s="40"/>
      <c r="AT930" s="40"/>
      <c r="AU930" s="40"/>
      <c r="AV930" s="40"/>
      <c r="AW930" s="40"/>
      <c r="AX930" s="40"/>
      <c r="AY930" s="40"/>
      <c r="AZ930" s="40"/>
      <c r="BA930" s="40"/>
      <c r="BB930" s="40"/>
      <c r="BC930" s="40"/>
      <c r="BD930" s="40"/>
      <c r="BE930" s="40"/>
      <c r="BF930" s="40"/>
      <c r="BG930" s="40"/>
    </row>
    <row r="931" spans="1:60" s="49" customFormat="1" ht="13.5" customHeight="1">
      <c r="A931" s="42" t="s">
        <v>35</v>
      </c>
      <c r="B931" s="43" t="s">
        <v>139</v>
      </c>
      <c r="C931" s="213">
        <v>2446</v>
      </c>
      <c r="D931" s="103">
        <f t="shared" si="395"/>
        <v>2924</v>
      </c>
      <c r="E931" s="103">
        <f t="shared" ref="E931:M931" si="415">SUM(E932:E933)</f>
        <v>0</v>
      </c>
      <c r="F931" s="103">
        <f t="shared" si="415"/>
        <v>0</v>
      </c>
      <c r="G931" s="103">
        <f t="shared" si="415"/>
        <v>0</v>
      </c>
      <c r="H931" s="103">
        <f t="shared" si="415"/>
        <v>0</v>
      </c>
      <c r="I931" s="103">
        <f t="shared" si="415"/>
        <v>0</v>
      </c>
      <c r="J931" s="103">
        <f t="shared" si="415"/>
        <v>0</v>
      </c>
      <c r="K931" s="103">
        <f t="shared" si="415"/>
        <v>0</v>
      </c>
      <c r="L931" s="103">
        <f t="shared" si="415"/>
        <v>0</v>
      </c>
      <c r="M931" s="103">
        <f t="shared" si="415"/>
        <v>0</v>
      </c>
      <c r="N931" s="103">
        <f>SUM(N932:N933)</f>
        <v>2924</v>
      </c>
      <c r="O931" s="103"/>
      <c r="P931" s="103"/>
      <c r="Q931" s="103"/>
      <c r="R931" s="103"/>
      <c r="S931" s="103"/>
      <c r="T931" s="103"/>
      <c r="U931" s="214">
        <f t="shared" si="394"/>
        <v>2924</v>
      </c>
      <c r="V931" s="32">
        <f t="shared" si="406"/>
        <v>2924</v>
      </c>
      <c r="W931" s="97">
        <f t="shared" si="407"/>
        <v>2924</v>
      </c>
      <c r="X931" s="176">
        <f t="shared" si="408"/>
        <v>478</v>
      </c>
      <c r="Y931" s="38" t="s">
        <v>37</v>
      </c>
      <c r="Z931" s="5">
        <f t="shared" si="410"/>
        <v>0</v>
      </c>
      <c r="AA931" s="48"/>
      <c r="AB931" s="48"/>
      <c r="AC931" s="48"/>
      <c r="AD931" s="48"/>
      <c r="AE931" s="48"/>
      <c r="AF931" s="48"/>
      <c r="AG931" s="48"/>
      <c r="AH931" s="48"/>
      <c r="AI931" s="48"/>
      <c r="AJ931" s="48"/>
      <c r="AK931" s="48"/>
      <c r="AL931" s="48"/>
      <c r="AM931" s="48"/>
      <c r="AN931" s="48"/>
      <c r="AO931" s="48"/>
      <c r="AP931" s="48"/>
      <c r="AQ931" s="48"/>
      <c r="AR931" s="48"/>
      <c r="AS931" s="48"/>
      <c r="AT931" s="48"/>
      <c r="AU931" s="48"/>
      <c r="AV931" s="48"/>
      <c r="AW931" s="48"/>
      <c r="AX931" s="48"/>
      <c r="AY931" s="48"/>
      <c r="AZ931" s="48"/>
      <c r="BA931" s="48"/>
      <c r="BB931" s="48"/>
      <c r="BC931" s="48"/>
      <c r="BD931" s="48"/>
      <c r="BE931" s="48"/>
      <c r="BF931" s="48"/>
      <c r="BG931" s="48"/>
    </row>
    <row r="932" spans="1:60" s="147" customFormat="1" ht="12" customHeight="1">
      <c r="A932" s="60" t="s">
        <v>38</v>
      </c>
      <c r="B932" s="51" t="s">
        <v>39</v>
      </c>
      <c r="C932" s="211">
        <v>2298</v>
      </c>
      <c r="D932" s="107">
        <f>SUM(E932:P932)</f>
        <v>2761</v>
      </c>
      <c r="E932" s="107"/>
      <c r="F932" s="107"/>
      <c r="G932" s="107"/>
      <c r="H932" s="107"/>
      <c r="I932" s="107"/>
      <c r="J932" s="107"/>
      <c r="K932" s="107"/>
      <c r="L932" s="107"/>
      <c r="M932" s="107"/>
      <c r="N932" s="107">
        <v>2761</v>
      </c>
      <c r="O932" s="107"/>
      <c r="P932" s="107"/>
      <c r="Q932" s="107"/>
      <c r="R932" s="107"/>
      <c r="S932" s="107"/>
      <c r="T932" s="107"/>
      <c r="U932" s="212">
        <f t="shared" si="394"/>
        <v>2761</v>
      </c>
      <c r="V932" s="32">
        <f t="shared" si="406"/>
        <v>2761</v>
      </c>
      <c r="W932" s="97">
        <f t="shared" si="407"/>
        <v>2761</v>
      </c>
      <c r="X932" s="172">
        <f t="shared" si="408"/>
        <v>463</v>
      </c>
      <c r="Y932" s="64"/>
      <c r="Z932" s="5">
        <f t="shared" si="410"/>
        <v>0</v>
      </c>
      <c r="AA932" s="65"/>
      <c r="AB932" s="65"/>
      <c r="AC932" s="65"/>
      <c r="AD932" s="65"/>
      <c r="AE932" s="65"/>
      <c r="AF932" s="65"/>
      <c r="AG932" s="65"/>
      <c r="AH932" s="65"/>
      <c r="AI932" s="65"/>
      <c r="AJ932" s="65"/>
      <c r="AK932" s="65"/>
      <c r="AL932" s="65"/>
      <c r="AM932" s="65"/>
      <c r="AN932" s="65"/>
      <c r="AO932" s="65"/>
      <c r="AP932" s="65"/>
      <c r="AQ932" s="65"/>
      <c r="AR932" s="65"/>
      <c r="AS932" s="65"/>
      <c r="AT932" s="65"/>
      <c r="AU932" s="65"/>
      <c r="AV932" s="65"/>
      <c r="AW932" s="65"/>
      <c r="AX932" s="65"/>
      <c r="AY932" s="65"/>
      <c r="AZ932" s="65"/>
      <c r="BA932" s="65"/>
      <c r="BB932" s="65"/>
      <c r="BC932" s="65"/>
      <c r="BD932" s="65"/>
      <c r="BE932" s="65"/>
      <c r="BF932" s="65"/>
      <c r="BG932" s="65"/>
      <c r="BH932" s="146"/>
    </row>
    <row r="933" spans="1:60" s="66" customFormat="1" ht="12" customHeight="1">
      <c r="A933" s="60" t="s">
        <v>40</v>
      </c>
      <c r="B933" s="51" t="s">
        <v>42</v>
      </c>
      <c r="C933" s="211">
        <v>148</v>
      </c>
      <c r="D933" s="107">
        <f>SUM(E933:P933)</f>
        <v>163</v>
      </c>
      <c r="E933" s="107"/>
      <c r="F933" s="107"/>
      <c r="G933" s="107"/>
      <c r="H933" s="107"/>
      <c r="I933" s="107"/>
      <c r="J933" s="107"/>
      <c r="K933" s="107"/>
      <c r="L933" s="107"/>
      <c r="M933" s="107"/>
      <c r="N933" s="107">
        <v>163</v>
      </c>
      <c r="O933" s="107"/>
      <c r="P933" s="107"/>
      <c r="Q933" s="107"/>
      <c r="R933" s="107"/>
      <c r="S933" s="107"/>
      <c r="T933" s="107"/>
      <c r="U933" s="212">
        <f t="shared" si="394"/>
        <v>163</v>
      </c>
      <c r="V933" s="32">
        <f t="shared" si="406"/>
        <v>163</v>
      </c>
      <c r="W933" s="97">
        <f t="shared" si="407"/>
        <v>163</v>
      </c>
      <c r="X933" s="172">
        <f t="shared" si="408"/>
        <v>15</v>
      </c>
      <c r="Y933" s="64"/>
      <c r="Z933" s="5">
        <f t="shared" si="410"/>
        <v>0</v>
      </c>
      <c r="AA933" s="65"/>
      <c r="AB933" s="65"/>
      <c r="AC933" s="65"/>
      <c r="AD933" s="65"/>
      <c r="AE933" s="65"/>
      <c r="AF933" s="65"/>
      <c r="AG933" s="65"/>
      <c r="AH933" s="65"/>
      <c r="AI933" s="65"/>
      <c r="AJ933" s="65"/>
      <c r="AK933" s="65"/>
      <c r="AL933" s="65"/>
      <c r="AM933" s="65"/>
      <c r="AN933" s="65"/>
      <c r="AO933" s="65"/>
      <c r="AP933" s="65"/>
      <c r="AQ933" s="65"/>
      <c r="AR933" s="65"/>
      <c r="AS933" s="65"/>
      <c r="AT933" s="65"/>
      <c r="AU933" s="65"/>
      <c r="AV933" s="65"/>
      <c r="AW933" s="65"/>
      <c r="AX933" s="65"/>
      <c r="AY933" s="65"/>
      <c r="AZ933" s="65"/>
      <c r="BA933" s="65"/>
      <c r="BB933" s="65"/>
      <c r="BC933" s="65"/>
      <c r="BD933" s="65"/>
      <c r="BE933" s="65"/>
      <c r="BF933" s="65"/>
      <c r="BG933" s="65"/>
    </row>
    <row r="934" spans="1:60" s="49" customFormat="1" ht="13.5" customHeight="1">
      <c r="A934" s="42" t="s">
        <v>43</v>
      </c>
      <c r="B934" s="43" t="s">
        <v>44</v>
      </c>
      <c r="C934" s="213">
        <v>487</v>
      </c>
      <c r="D934" s="103">
        <f t="shared" ref="D934:D940" si="416">SUM(E934:P934)</f>
        <v>487</v>
      </c>
      <c r="E934" s="103">
        <f t="shared" ref="E934:M934" si="417">SUM(E935:E936)</f>
        <v>0</v>
      </c>
      <c r="F934" s="103">
        <f t="shared" si="417"/>
        <v>0</v>
      </c>
      <c r="G934" s="103">
        <f t="shared" si="417"/>
        <v>0</v>
      </c>
      <c r="H934" s="103">
        <f t="shared" si="417"/>
        <v>0</v>
      </c>
      <c r="I934" s="103">
        <f t="shared" si="417"/>
        <v>0</v>
      </c>
      <c r="J934" s="103">
        <f t="shared" si="417"/>
        <v>0</v>
      </c>
      <c r="K934" s="103">
        <f t="shared" si="417"/>
        <v>0</v>
      </c>
      <c r="L934" s="103">
        <f t="shared" si="417"/>
        <v>0</v>
      </c>
      <c r="M934" s="103">
        <f t="shared" si="417"/>
        <v>0</v>
      </c>
      <c r="N934" s="103">
        <f>SUM(N935:N936)</f>
        <v>487</v>
      </c>
      <c r="O934" s="103">
        <f>SUM(O935:O936)</f>
        <v>0</v>
      </c>
      <c r="P934" s="103">
        <f>SUM(P935:P936)</f>
        <v>0</v>
      </c>
      <c r="Q934" s="103">
        <v>54</v>
      </c>
      <c r="R934" s="103"/>
      <c r="S934" s="103">
        <v>54</v>
      </c>
      <c r="T934" s="103"/>
      <c r="U934" s="214">
        <f t="shared" si="394"/>
        <v>541</v>
      </c>
      <c r="V934" s="32">
        <f t="shared" si="406"/>
        <v>487</v>
      </c>
      <c r="W934" s="97">
        <f t="shared" si="407"/>
        <v>487</v>
      </c>
      <c r="X934" s="176">
        <f t="shared" si="408"/>
        <v>0</v>
      </c>
      <c r="Y934" s="38" t="s">
        <v>37</v>
      </c>
      <c r="Z934" s="5">
        <f t="shared" si="410"/>
        <v>0</v>
      </c>
      <c r="AA934" s="48"/>
      <c r="AB934" s="48"/>
      <c r="AC934" s="48"/>
      <c r="AD934" s="48"/>
      <c r="AE934" s="48"/>
      <c r="AF934" s="48"/>
      <c r="AG934" s="48"/>
      <c r="AH934" s="48"/>
      <c r="AI934" s="48"/>
      <c r="AJ934" s="48"/>
      <c r="AK934" s="48"/>
      <c r="AL934" s="48"/>
      <c r="AM934" s="48"/>
      <c r="AN934" s="48"/>
      <c r="AO934" s="48"/>
      <c r="AP934" s="48"/>
      <c r="AQ934" s="48"/>
      <c r="AR934" s="48"/>
      <c r="AS934" s="48"/>
      <c r="AT934" s="48"/>
      <c r="AU934" s="48"/>
      <c r="AV934" s="48"/>
      <c r="AW934" s="48"/>
      <c r="AX934" s="48"/>
      <c r="AY934" s="48"/>
      <c r="AZ934" s="48"/>
      <c r="BA934" s="48"/>
      <c r="BB934" s="48"/>
      <c r="BC934" s="48"/>
      <c r="BD934" s="48"/>
      <c r="BE934" s="48"/>
      <c r="BF934" s="48"/>
      <c r="BG934" s="48"/>
    </row>
    <row r="935" spans="1:60" s="147" customFormat="1" ht="12" customHeight="1">
      <c r="A935" s="60" t="s">
        <v>38</v>
      </c>
      <c r="B935" s="51" t="s">
        <v>39</v>
      </c>
      <c r="C935" s="211">
        <v>465</v>
      </c>
      <c r="D935" s="107">
        <f t="shared" si="416"/>
        <v>465</v>
      </c>
      <c r="E935" s="107"/>
      <c r="F935" s="107"/>
      <c r="G935" s="107"/>
      <c r="H935" s="107"/>
      <c r="I935" s="107"/>
      <c r="J935" s="107"/>
      <c r="K935" s="107"/>
      <c r="L935" s="107"/>
      <c r="M935" s="107"/>
      <c r="N935" s="107">
        <v>465</v>
      </c>
      <c r="O935" s="107"/>
      <c r="P935" s="107"/>
      <c r="Q935" s="107"/>
      <c r="R935" s="107"/>
      <c r="S935" s="107"/>
      <c r="T935" s="107"/>
      <c r="U935" s="212">
        <f t="shared" ref="U935:U998" si="418">D935+Q935+R935</f>
        <v>465</v>
      </c>
      <c r="V935" s="32">
        <f t="shared" si="406"/>
        <v>465</v>
      </c>
      <c r="W935" s="97">
        <f t="shared" si="407"/>
        <v>465</v>
      </c>
      <c r="X935" s="172">
        <f t="shared" si="408"/>
        <v>0</v>
      </c>
      <c r="Y935" s="64"/>
      <c r="Z935" s="5">
        <f t="shared" si="410"/>
        <v>0</v>
      </c>
      <c r="AA935" s="65"/>
      <c r="AB935" s="65"/>
      <c r="AC935" s="65"/>
      <c r="AD935" s="65"/>
      <c r="AE935" s="65"/>
      <c r="AF935" s="65"/>
      <c r="AG935" s="65"/>
      <c r="AH935" s="65"/>
      <c r="AI935" s="65"/>
      <c r="AJ935" s="65"/>
      <c r="AK935" s="65"/>
      <c r="AL935" s="65"/>
      <c r="AM935" s="65"/>
      <c r="AN935" s="65"/>
      <c r="AO935" s="65"/>
      <c r="AP935" s="65"/>
      <c r="AQ935" s="65"/>
      <c r="AR935" s="65"/>
      <c r="AS935" s="65"/>
      <c r="AT935" s="65"/>
      <c r="AU935" s="65"/>
      <c r="AV935" s="65"/>
      <c r="AW935" s="65"/>
      <c r="AX935" s="65"/>
      <c r="AY935" s="65"/>
      <c r="AZ935" s="65"/>
      <c r="BA935" s="65"/>
      <c r="BB935" s="65"/>
      <c r="BC935" s="65"/>
      <c r="BD935" s="65"/>
      <c r="BE935" s="65"/>
      <c r="BF935" s="65"/>
      <c r="BG935" s="65"/>
      <c r="BH935" s="146"/>
    </row>
    <row r="936" spans="1:60" s="66" customFormat="1" ht="12" customHeight="1">
      <c r="A936" s="60" t="s">
        <v>40</v>
      </c>
      <c r="B936" s="51" t="s">
        <v>42</v>
      </c>
      <c r="C936" s="211">
        <v>22</v>
      </c>
      <c r="D936" s="107">
        <f t="shared" si="416"/>
        <v>22</v>
      </c>
      <c r="E936" s="107"/>
      <c r="F936" s="107"/>
      <c r="G936" s="107"/>
      <c r="H936" s="107"/>
      <c r="I936" s="107"/>
      <c r="J936" s="107"/>
      <c r="K936" s="107"/>
      <c r="L936" s="107"/>
      <c r="M936" s="107"/>
      <c r="N936" s="107">
        <v>22</v>
      </c>
      <c r="O936" s="107"/>
      <c r="P936" s="107"/>
      <c r="Q936" s="107"/>
      <c r="R936" s="107"/>
      <c r="S936" s="107"/>
      <c r="T936" s="107"/>
      <c r="U936" s="212">
        <f t="shared" si="418"/>
        <v>22</v>
      </c>
      <c r="V936" s="32">
        <f t="shared" si="406"/>
        <v>22</v>
      </c>
      <c r="W936" s="97">
        <f t="shared" si="407"/>
        <v>22</v>
      </c>
      <c r="X936" s="172">
        <f t="shared" si="408"/>
        <v>0</v>
      </c>
      <c r="Y936" s="64"/>
      <c r="Z936" s="5">
        <f t="shared" si="410"/>
        <v>0</v>
      </c>
      <c r="AA936" s="65"/>
      <c r="AB936" s="65"/>
      <c r="AC936" s="65"/>
      <c r="AD936" s="65"/>
      <c r="AE936" s="65"/>
      <c r="AF936" s="65"/>
      <c r="AG936" s="65"/>
      <c r="AH936" s="65"/>
      <c r="AI936" s="65"/>
      <c r="AJ936" s="65"/>
      <c r="AK936" s="65"/>
      <c r="AL936" s="65"/>
      <c r="AM936" s="65"/>
      <c r="AN936" s="65"/>
      <c r="AO936" s="65"/>
      <c r="AP936" s="65"/>
      <c r="AQ936" s="65"/>
      <c r="AR936" s="65"/>
      <c r="AS936" s="65"/>
      <c r="AT936" s="65"/>
      <c r="AU936" s="65"/>
      <c r="AV936" s="65"/>
      <c r="AW936" s="65"/>
      <c r="AX936" s="65"/>
      <c r="AY936" s="65"/>
      <c r="AZ936" s="65"/>
      <c r="BA936" s="65"/>
      <c r="BB936" s="65"/>
      <c r="BC936" s="65"/>
      <c r="BD936" s="65"/>
      <c r="BE936" s="65"/>
      <c r="BF936" s="65"/>
      <c r="BG936" s="65"/>
    </row>
    <row r="937" spans="1:60" s="49" customFormat="1" ht="13.5" customHeight="1">
      <c r="A937" s="42" t="s">
        <v>45</v>
      </c>
      <c r="B937" s="43" t="s">
        <v>94</v>
      </c>
      <c r="C937" s="218">
        <f>SUM(C938:C943)</f>
        <v>8650</v>
      </c>
      <c r="D937" s="45">
        <f>SUM(D938:D943)</f>
        <v>8850</v>
      </c>
      <c r="E937" s="45">
        <f>SUM(E938:E943)</f>
        <v>7700</v>
      </c>
      <c r="F937" s="45">
        <f t="shared" ref="F937:M937" si="419">SUM(F938:F943)</f>
        <v>0</v>
      </c>
      <c r="G937" s="45">
        <f t="shared" si="419"/>
        <v>0</v>
      </c>
      <c r="H937" s="45">
        <f t="shared" si="419"/>
        <v>0</v>
      </c>
      <c r="I937" s="45">
        <f t="shared" si="419"/>
        <v>0</v>
      </c>
      <c r="J937" s="45">
        <f t="shared" si="419"/>
        <v>0</v>
      </c>
      <c r="K937" s="45">
        <f t="shared" si="419"/>
        <v>0</v>
      </c>
      <c r="L937" s="45">
        <f t="shared" si="419"/>
        <v>0</v>
      </c>
      <c r="M937" s="45">
        <f t="shared" si="419"/>
        <v>0</v>
      </c>
      <c r="N937" s="45">
        <f>SUM(N938:N943)</f>
        <v>1150</v>
      </c>
      <c r="O937" s="45">
        <f t="shared" ref="O937:W937" si="420">SUM(O938:O943)</f>
        <v>0</v>
      </c>
      <c r="P937" s="45">
        <f t="shared" si="420"/>
        <v>0</v>
      </c>
      <c r="Q937" s="45">
        <f t="shared" si="420"/>
        <v>0</v>
      </c>
      <c r="R937" s="45">
        <f t="shared" si="420"/>
        <v>0</v>
      </c>
      <c r="S937" s="45">
        <f t="shared" si="420"/>
        <v>0</v>
      </c>
      <c r="T937" s="45">
        <f t="shared" si="420"/>
        <v>0</v>
      </c>
      <c r="U937" s="214">
        <f t="shared" si="420"/>
        <v>8850</v>
      </c>
      <c r="V937" s="176">
        <f t="shared" si="420"/>
        <v>8850</v>
      </c>
      <c r="W937" s="176">
        <f t="shared" si="420"/>
        <v>8850</v>
      </c>
      <c r="X937" s="176">
        <f t="shared" si="408"/>
        <v>200</v>
      </c>
      <c r="Y937" s="38"/>
      <c r="Z937" s="5">
        <f t="shared" si="410"/>
        <v>0</v>
      </c>
      <c r="AA937" s="48"/>
      <c r="AB937" s="48"/>
      <c r="AC937" s="48"/>
      <c r="AD937" s="48"/>
      <c r="AE937" s="48"/>
      <c r="AF937" s="48"/>
      <c r="AG937" s="48"/>
      <c r="AH937" s="48"/>
      <c r="AI937" s="48"/>
      <c r="AJ937" s="48"/>
      <c r="AK937" s="48"/>
      <c r="AL937" s="48"/>
      <c r="AM937" s="48"/>
      <c r="AN937" s="48"/>
      <c r="AO937" s="48"/>
      <c r="AP937" s="48"/>
      <c r="AQ937" s="48"/>
      <c r="AR937" s="48"/>
      <c r="AS937" s="48"/>
      <c r="AT937" s="48"/>
      <c r="AU937" s="48"/>
      <c r="AV937" s="48"/>
      <c r="AW937" s="48"/>
      <c r="AX937" s="48"/>
      <c r="AY937" s="48"/>
      <c r="AZ937" s="48"/>
      <c r="BA937" s="48"/>
      <c r="BB937" s="48"/>
      <c r="BC937" s="48"/>
      <c r="BD937" s="48"/>
      <c r="BE937" s="48"/>
      <c r="BF937" s="48"/>
      <c r="BG937" s="48"/>
    </row>
    <row r="938" spans="1:60" s="85" customFormat="1" ht="24">
      <c r="A938" s="60" t="s">
        <v>40</v>
      </c>
      <c r="B938" s="51" t="s">
        <v>681</v>
      </c>
      <c r="C938" s="211">
        <v>120</v>
      </c>
      <c r="D938" s="107">
        <f>SUM(E938:P938)</f>
        <v>120</v>
      </c>
      <c r="E938" s="107"/>
      <c r="F938" s="107"/>
      <c r="G938" s="107"/>
      <c r="H938" s="107"/>
      <c r="I938" s="107"/>
      <c r="J938" s="107"/>
      <c r="K938" s="107"/>
      <c r="L938" s="107"/>
      <c r="M938" s="107"/>
      <c r="N938" s="107">
        <v>120</v>
      </c>
      <c r="O938" s="107"/>
      <c r="P938" s="107"/>
      <c r="Q938" s="107"/>
      <c r="R938" s="107"/>
      <c r="S938" s="107"/>
      <c r="T938" s="107"/>
      <c r="U938" s="212">
        <f t="shared" si="418"/>
        <v>120</v>
      </c>
      <c r="V938" s="32">
        <f t="shared" si="406"/>
        <v>120</v>
      </c>
      <c r="W938" s="97">
        <f t="shared" si="407"/>
        <v>120</v>
      </c>
      <c r="X938" s="172">
        <f t="shared" si="408"/>
        <v>0</v>
      </c>
      <c r="Y938" s="38" t="s">
        <v>37</v>
      </c>
      <c r="Z938" s="5">
        <f t="shared" si="410"/>
        <v>0</v>
      </c>
      <c r="AA938" s="84"/>
      <c r="AB938" s="84"/>
      <c r="AC938" s="84"/>
      <c r="AD938" s="84"/>
      <c r="AE938" s="84"/>
      <c r="AF938" s="84"/>
      <c r="AG938" s="84"/>
      <c r="AH938" s="84"/>
      <c r="AI938" s="84"/>
      <c r="AJ938" s="84"/>
      <c r="AK938" s="84"/>
      <c r="AL938" s="84"/>
      <c r="AM938" s="84"/>
      <c r="AN938" s="84"/>
      <c r="AO938" s="84"/>
      <c r="AP938" s="84"/>
      <c r="AQ938" s="84"/>
      <c r="AR938" s="84"/>
      <c r="AS938" s="84"/>
      <c r="AT938" s="84"/>
      <c r="AU938" s="84"/>
      <c r="AV938" s="84"/>
      <c r="AW938" s="84"/>
      <c r="AX938" s="84"/>
      <c r="AY938" s="84"/>
      <c r="AZ938" s="84"/>
      <c r="BA938" s="84"/>
      <c r="BB938" s="84"/>
      <c r="BC938" s="84"/>
      <c r="BD938" s="84"/>
      <c r="BE938" s="84"/>
      <c r="BF938" s="84"/>
      <c r="BG938" s="84"/>
    </row>
    <row r="939" spans="1:60" s="147" customFormat="1" ht="24">
      <c r="A939" s="60" t="s">
        <v>40</v>
      </c>
      <c r="B939" s="51" t="s">
        <v>682</v>
      </c>
      <c r="C939" s="211">
        <v>600</v>
      </c>
      <c r="D939" s="107">
        <f t="shared" si="416"/>
        <v>600</v>
      </c>
      <c r="E939" s="107"/>
      <c r="F939" s="107"/>
      <c r="G939" s="107"/>
      <c r="H939" s="107"/>
      <c r="I939" s="107"/>
      <c r="J939" s="107"/>
      <c r="K939" s="107"/>
      <c r="L939" s="107"/>
      <c r="M939" s="107"/>
      <c r="N939" s="107">
        <v>600</v>
      </c>
      <c r="O939" s="107"/>
      <c r="P939" s="107"/>
      <c r="Q939" s="107"/>
      <c r="R939" s="107"/>
      <c r="S939" s="107"/>
      <c r="T939" s="107"/>
      <c r="U939" s="212">
        <f t="shared" si="418"/>
        <v>600</v>
      </c>
      <c r="V939" s="32">
        <f t="shared" si="406"/>
        <v>600</v>
      </c>
      <c r="W939" s="97">
        <f t="shared" si="407"/>
        <v>600</v>
      </c>
      <c r="X939" s="172">
        <f t="shared" si="408"/>
        <v>0</v>
      </c>
      <c r="Y939" s="38" t="s">
        <v>37</v>
      </c>
      <c r="Z939" s="5">
        <f t="shared" si="410"/>
        <v>0</v>
      </c>
      <c r="AA939" s="65"/>
      <c r="AB939" s="65"/>
      <c r="AC939" s="65"/>
      <c r="AD939" s="65"/>
      <c r="AE939" s="65"/>
      <c r="AF939" s="65"/>
      <c r="AG939" s="65"/>
      <c r="AH939" s="65"/>
      <c r="AI939" s="65"/>
      <c r="AJ939" s="65"/>
      <c r="AK939" s="65"/>
      <c r="AL939" s="65"/>
      <c r="AM939" s="65"/>
      <c r="AN939" s="65"/>
      <c r="AO939" s="65"/>
      <c r="AP939" s="65"/>
      <c r="AQ939" s="65"/>
      <c r="AR939" s="65"/>
      <c r="AS939" s="65"/>
      <c r="AT939" s="65"/>
      <c r="AU939" s="65"/>
      <c r="AV939" s="65"/>
      <c r="AW939" s="65"/>
      <c r="AX939" s="65"/>
      <c r="AY939" s="65"/>
      <c r="AZ939" s="65"/>
      <c r="BA939" s="65"/>
      <c r="BB939" s="65"/>
      <c r="BC939" s="65"/>
      <c r="BD939" s="65"/>
      <c r="BE939" s="65"/>
      <c r="BF939" s="65"/>
      <c r="BG939" s="65"/>
      <c r="BH939" s="146"/>
    </row>
    <row r="940" spans="1:60" s="59" customFormat="1" ht="15.75" customHeight="1">
      <c r="A940" s="50" t="s">
        <v>40</v>
      </c>
      <c r="B940" s="51" t="s">
        <v>683</v>
      </c>
      <c r="C940" s="211">
        <v>330</v>
      </c>
      <c r="D940" s="107">
        <f t="shared" si="416"/>
        <v>330</v>
      </c>
      <c r="E940" s="107"/>
      <c r="F940" s="107"/>
      <c r="G940" s="107"/>
      <c r="H940" s="107"/>
      <c r="I940" s="107"/>
      <c r="J940" s="107"/>
      <c r="K940" s="107"/>
      <c r="L940" s="107"/>
      <c r="M940" s="107"/>
      <c r="N940" s="107">
        <v>330</v>
      </c>
      <c r="O940" s="107"/>
      <c r="P940" s="107"/>
      <c r="Q940" s="107"/>
      <c r="R940" s="107"/>
      <c r="S940" s="107"/>
      <c r="T940" s="107"/>
      <c r="U940" s="212">
        <f t="shared" si="418"/>
        <v>330</v>
      </c>
      <c r="V940" s="32">
        <f t="shared" si="406"/>
        <v>330</v>
      </c>
      <c r="W940" s="97">
        <f t="shared" si="407"/>
        <v>330</v>
      </c>
      <c r="X940" s="172">
        <f t="shared" si="408"/>
        <v>0</v>
      </c>
      <c r="Y940" s="38" t="s">
        <v>37</v>
      </c>
      <c r="Z940" s="5">
        <f t="shared" si="410"/>
        <v>0</v>
      </c>
      <c r="AA940" s="58"/>
      <c r="AB940" s="58"/>
      <c r="AC940" s="58"/>
      <c r="AD940" s="58"/>
      <c r="AE940" s="58"/>
      <c r="AF940" s="58"/>
      <c r="AG940" s="58"/>
      <c r="AH940" s="58"/>
      <c r="AI940" s="58"/>
      <c r="AJ940" s="58"/>
      <c r="AK940" s="58"/>
      <c r="AL940" s="58"/>
      <c r="AM940" s="58"/>
      <c r="AN940" s="58"/>
      <c r="AO940" s="58"/>
      <c r="AP940" s="58"/>
      <c r="AQ940" s="58"/>
      <c r="AR940" s="58"/>
      <c r="AS940" s="58"/>
      <c r="AT940" s="58"/>
      <c r="AU940" s="58"/>
      <c r="AV940" s="58"/>
      <c r="AW940" s="58"/>
      <c r="AX940" s="58"/>
      <c r="AY940" s="58"/>
      <c r="AZ940" s="58"/>
      <c r="BA940" s="58"/>
      <c r="BB940" s="58"/>
      <c r="BC940" s="58"/>
      <c r="BD940" s="58"/>
      <c r="BE940" s="58"/>
      <c r="BF940" s="58"/>
      <c r="BG940" s="58"/>
    </row>
    <row r="941" spans="1:60" s="147" customFormat="1" ht="12">
      <c r="A941" s="60" t="s">
        <v>40</v>
      </c>
      <c r="B941" s="51" t="s">
        <v>684</v>
      </c>
      <c r="C941" s="211">
        <v>100</v>
      </c>
      <c r="D941" s="107">
        <f>SUM(E941:P941)</f>
        <v>100</v>
      </c>
      <c r="E941" s="107"/>
      <c r="F941" s="107"/>
      <c r="G941" s="107"/>
      <c r="H941" s="107"/>
      <c r="I941" s="107"/>
      <c r="J941" s="107"/>
      <c r="K941" s="107"/>
      <c r="L941" s="107"/>
      <c r="M941" s="107"/>
      <c r="N941" s="107">
        <v>100</v>
      </c>
      <c r="O941" s="107"/>
      <c r="P941" s="107"/>
      <c r="Q941" s="107"/>
      <c r="R941" s="107"/>
      <c r="S941" s="107"/>
      <c r="T941" s="107"/>
      <c r="U941" s="212">
        <f t="shared" si="418"/>
        <v>100</v>
      </c>
      <c r="V941" s="32">
        <f t="shared" si="406"/>
        <v>100</v>
      </c>
      <c r="W941" s="97">
        <f t="shared" si="407"/>
        <v>100</v>
      </c>
      <c r="X941" s="172">
        <f t="shared" si="408"/>
        <v>0</v>
      </c>
      <c r="Y941" s="38" t="s">
        <v>37</v>
      </c>
      <c r="Z941" s="5">
        <f t="shared" si="410"/>
        <v>0</v>
      </c>
      <c r="AA941" s="65"/>
      <c r="AB941" s="65"/>
      <c r="AC941" s="65"/>
      <c r="AD941" s="65"/>
      <c r="AE941" s="65"/>
      <c r="AF941" s="65"/>
      <c r="AG941" s="65"/>
      <c r="AH941" s="65"/>
      <c r="AI941" s="65"/>
      <c r="AJ941" s="65"/>
      <c r="AK941" s="65"/>
      <c r="AL941" s="65"/>
      <c r="AM941" s="65"/>
      <c r="AN941" s="65"/>
      <c r="AO941" s="65"/>
      <c r="AP941" s="65"/>
      <c r="AQ941" s="65"/>
      <c r="AR941" s="65"/>
      <c r="AS941" s="65"/>
      <c r="AT941" s="65"/>
      <c r="AU941" s="65"/>
      <c r="AV941" s="65"/>
      <c r="AW941" s="65"/>
      <c r="AX941" s="65"/>
      <c r="AY941" s="65"/>
      <c r="AZ941" s="65"/>
      <c r="BA941" s="65"/>
      <c r="BB941" s="65"/>
      <c r="BC941" s="65"/>
      <c r="BD941" s="65"/>
      <c r="BE941" s="65"/>
      <c r="BF941" s="65"/>
      <c r="BG941" s="65"/>
      <c r="BH941" s="146"/>
    </row>
    <row r="942" spans="1:60" s="147" customFormat="1" ht="36">
      <c r="A942" s="60" t="s">
        <v>40</v>
      </c>
      <c r="B942" s="51" t="s">
        <v>685</v>
      </c>
      <c r="C942" s="211">
        <v>7500</v>
      </c>
      <c r="D942" s="107">
        <f>SUM(E942:P942)</f>
        <v>7500</v>
      </c>
      <c r="E942" s="107">
        <v>7500</v>
      </c>
      <c r="F942" s="107"/>
      <c r="G942" s="107"/>
      <c r="H942" s="107"/>
      <c r="I942" s="107"/>
      <c r="J942" s="107"/>
      <c r="K942" s="107"/>
      <c r="L942" s="107"/>
      <c r="M942" s="107"/>
      <c r="N942" s="107"/>
      <c r="O942" s="107"/>
      <c r="P942" s="107"/>
      <c r="Q942" s="107"/>
      <c r="R942" s="107"/>
      <c r="S942" s="107"/>
      <c r="T942" s="107"/>
      <c r="U942" s="212">
        <f t="shared" si="418"/>
        <v>7500</v>
      </c>
      <c r="V942" s="32">
        <f t="shared" si="406"/>
        <v>7500</v>
      </c>
      <c r="W942" s="97">
        <f t="shared" si="407"/>
        <v>7500</v>
      </c>
      <c r="X942" s="172">
        <f t="shared" si="408"/>
        <v>0</v>
      </c>
      <c r="Y942" s="75" t="s">
        <v>236</v>
      </c>
      <c r="Z942" s="5">
        <f t="shared" si="410"/>
        <v>0</v>
      </c>
      <c r="AA942" s="65"/>
      <c r="AB942" s="65"/>
      <c r="AC942" s="65"/>
      <c r="AD942" s="65"/>
      <c r="AE942" s="65"/>
      <c r="AF942" s="65"/>
      <c r="AG942" s="65"/>
      <c r="AH942" s="65"/>
      <c r="AI942" s="65"/>
      <c r="AJ942" s="65"/>
      <c r="AK942" s="65"/>
      <c r="AL942" s="65"/>
      <c r="AM942" s="65"/>
      <c r="AN942" s="65"/>
      <c r="AO942" s="65"/>
      <c r="AP942" s="65"/>
      <c r="AQ942" s="65"/>
      <c r="AR942" s="65"/>
      <c r="AS942" s="65"/>
      <c r="AT942" s="65"/>
      <c r="AU942" s="65"/>
      <c r="AV942" s="65"/>
      <c r="AW942" s="65"/>
      <c r="AX942" s="65"/>
      <c r="AY942" s="65"/>
      <c r="AZ942" s="65"/>
      <c r="BA942" s="65"/>
      <c r="BB942" s="65"/>
      <c r="BC942" s="65"/>
      <c r="BD942" s="65"/>
      <c r="BE942" s="65"/>
      <c r="BF942" s="65"/>
      <c r="BG942" s="65"/>
      <c r="BH942" s="146"/>
    </row>
    <row r="943" spans="1:60" s="147" customFormat="1" ht="48">
      <c r="A943" s="60" t="s">
        <v>40</v>
      </c>
      <c r="B943" s="51" t="s">
        <v>686</v>
      </c>
      <c r="C943" s="211">
        <v>0</v>
      </c>
      <c r="D943" s="107">
        <f>SUM(E943:P943)</f>
        <v>200</v>
      </c>
      <c r="E943" s="107">
        <v>200</v>
      </c>
      <c r="F943" s="107"/>
      <c r="G943" s="107"/>
      <c r="H943" s="107"/>
      <c r="I943" s="107"/>
      <c r="J943" s="107"/>
      <c r="K943" s="107"/>
      <c r="L943" s="107"/>
      <c r="M943" s="107"/>
      <c r="N943" s="107"/>
      <c r="O943" s="107"/>
      <c r="P943" s="107"/>
      <c r="Q943" s="107"/>
      <c r="R943" s="107"/>
      <c r="S943" s="107"/>
      <c r="T943" s="107"/>
      <c r="U943" s="212">
        <f t="shared" si="418"/>
        <v>200</v>
      </c>
      <c r="V943" s="32">
        <f t="shared" si="406"/>
        <v>200</v>
      </c>
      <c r="W943" s="97">
        <f t="shared" si="407"/>
        <v>200</v>
      </c>
      <c r="X943" s="172">
        <f t="shared" si="408"/>
        <v>200</v>
      </c>
      <c r="Y943" s="75" t="s">
        <v>236</v>
      </c>
      <c r="Z943" s="5">
        <f t="shared" si="410"/>
        <v>0</v>
      </c>
      <c r="AA943" s="65"/>
      <c r="AB943" s="65"/>
      <c r="AC943" s="65"/>
      <c r="AD943" s="65"/>
      <c r="AE943" s="65"/>
      <c r="AF943" s="65"/>
      <c r="AG943" s="65"/>
      <c r="AH943" s="65"/>
      <c r="AI943" s="65"/>
      <c r="AJ943" s="65"/>
      <c r="AK943" s="65"/>
      <c r="AL943" s="65"/>
      <c r="AM943" s="65"/>
      <c r="AN943" s="65"/>
      <c r="AO943" s="65"/>
      <c r="AP943" s="65"/>
      <c r="AQ943" s="65"/>
      <c r="AR943" s="65"/>
      <c r="AS943" s="65"/>
      <c r="AT943" s="65"/>
      <c r="AU943" s="65"/>
      <c r="AV943" s="65"/>
      <c r="AW943" s="65"/>
      <c r="AX943" s="65"/>
      <c r="AY943" s="65"/>
      <c r="AZ943" s="65"/>
      <c r="BA943" s="65"/>
      <c r="BB943" s="65"/>
      <c r="BC943" s="65"/>
      <c r="BD943" s="65"/>
      <c r="BE943" s="65"/>
      <c r="BF943" s="65"/>
      <c r="BG943" s="65"/>
      <c r="BH943" s="146"/>
    </row>
    <row r="944" spans="1:60" s="41" customFormat="1" ht="13.5" customHeight="1">
      <c r="A944" s="90" t="s">
        <v>687</v>
      </c>
      <c r="B944" s="28" t="s">
        <v>688</v>
      </c>
      <c r="C944" s="216">
        <v>3052</v>
      </c>
      <c r="D944" s="99">
        <f t="shared" ref="D944" si="421">SUM(E944:P944)</f>
        <v>3577</v>
      </c>
      <c r="E944" s="99">
        <v>0</v>
      </c>
      <c r="F944" s="99">
        <v>0</v>
      </c>
      <c r="G944" s="99">
        <v>0</v>
      </c>
      <c r="H944" s="99">
        <v>0</v>
      </c>
      <c r="I944" s="99">
        <v>0</v>
      </c>
      <c r="J944" s="99">
        <v>0</v>
      </c>
      <c r="K944" s="99">
        <v>0</v>
      </c>
      <c r="L944" s="99">
        <v>0</v>
      </c>
      <c r="M944" s="99">
        <v>0</v>
      </c>
      <c r="N944" s="99">
        <f>N945+N949+N953</f>
        <v>3577</v>
      </c>
      <c r="O944" s="99">
        <f>O945+O949+O953</f>
        <v>0</v>
      </c>
      <c r="P944" s="99">
        <f>P945+P949+P953</f>
        <v>0</v>
      </c>
      <c r="Q944" s="99">
        <f>Q945+Q949+Q953</f>
        <v>46</v>
      </c>
      <c r="R944" s="99"/>
      <c r="S944" s="99">
        <f>S945+S949+S953</f>
        <v>46</v>
      </c>
      <c r="T944" s="99">
        <f>T945+T949+T953</f>
        <v>0</v>
      </c>
      <c r="U944" s="217">
        <f t="shared" si="418"/>
        <v>3623</v>
      </c>
      <c r="V944" s="32">
        <f t="shared" si="406"/>
        <v>3577</v>
      </c>
      <c r="W944" s="97">
        <f t="shared" si="407"/>
        <v>3577</v>
      </c>
      <c r="X944" s="34">
        <f t="shared" si="408"/>
        <v>525</v>
      </c>
      <c r="Y944" s="38" t="s">
        <v>37</v>
      </c>
      <c r="Z944" s="5">
        <f t="shared" si="410"/>
        <v>0</v>
      </c>
      <c r="AA944" s="39"/>
      <c r="AB944" s="39"/>
      <c r="AC944" s="40"/>
      <c r="AD944" s="40"/>
      <c r="AE944" s="40"/>
      <c r="AF944" s="40"/>
      <c r="AG944" s="40"/>
      <c r="AH944" s="40"/>
      <c r="AI944" s="40"/>
      <c r="AJ944" s="40"/>
      <c r="AK944" s="40"/>
      <c r="AL944" s="40"/>
      <c r="AM944" s="40"/>
      <c r="AN944" s="40"/>
      <c r="AO944" s="40"/>
      <c r="AP944" s="40"/>
      <c r="AQ944" s="40"/>
      <c r="AR944" s="40"/>
      <c r="AS944" s="40"/>
      <c r="AT944" s="40"/>
      <c r="AU944" s="40"/>
      <c r="AV944" s="40"/>
      <c r="AW944" s="40"/>
      <c r="AX944" s="40"/>
      <c r="AY944" s="40"/>
      <c r="AZ944" s="40"/>
      <c r="BA944" s="40"/>
      <c r="BB944" s="40"/>
      <c r="BC944" s="40"/>
      <c r="BD944" s="40"/>
      <c r="BE944" s="40"/>
      <c r="BF944" s="40"/>
      <c r="BG944" s="40"/>
    </row>
    <row r="945" spans="1:60" s="49" customFormat="1" ht="13.5" customHeight="1">
      <c r="A945" s="42" t="s">
        <v>35</v>
      </c>
      <c r="B945" s="43" t="s">
        <v>139</v>
      </c>
      <c r="C945" s="213">
        <v>2231</v>
      </c>
      <c r="D945" s="103">
        <f>SUM(E945:P945)</f>
        <v>2766</v>
      </c>
      <c r="E945" s="103">
        <f>SUM(E946:E948)</f>
        <v>0</v>
      </c>
      <c r="F945" s="103">
        <f t="shared" ref="F945:T945" si="422">SUM(F946:F948)</f>
        <v>0</v>
      </c>
      <c r="G945" s="103">
        <f t="shared" si="422"/>
        <v>0</v>
      </c>
      <c r="H945" s="103">
        <f t="shared" si="422"/>
        <v>0</v>
      </c>
      <c r="I945" s="103">
        <f t="shared" si="422"/>
        <v>0</v>
      </c>
      <c r="J945" s="103">
        <f t="shared" si="422"/>
        <v>0</v>
      </c>
      <c r="K945" s="103">
        <f t="shared" si="422"/>
        <v>0</v>
      </c>
      <c r="L945" s="103">
        <f t="shared" si="422"/>
        <v>0</v>
      </c>
      <c r="M945" s="103">
        <f t="shared" si="422"/>
        <v>0</v>
      </c>
      <c r="N945" s="103">
        <f>SUM(N946:N948)</f>
        <v>2766</v>
      </c>
      <c r="O945" s="103">
        <f t="shared" si="422"/>
        <v>0</v>
      </c>
      <c r="P945" s="103">
        <f t="shared" si="422"/>
        <v>0</v>
      </c>
      <c r="Q945" s="103">
        <f t="shared" si="422"/>
        <v>0</v>
      </c>
      <c r="R945" s="103"/>
      <c r="S945" s="103">
        <f t="shared" si="422"/>
        <v>0</v>
      </c>
      <c r="T945" s="103">
        <f t="shared" si="422"/>
        <v>0</v>
      </c>
      <c r="U945" s="214">
        <f t="shared" si="418"/>
        <v>2766</v>
      </c>
      <c r="V945" s="32">
        <f t="shared" si="406"/>
        <v>2766</v>
      </c>
      <c r="W945" s="97">
        <f t="shared" si="407"/>
        <v>2766</v>
      </c>
      <c r="X945" s="176">
        <f t="shared" si="408"/>
        <v>535</v>
      </c>
      <c r="Y945" s="38"/>
      <c r="Z945" s="5">
        <f t="shared" si="410"/>
        <v>0</v>
      </c>
      <c r="AA945" s="48"/>
      <c r="AB945" s="48"/>
      <c r="AC945" s="48"/>
      <c r="AD945" s="48"/>
      <c r="AE945" s="48"/>
      <c r="AF945" s="48"/>
      <c r="AG945" s="48"/>
      <c r="AH945" s="48"/>
      <c r="AI945" s="48"/>
      <c r="AJ945" s="48"/>
      <c r="AK945" s="48"/>
      <c r="AL945" s="48"/>
      <c r="AM945" s="48"/>
      <c r="AN945" s="48"/>
      <c r="AO945" s="48"/>
      <c r="AP945" s="48"/>
      <c r="AQ945" s="48"/>
      <c r="AR945" s="48"/>
      <c r="AS945" s="48"/>
      <c r="AT945" s="48"/>
      <c r="AU945" s="48"/>
      <c r="AV945" s="48"/>
      <c r="AW945" s="48"/>
      <c r="AX945" s="48"/>
      <c r="AY945" s="48"/>
      <c r="AZ945" s="48"/>
      <c r="BA945" s="48"/>
      <c r="BB945" s="48"/>
      <c r="BC945" s="48"/>
      <c r="BD945" s="48"/>
      <c r="BE945" s="48"/>
      <c r="BF945" s="48"/>
      <c r="BG945" s="48"/>
    </row>
    <row r="946" spans="1:60" s="147" customFormat="1" ht="12" customHeight="1">
      <c r="A946" s="60" t="s">
        <v>38</v>
      </c>
      <c r="B946" s="51" t="s">
        <v>39</v>
      </c>
      <c r="C946" s="211">
        <v>1902</v>
      </c>
      <c r="D946" s="107">
        <f>SUM(E946:P946)</f>
        <v>2386</v>
      </c>
      <c r="E946" s="107"/>
      <c r="F946" s="107"/>
      <c r="G946" s="107"/>
      <c r="H946" s="107"/>
      <c r="I946" s="107"/>
      <c r="J946" s="107"/>
      <c r="K946" s="107"/>
      <c r="L946" s="107"/>
      <c r="M946" s="107"/>
      <c r="N946" s="107">
        <v>2386</v>
      </c>
      <c r="O946" s="107"/>
      <c r="P946" s="107"/>
      <c r="Q946" s="107"/>
      <c r="R946" s="107"/>
      <c r="S946" s="107"/>
      <c r="T946" s="107"/>
      <c r="U946" s="212">
        <f t="shared" si="418"/>
        <v>2386</v>
      </c>
      <c r="V946" s="32">
        <f t="shared" si="406"/>
        <v>2386</v>
      </c>
      <c r="W946" s="97">
        <f t="shared" si="407"/>
        <v>2386</v>
      </c>
      <c r="X946" s="172">
        <f t="shared" si="408"/>
        <v>484</v>
      </c>
      <c r="Y946" s="64"/>
      <c r="Z946" s="5">
        <f t="shared" si="410"/>
        <v>0</v>
      </c>
      <c r="AA946" s="65"/>
      <c r="AB946" s="65"/>
      <c r="AC946" s="65"/>
      <c r="AD946" s="65"/>
      <c r="AE946" s="65"/>
      <c r="AF946" s="65"/>
      <c r="AG946" s="65"/>
      <c r="AH946" s="65"/>
      <c r="AI946" s="65"/>
      <c r="AJ946" s="65"/>
      <c r="AK946" s="65"/>
      <c r="AL946" s="65"/>
      <c r="AM946" s="65"/>
      <c r="AN946" s="65"/>
      <c r="AO946" s="65"/>
      <c r="AP946" s="65"/>
      <c r="AQ946" s="65"/>
      <c r="AR946" s="65"/>
      <c r="AS946" s="65"/>
      <c r="AT946" s="65"/>
      <c r="AU946" s="65"/>
      <c r="AV946" s="65"/>
      <c r="AW946" s="65"/>
      <c r="AX946" s="65"/>
      <c r="AY946" s="65"/>
      <c r="AZ946" s="65"/>
      <c r="BA946" s="65"/>
      <c r="BB946" s="65"/>
      <c r="BC946" s="65"/>
      <c r="BD946" s="65"/>
      <c r="BE946" s="65"/>
      <c r="BF946" s="65"/>
      <c r="BG946" s="65"/>
      <c r="BH946" s="146"/>
    </row>
    <row r="947" spans="1:60" s="66" customFormat="1" ht="12" customHeight="1">
      <c r="A947" s="60" t="s">
        <v>38</v>
      </c>
      <c r="B947" s="51" t="s">
        <v>41</v>
      </c>
      <c r="C947" s="211">
        <v>162</v>
      </c>
      <c r="D947" s="107">
        <f>SUM(E947:P947)</f>
        <v>196</v>
      </c>
      <c r="E947" s="107"/>
      <c r="F947" s="107"/>
      <c r="G947" s="107"/>
      <c r="H947" s="107"/>
      <c r="I947" s="107"/>
      <c r="J947" s="107"/>
      <c r="K947" s="107"/>
      <c r="L947" s="107"/>
      <c r="M947" s="107"/>
      <c r="N947" s="107">
        <v>196</v>
      </c>
      <c r="O947" s="107"/>
      <c r="P947" s="107"/>
      <c r="Q947" s="107"/>
      <c r="R947" s="107"/>
      <c r="S947" s="107"/>
      <c r="T947" s="107"/>
      <c r="U947" s="212">
        <f t="shared" si="418"/>
        <v>196</v>
      </c>
      <c r="V947" s="32">
        <f t="shared" si="406"/>
        <v>196</v>
      </c>
      <c r="W947" s="97">
        <f t="shared" si="407"/>
        <v>196</v>
      </c>
      <c r="X947" s="172">
        <f t="shared" si="408"/>
        <v>34</v>
      </c>
      <c r="Y947" s="64"/>
      <c r="Z947" s="5">
        <f t="shared" si="410"/>
        <v>0</v>
      </c>
      <c r="AA947" s="65"/>
      <c r="AB947" s="65"/>
      <c r="AC947" s="65"/>
      <c r="AD947" s="65"/>
      <c r="AE947" s="65"/>
      <c r="AF947" s="65"/>
      <c r="AG947" s="65"/>
      <c r="AH947" s="65"/>
      <c r="AI947" s="65"/>
      <c r="AJ947" s="65"/>
      <c r="AK947" s="65"/>
      <c r="AL947" s="65"/>
      <c r="AM947" s="65"/>
      <c r="AN947" s="65"/>
      <c r="AO947" s="65"/>
      <c r="AP947" s="65"/>
      <c r="AQ947" s="65"/>
      <c r="AR947" s="65"/>
      <c r="AS947" s="65"/>
      <c r="AT947" s="65"/>
      <c r="AU947" s="65"/>
      <c r="AV947" s="65"/>
      <c r="AW947" s="65"/>
      <c r="AX947" s="65"/>
      <c r="AY947" s="65"/>
      <c r="AZ947" s="65"/>
      <c r="BA947" s="65"/>
      <c r="BB947" s="65"/>
      <c r="BC947" s="65"/>
      <c r="BD947" s="65"/>
      <c r="BE947" s="65"/>
      <c r="BF947" s="65"/>
      <c r="BG947" s="65"/>
    </row>
    <row r="948" spans="1:60" s="66" customFormat="1" ht="12" customHeight="1">
      <c r="A948" s="60" t="s">
        <v>40</v>
      </c>
      <c r="B948" s="51" t="s">
        <v>42</v>
      </c>
      <c r="C948" s="211">
        <v>167</v>
      </c>
      <c r="D948" s="107">
        <f>SUM(E948:P948)</f>
        <v>184</v>
      </c>
      <c r="E948" s="107"/>
      <c r="F948" s="107"/>
      <c r="G948" s="107"/>
      <c r="H948" s="107"/>
      <c r="I948" s="107"/>
      <c r="J948" s="107"/>
      <c r="K948" s="107"/>
      <c r="L948" s="107"/>
      <c r="M948" s="107"/>
      <c r="N948" s="107">
        <v>184</v>
      </c>
      <c r="O948" s="107"/>
      <c r="P948" s="107"/>
      <c r="Q948" s="107"/>
      <c r="R948" s="107"/>
      <c r="S948" s="107"/>
      <c r="T948" s="107"/>
      <c r="U948" s="212">
        <f t="shared" si="418"/>
        <v>184</v>
      </c>
      <c r="V948" s="32">
        <f t="shared" si="406"/>
        <v>184</v>
      </c>
      <c r="W948" s="97">
        <f t="shared" si="407"/>
        <v>184</v>
      </c>
      <c r="X948" s="172">
        <f t="shared" si="408"/>
        <v>17</v>
      </c>
      <c r="Y948" s="64"/>
      <c r="Z948" s="5">
        <f t="shared" si="410"/>
        <v>0</v>
      </c>
      <c r="AA948" s="65"/>
      <c r="AB948" s="65"/>
      <c r="AC948" s="65"/>
      <c r="AD948" s="65"/>
      <c r="AE948" s="65"/>
      <c r="AF948" s="65"/>
      <c r="AG948" s="65"/>
      <c r="AH948" s="65"/>
      <c r="AI948" s="65"/>
      <c r="AJ948" s="65"/>
      <c r="AK948" s="65"/>
      <c r="AL948" s="65"/>
      <c r="AM948" s="65"/>
      <c r="AN948" s="65"/>
      <c r="AO948" s="65"/>
      <c r="AP948" s="65"/>
      <c r="AQ948" s="65"/>
      <c r="AR948" s="65"/>
      <c r="AS948" s="65"/>
      <c r="AT948" s="65"/>
      <c r="AU948" s="65"/>
      <c r="AV948" s="65"/>
      <c r="AW948" s="65"/>
      <c r="AX948" s="65"/>
      <c r="AY948" s="65"/>
      <c r="AZ948" s="65"/>
      <c r="BA948" s="65"/>
      <c r="BB948" s="65"/>
      <c r="BC948" s="65"/>
      <c r="BD948" s="65"/>
      <c r="BE948" s="65"/>
      <c r="BF948" s="65"/>
      <c r="BG948" s="65"/>
    </row>
    <row r="949" spans="1:60" s="49" customFormat="1" ht="13.5" customHeight="1">
      <c r="A949" s="42" t="s">
        <v>43</v>
      </c>
      <c r="B949" s="43" t="s">
        <v>44</v>
      </c>
      <c r="C949" s="213">
        <v>411</v>
      </c>
      <c r="D949" s="103">
        <f t="shared" ref="D949:D955" si="423">SUM(E949:P949)</f>
        <v>411</v>
      </c>
      <c r="E949" s="103">
        <f>SUM(E950:E952)</f>
        <v>0</v>
      </c>
      <c r="F949" s="103">
        <f t="shared" ref="F949:P949" si="424">SUM(F950:F952)</f>
        <v>0</v>
      </c>
      <c r="G949" s="103">
        <f t="shared" si="424"/>
        <v>0</v>
      </c>
      <c r="H949" s="103">
        <f t="shared" si="424"/>
        <v>0</v>
      </c>
      <c r="I949" s="103">
        <f t="shared" si="424"/>
        <v>0</v>
      </c>
      <c r="J949" s="103">
        <f t="shared" si="424"/>
        <v>0</v>
      </c>
      <c r="K949" s="103">
        <f t="shared" si="424"/>
        <v>0</v>
      </c>
      <c r="L949" s="103">
        <f t="shared" si="424"/>
        <v>0</v>
      </c>
      <c r="M949" s="103">
        <f t="shared" si="424"/>
        <v>0</v>
      </c>
      <c r="N949" s="103">
        <f t="shared" si="424"/>
        <v>411</v>
      </c>
      <c r="O949" s="103">
        <f t="shared" si="424"/>
        <v>0</v>
      </c>
      <c r="P949" s="103">
        <f t="shared" si="424"/>
        <v>0</v>
      </c>
      <c r="Q949" s="103">
        <v>46</v>
      </c>
      <c r="R949" s="103"/>
      <c r="S949" s="103">
        <v>46</v>
      </c>
      <c r="T949" s="103"/>
      <c r="U949" s="214">
        <f t="shared" si="418"/>
        <v>457</v>
      </c>
      <c r="V949" s="32">
        <f t="shared" si="406"/>
        <v>411</v>
      </c>
      <c r="W949" s="97">
        <f t="shared" si="407"/>
        <v>411</v>
      </c>
      <c r="X949" s="176">
        <f t="shared" si="408"/>
        <v>0</v>
      </c>
      <c r="Y949" s="38"/>
      <c r="Z949" s="5">
        <f t="shared" si="410"/>
        <v>0</v>
      </c>
      <c r="AA949" s="48"/>
      <c r="AB949" s="48"/>
      <c r="AC949" s="48"/>
      <c r="AD949" s="48"/>
      <c r="AE949" s="48"/>
      <c r="AF949" s="48"/>
      <c r="AG949" s="48"/>
      <c r="AH949" s="48"/>
      <c r="AI949" s="48"/>
      <c r="AJ949" s="48"/>
      <c r="AK949" s="48"/>
      <c r="AL949" s="48"/>
      <c r="AM949" s="48"/>
      <c r="AN949" s="48"/>
      <c r="AO949" s="48"/>
      <c r="AP949" s="48"/>
      <c r="AQ949" s="48"/>
      <c r="AR949" s="48"/>
      <c r="AS949" s="48"/>
      <c r="AT949" s="48"/>
      <c r="AU949" s="48"/>
      <c r="AV949" s="48"/>
      <c r="AW949" s="48"/>
      <c r="AX949" s="48"/>
      <c r="AY949" s="48"/>
      <c r="AZ949" s="48"/>
      <c r="BA949" s="48"/>
      <c r="BB949" s="48"/>
      <c r="BC949" s="48"/>
      <c r="BD949" s="48"/>
      <c r="BE949" s="48"/>
      <c r="BF949" s="48"/>
      <c r="BG949" s="48"/>
    </row>
    <row r="950" spans="1:60" s="147" customFormat="1" ht="12" customHeight="1">
      <c r="A950" s="60" t="s">
        <v>38</v>
      </c>
      <c r="B950" s="51" t="s">
        <v>39</v>
      </c>
      <c r="C950" s="211">
        <v>338</v>
      </c>
      <c r="D950" s="107">
        <f>SUM(E950:P950)</f>
        <v>338</v>
      </c>
      <c r="E950" s="107"/>
      <c r="F950" s="107"/>
      <c r="G950" s="107"/>
      <c r="H950" s="107"/>
      <c r="I950" s="107"/>
      <c r="J950" s="107"/>
      <c r="K950" s="107"/>
      <c r="L950" s="107"/>
      <c r="M950" s="107"/>
      <c r="N950" s="107">
        <v>338</v>
      </c>
      <c r="O950" s="107"/>
      <c r="P950" s="107"/>
      <c r="Q950" s="107"/>
      <c r="R950" s="107"/>
      <c r="S950" s="107"/>
      <c r="T950" s="107"/>
      <c r="U950" s="212">
        <f t="shared" si="418"/>
        <v>338</v>
      </c>
      <c r="V950" s="32">
        <f t="shared" si="406"/>
        <v>338</v>
      </c>
      <c r="W950" s="97">
        <f t="shared" si="407"/>
        <v>338</v>
      </c>
      <c r="X950" s="172">
        <f t="shared" si="408"/>
        <v>0</v>
      </c>
      <c r="Y950" s="64"/>
      <c r="Z950" s="5">
        <f t="shared" si="410"/>
        <v>0</v>
      </c>
      <c r="AA950" s="65"/>
      <c r="AB950" s="65"/>
      <c r="AC950" s="65"/>
      <c r="AD950" s="65"/>
      <c r="AE950" s="65"/>
      <c r="AF950" s="65"/>
      <c r="AG950" s="65"/>
      <c r="AH950" s="65"/>
      <c r="AI950" s="65"/>
      <c r="AJ950" s="65"/>
      <c r="AK950" s="65"/>
      <c r="AL950" s="65"/>
      <c r="AM950" s="65"/>
      <c r="AN950" s="65"/>
      <c r="AO950" s="65"/>
      <c r="AP950" s="65"/>
      <c r="AQ950" s="65"/>
      <c r="AR950" s="65"/>
      <c r="AS950" s="65"/>
      <c r="AT950" s="65"/>
      <c r="AU950" s="65"/>
      <c r="AV950" s="65"/>
      <c r="AW950" s="65"/>
      <c r="AX950" s="65"/>
      <c r="AY950" s="65"/>
      <c r="AZ950" s="65"/>
      <c r="BA950" s="65"/>
      <c r="BB950" s="65"/>
      <c r="BC950" s="65"/>
      <c r="BD950" s="65"/>
      <c r="BE950" s="65"/>
      <c r="BF950" s="65"/>
      <c r="BG950" s="65"/>
      <c r="BH950" s="146"/>
    </row>
    <row r="951" spans="1:60" s="66" customFormat="1" ht="12" customHeight="1">
      <c r="A951" s="60" t="s">
        <v>38</v>
      </c>
      <c r="B951" s="51" t="s">
        <v>41</v>
      </c>
      <c r="C951" s="211">
        <v>51</v>
      </c>
      <c r="D951" s="107">
        <f>SUM(E951:P951)</f>
        <v>51</v>
      </c>
      <c r="E951" s="107"/>
      <c r="F951" s="107"/>
      <c r="G951" s="107"/>
      <c r="H951" s="107"/>
      <c r="I951" s="107"/>
      <c r="J951" s="107"/>
      <c r="K951" s="107"/>
      <c r="L951" s="107"/>
      <c r="M951" s="107"/>
      <c r="N951" s="107">
        <v>51</v>
      </c>
      <c r="O951" s="107"/>
      <c r="P951" s="107"/>
      <c r="Q951" s="107"/>
      <c r="R951" s="107"/>
      <c r="S951" s="107"/>
      <c r="T951" s="107"/>
      <c r="U951" s="212">
        <f t="shared" si="418"/>
        <v>51</v>
      </c>
      <c r="V951" s="32">
        <f t="shared" si="406"/>
        <v>51</v>
      </c>
      <c r="W951" s="97">
        <f t="shared" si="407"/>
        <v>51</v>
      </c>
      <c r="X951" s="172">
        <f t="shared" si="408"/>
        <v>0</v>
      </c>
      <c r="Y951" s="64"/>
      <c r="Z951" s="5">
        <f t="shared" si="410"/>
        <v>0</v>
      </c>
      <c r="AA951" s="65"/>
      <c r="AB951" s="65"/>
      <c r="AC951" s="65"/>
      <c r="AD951" s="65"/>
      <c r="AE951" s="65"/>
      <c r="AF951" s="65"/>
      <c r="AG951" s="65"/>
      <c r="AH951" s="65"/>
      <c r="AI951" s="65"/>
      <c r="AJ951" s="65"/>
      <c r="AK951" s="65"/>
      <c r="AL951" s="65"/>
      <c r="AM951" s="65"/>
      <c r="AN951" s="65"/>
      <c r="AO951" s="65"/>
      <c r="AP951" s="65"/>
      <c r="AQ951" s="65"/>
      <c r="AR951" s="65"/>
      <c r="AS951" s="65"/>
      <c r="AT951" s="65"/>
      <c r="AU951" s="65"/>
      <c r="AV951" s="65"/>
      <c r="AW951" s="65"/>
      <c r="AX951" s="65"/>
      <c r="AY951" s="65"/>
      <c r="AZ951" s="65"/>
      <c r="BA951" s="65"/>
      <c r="BB951" s="65"/>
      <c r="BC951" s="65"/>
      <c r="BD951" s="65"/>
      <c r="BE951" s="65"/>
      <c r="BF951" s="65"/>
      <c r="BG951" s="65"/>
    </row>
    <row r="952" spans="1:60" s="66" customFormat="1" ht="12" customHeight="1">
      <c r="A952" s="60" t="s">
        <v>40</v>
      </c>
      <c r="B952" s="51" t="s">
        <v>42</v>
      </c>
      <c r="C952" s="211">
        <v>22</v>
      </c>
      <c r="D952" s="107">
        <f>SUM(E952:P952)</f>
        <v>22</v>
      </c>
      <c r="E952" s="107"/>
      <c r="F952" s="107"/>
      <c r="G952" s="107"/>
      <c r="H952" s="107"/>
      <c r="I952" s="107"/>
      <c r="J952" s="107"/>
      <c r="K952" s="107"/>
      <c r="L952" s="107"/>
      <c r="M952" s="107"/>
      <c r="N952" s="107">
        <v>22</v>
      </c>
      <c r="O952" s="107"/>
      <c r="P952" s="107"/>
      <c r="Q952" s="107"/>
      <c r="R952" s="107"/>
      <c r="S952" s="107"/>
      <c r="T952" s="107"/>
      <c r="U952" s="212">
        <f t="shared" si="418"/>
        <v>22</v>
      </c>
      <c r="V952" s="32">
        <f t="shared" si="406"/>
        <v>22</v>
      </c>
      <c r="W952" s="97">
        <f t="shared" si="407"/>
        <v>22</v>
      </c>
      <c r="X952" s="172">
        <f t="shared" si="408"/>
        <v>0</v>
      </c>
      <c r="Y952" s="64"/>
      <c r="Z952" s="5">
        <f t="shared" si="410"/>
        <v>0</v>
      </c>
      <c r="AA952" s="65"/>
      <c r="AB952" s="65"/>
      <c r="AC952" s="65"/>
      <c r="AD952" s="65"/>
      <c r="AE952" s="65"/>
      <c r="AF952" s="65"/>
      <c r="AG952" s="65"/>
      <c r="AH952" s="65"/>
      <c r="AI952" s="65"/>
      <c r="AJ952" s="65"/>
      <c r="AK952" s="65"/>
      <c r="AL952" s="65"/>
      <c r="AM952" s="65"/>
      <c r="AN952" s="65"/>
      <c r="AO952" s="65"/>
      <c r="AP952" s="65"/>
      <c r="AQ952" s="65"/>
      <c r="AR952" s="65"/>
      <c r="AS952" s="65"/>
      <c r="AT952" s="65"/>
      <c r="AU952" s="65"/>
      <c r="AV952" s="65"/>
      <c r="AW952" s="65"/>
      <c r="AX952" s="65"/>
      <c r="AY952" s="65"/>
      <c r="AZ952" s="65"/>
      <c r="BA952" s="65"/>
      <c r="BB952" s="65"/>
      <c r="BC952" s="65"/>
      <c r="BD952" s="65"/>
      <c r="BE952" s="65"/>
      <c r="BF952" s="65"/>
      <c r="BG952" s="65"/>
    </row>
    <row r="953" spans="1:60" s="49" customFormat="1" ht="13.5" customHeight="1">
      <c r="A953" s="42" t="s">
        <v>45</v>
      </c>
      <c r="B953" s="43" t="s">
        <v>94</v>
      </c>
      <c r="C953" s="213">
        <v>410</v>
      </c>
      <c r="D953" s="103">
        <f t="shared" si="423"/>
        <v>400</v>
      </c>
      <c r="E953" s="103">
        <f>SUM(E954:E955)</f>
        <v>0</v>
      </c>
      <c r="F953" s="103">
        <f t="shared" ref="F953:T953" si="425">SUM(F954:F955)</f>
        <v>0</v>
      </c>
      <c r="G953" s="103">
        <f t="shared" si="425"/>
        <v>0</v>
      </c>
      <c r="H953" s="103">
        <f t="shared" si="425"/>
        <v>0</v>
      </c>
      <c r="I953" s="103">
        <f t="shared" si="425"/>
        <v>0</v>
      </c>
      <c r="J953" s="103">
        <f t="shared" si="425"/>
        <v>0</v>
      </c>
      <c r="K953" s="103">
        <f t="shared" si="425"/>
        <v>0</v>
      </c>
      <c r="L953" s="103">
        <f t="shared" si="425"/>
        <v>0</v>
      </c>
      <c r="M953" s="103">
        <f t="shared" si="425"/>
        <v>0</v>
      </c>
      <c r="N953" s="103">
        <f t="shared" si="425"/>
        <v>400</v>
      </c>
      <c r="O953" s="103">
        <f t="shared" si="425"/>
        <v>0</v>
      </c>
      <c r="P953" s="103">
        <f t="shared" si="425"/>
        <v>0</v>
      </c>
      <c r="Q953" s="103">
        <f t="shared" si="425"/>
        <v>0</v>
      </c>
      <c r="R953" s="103"/>
      <c r="S953" s="103">
        <f t="shared" si="425"/>
        <v>0</v>
      </c>
      <c r="T953" s="103">
        <f t="shared" si="425"/>
        <v>0</v>
      </c>
      <c r="U953" s="214">
        <f t="shared" si="418"/>
        <v>400</v>
      </c>
      <c r="V953" s="32">
        <f t="shared" si="406"/>
        <v>400</v>
      </c>
      <c r="W953" s="97">
        <f t="shared" si="407"/>
        <v>400</v>
      </c>
      <c r="X953" s="176">
        <f t="shared" si="408"/>
        <v>-10</v>
      </c>
      <c r="Y953" s="38"/>
      <c r="Z953" s="5">
        <f t="shared" si="410"/>
        <v>0</v>
      </c>
      <c r="AA953" s="48"/>
      <c r="AB953" s="48"/>
      <c r="AC953" s="48"/>
      <c r="AD953" s="48"/>
      <c r="AE953" s="48"/>
      <c r="AF953" s="48"/>
      <c r="AG953" s="48"/>
      <c r="AH953" s="48"/>
      <c r="AI953" s="48"/>
      <c r="AJ953" s="48"/>
      <c r="AK953" s="48"/>
      <c r="AL953" s="48"/>
      <c r="AM953" s="48"/>
      <c r="AN953" s="48"/>
      <c r="AO953" s="48"/>
      <c r="AP953" s="48"/>
      <c r="AQ953" s="48"/>
      <c r="AR953" s="48"/>
      <c r="AS953" s="48"/>
      <c r="AT953" s="48"/>
      <c r="AU953" s="48"/>
      <c r="AV953" s="48"/>
      <c r="AW953" s="48"/>
      <c r="AX953" s="48"/>
      <c r="AY953" s="48"/>
      <c r="AZ953" s="48"/>
      <c r="BA953" s="48"/>
      <c r="BB953" s="48"/>
      <c r="BC953" s="48"/>
      <c r="BD953" s="48"/>
      <c r="BE953" s="48"/>
      <c r="BF953" s="48"/>
      <c r="BG953" s="48"/>
    </row>
    <row r="954" spans="1:60" s="59" customFormat="1" ht="12">
      <c r="A954" s="50" t="s">
        <v>40</v>
      </c>
      <c r="B954" s="51" t="s">
        <v>689</v>
      </c>
      <c r="C954" s="211">
        <v>300</v>
      </c>
      <c r="D954" s="107">
        <f t="shared" si="423"/>
        <v>400</v>
      </c>
      <c r="E954" s="107"/>
      <c r="F954" s="107"/>
      <c r="G954" s="107"/>
      <c r="H954" s="107"/>
      <c r="I954" s="107"/>
      <c r="J954" s="107"/>
      <c r="K954" s="107"/>
      <c r="L954" s="107"/>
      <c r="M954" s="107"/>
      <c r="N954" s="107">
        <v>400</v>
      </c>
      <c r="O954" s="107"/>
      <c r="P954" s="107"/>
      <c r="Q954" s="107"/>
      <c r="R954" s="107"/>
      <c r="S954" s="107"/>
      <c r="T954" s="107"/>
      <c r="U954" s="212">
        <f t="shared" si="418"/>
        <v>400</v>
      </c>
      <c r="V954" s="32">
        <f t="shared" si="406"/>
        <v>400</v>
      </c>
      <c r="W954" s="97">
        <f t="shared" si="407"/>
        <v>400</v>
      </c>
      <c r="X954" s="172">
        <f t="shared" si="408"/>
        <v>100</v>
      </c>
      <c r="Y954" s="57"/>
      <c r="Z954" s="5">
        <f t="shared" si="410"/>
        <v>0</v>
      </c>
      <c r="AA954" s="58"/>
      <c r="AB954" s="58"/>
      <c r="AC954" s="58"/>
      <c r="AD954" s="58"/>
      <c r="AE954" s="58"/>
      <c r="AF954" s="58"/>
      <c r="AG954" s="58"/>
      <c r="AH954" s="58"/>
      <c r="AI954" s="58"/>
      <c r="AJ954" s="58"/>
      <c r="AK954" s="58"/>
      <c r="AL954" s="58"/>
      <c r="AM954" s="58"/>
      <c r="AN954" s="58"/>
      <c r="AO954" s="58"/>
      <c r="AP954" s="58"/>
      <c r="AQ954" s="58"/>
      <c r="AR954" s="58"/>
      <c r="AS954" s="58"/>
      <c r="AT954" s="58"/>
      <c r="AU954" s="58"/>
      <c r="AV954" s="58"/>
      <c r="AW954" s="58"/>
      <c r="AX954" s="58"/>
      <c r="AY954" s="58"/>
      <c r="AZ954" s="58"/>
      <c r="BA954" s="58"/>
      <c r="BB954" s="58"/>
      <c r="BC954" s="58"/>
      <c r="BD954" s="58"/>
      <c r="BE954" s="58"/>
      <c r="BF954" s="58"/>
      <c r="BG954" s="58"/>
    </row>
    <row r="955" spans="1:60" s="59" customFormat="1" ht="12" hidden="1">
      <c r="A955" s="50" t="s">
        <v>40</v>
      </c>
      <c r="B955" s="215" t="s">
        <v>690</v>
      </c>
      <c r="C955" s="211">
        <v>110</v>
      </c>
      <c r="D955" s="107">
        <f t="shared" si="423"/>
        <v>0</v>
      </c>
      <c r="E955" s="107"/>
      <c r="F955" s="107"/>
      <c r="G955" s="107"/>
      <c r="H955" s="107"/>
      <c r="I955" s="107"/>
      <c r="J955" s="107"/>
      <c r="K955" s="107"/>
      <c r="L955" s="107"/>
      <c r="M955" s="107"/>
      <c r="N955" s="107"/>
      <c r="O955" s="107"/>
      <c r="P955" s="107"/>
      <c r="Q955" s="107"/>
      <c r="R955" s="107"/>
      <c r="S955" s="107"/>
      <c r="T955" s="107"/>
      <c r="U955" s="212">
        <f t="shared" si="418"/>
        <v>0</v>
      </c>
      <c r="V955" s="32">
        <f t="shared" si="406"/>
        <v>0</v>
      </c>
      <c r="W955" s="97">
        <f t="shared" si="407"/>
        <v>0</v>
      </c>
      <c r="X955" s="172">
        <f t="shared" si="408"/>
        <v>-110</v>
      </c>
      <c r="Y955" s="57"/>
      <c r="Z955" s="5">
        <f t="shared" si="410"/>
        <v>0</v>
      </c>
      <c r="AA955" s="58"/>
      <c r="AB955" s="58"/>
      <c r="AC955" s="58"/>
      <c r="AD955" s="58"/>
      <c r="AE955" s="58"/>
      <c r="AF955" s="58"/>
      <c r="AG955" s="58"/>
      <c r="AH955" s="58"/>
      <c r="AI955" s="58"/>
      <c r="AJ955" s="58"/>
      <c r="AK955" s="58"/>
      <c r="AL955" s="58"/>
      <c r="AM955" s="58"/>
      <c r="AN955" s="58"/>
      <c r="AO955" s="58"/>
      <c r="AP955" s="58"/>
      <c r="AQ955" s="58"/>
      <c r="AR955" s="58"/>
      <c r="AS955" s="58"/>
      <c r="AT955" s="58"/>
      <c r="AU955" s="58"/>
      <c r="AV955" s="58"/>
      <c r="AW955" s="58"/>
      <c r="AX955" s="58"/>
      <c r="AY955" s="58"/>
      <c r="AZ955" s="58"/>
      <c r="BA955" s="58"/>
      <c r="BB955" s="58"/>
      <c r="BC955" s="58"/>
      <c r="BD955" s="58"/>
      <c r="BE955" s="58"/>
      <c r="BF955" s="58"/>
      <c r="BG955" s="58"/>
    </row>
    <row r="956" spans="1:60" s="41" customFormat="1" ht="13.5" customHeight="1">
      <c r="A956" s="90" t="s">
        <v>691</v>
      </c>
      <c r="B956" s="28" t="s">
        <v>692</v>
      </c>
      <c r="C956" s="216">
        <v>12204</v>
      </c>
      <c r="D956" s="99">
        <f>SUM(E956:P956)</f>
        <v>17752</v>
      </c>
      <c r="E956" s="99">
        <f>E957+E960+E963+E970</f>
        <v>9995</v>
      </c>
      <c r="F956" s="99">
        <f>F957+F960+F963+F970</f>
        <v>1769</v>
      </c>
      <c r="G956" s="99">
        <f t="shared" ref="G956:R956" si="426">G957+G960+G963+G970</f>
        <v>0</v>
      </c>
      <c r="H956" s="99">
        <f t="shared" si="426"/>
        <v>0</v>
      </c>
      <c r="I956" s="99">
        <f t="shared" si="426"/>
        <v>0</v>
      </c>
      <c r="J956" s="99">
        <f t="shared" si="426"/>
        <v>0</v>
      </c>
      <c r="K956" s="99">
        <f t="shared" si="426"/>
        <v>0</v>
      </c>
      <c r="L956" s="99">
        <f t="shared" si="426"/>
        <v>0</v>
      </c>
      <c r="M956" s="99">
        <f t="shared" si="426"/>
        <v>0</v>
      </c>
      <c r="N956" s="99">
        <f t="shared" si="426"/>
        <v>5988</v>
      </c>
      <c r="O956" s="99">
        <f t="shared" si="426"/>
        <v>0</v>
      </c>
      <c r="P956" s="99">
        <f t="shared" si="426"/>
        <v>0</v>
      </c>
      <c r="Q956" s="99">
        <f t="shared" si="426"/>
        <v>87</v>
      </c>
      <c r="R956" s="99">
        <f t="shared" si="426"/>
        <v>22</v>
      </c>
      <c r="S956" s="99">
        <f>S957+S960+S963+S970</f>
        <v>87</v>
      </c>
      <c r="T956" s="99">
        <f>T957+T960+T963+T970</f>
        <v>98</v>
      </c>
      <c r="U956" s="217">
        <f t="shared" si="418"/>
        <v>17861</v>
      </c>
      <c r="V956" s="32">
        <f t="shared" si="406"/>
        <v>17774</v>
      </c>
      <c r="W956" s="97">
        <f t="shared" si="407"/>
        <v>17752</v>
      </c>
      <c r="X956" s="34">
        <f t="shared" si="408"/>
        <v>5548</v>
      </c>
      <c r="Y956" s="89"/>
      <c r="Z956" s="5">
        <f t="shared" si="410"/>
        <v>0</v>
      </c>
      <c r="AA956" s="39"/>
      <c r="AB956" s="39"/>
      <c r="AC956" s="40"/>
      <c r="AD956" s="40"/>
      <c r="AE956" s="40"/>
      <c r="AF956" s="40"/>
      <c r="AG956" s="40"/>
      <c r="AH956" s="40"/>
      <c r="AI956" s="40"/>
      <c r="AJ956" s="40"/>
      <c r="AK956" s="40"/>
      <c r="AL956" s="40"/>
      <c r="AM956" s="40"/>
      <c r="AN956" s="40"/>
      <c r="AO956" s="40"/>
      <c r="AP956" s="40"/>
      <c r="AQ956" s="40"/>
      <c r="AR956" s="40"/>
      <c r="AS956" s="40"/>
      <c r="AT956" s="40"/>
      <c r="AU956" s="40"/>
      <c r="AV956" s="40"/>
      <c r="AW956" s="40"/>
      <c r="AX956" s="40"/>
      <c r="AY956" s="40"/>
      <c r="AZ956" s="40"/>
      <c r="BA956" s="40"/>
      <c r="BB956" s="40"/>
      <c r="BC956" s="40"/>
      <c r="BD956" s="40"/>
      <c r="BE956" s="40"/>
      <c r="BF956" s="40"/>
      <c r="BG956" s="40"/>
    </row>
    <row r="957" spans="1:60" s="49" customFormat="1" ht="13.5" customHeight="1">
      <c r="A957" s="42" t="s">
        <v>35</v>
      </c>
      <c r="B957" s="43" t="s">
        <v>139</v>
      </c>
      <c r="C957" s="213">
        <v>4314</v>
      </c>
      <c r="D957" s="103">
        <f t="shared" ref="D957:D972" si="427">SUM(E957:P957)</f>
        <v>4929</v>
      </c>
      <c r="E957" s="103">
        <f t="shared" ref="E957:M957" si="428">E958+E959</f>
        <v>0</v>
      </c>
      <c r="F957" s="103">
        <f t="shared" si="428"/>
        <v>0</v>
      </c>
      <c r="G957" s="103">
        <f t="shared" si="428"/>
        <v>0</v>
      </c>
      <c r="H957" s="103">
        <f t="shared" si="428"/>
        <v>0</v>
      </c>
      <c r="I957" s="103">
        <f t="shared" si="428"/>
        <v>0</v>
      </c>
      <c r="J957" s="103">
        <f t="shared" si="428"/>
        <v>0</v>
      </c>
      <c r="K957" s="103">
        <f t="shared" si="428"/>
        <v>0</v>
      </c>
      <c r="L957" s="103">
        <f t="shared" si="428"/>
        <v>0</v>
      </c>
      <c r="M957" s="103">
        <f t="shared" si="428"/>
        <v>0</v>
      </c>
      <c r="N957" s="103">
        <f>N958+N959</f>
        <v>4929</v>
      </c>
      <c r="O957" s="103"/>
      <c r="P957" s="103"/>
      <c r="Q957" s="103"/>
      <c r="R957" s="103"/>
      <c r="S957" s="103"/>
      <c r="T957" s="103">
        <f>T958</f>
        <v>98</v>
      </c>
      <c r="U957" s="214">
        <f t="shared" si="418"/>
        <v>4929</v>
      </c>
      <c r="V957" s="32">
        <f t="shared" si="406"/>
        <v>4929</v>
      </c>
      <c r="W957" s="97">
        <f t="shared" si="407"/>
        <v>4929</v>
      </c>
      <c r="X957" s="176">
        <f t="shared" si="408"/>
        <v>615</v>
      </c>
      <c r="Y957" s="38" t="s">
        <v>37</v>
      </c>
      <c r="Z957" s="5">
        <f t="shared" si="410"/>
        <v>0</v>
      </c>
      <c r="AA957" s="48"/>
      <c r="AB957" s="48"/>
      <c r="AC957" s="48"/>
      <c r="AD957" s="48"/>
      <c r="AE957" s="48"/>
      <c r="AF957" s="48"/>
      <c r="AG957" s="48"/>
      <c r="AH957" s="48"/>
      <c r="AI957" s="48"/>
      <c r="AJ957" s="48"/>
      <c r="AK957" s="48"/>
      <c r="AL957" s="48"/>
      <c r="AM957" s="48"/>
      <c r="AN957" s="48"/>
      <c r="AO957" s="48"/>
      <c r="AP957" s="48"/>
      <c r="AQ957" s="48"/>
      <c r="AR957" s="48"/>
      <c r="AS957" s="48"/>
      <c r="AT957" s="48"/>
      <c r="AU957" s="48"/>
      <c r="AV957" s="48"/>
      <c r="AW957" s="48"/>
      <c r="AX957" s="48"/>
      <c r="AY957" s="48"/>
      <c r="AZ957" s="48"/>
      <c r="BA957" s="48"/>
      <c r="BB957" s="48"/>
      <c r="BC957" s="48"/>
      <c r="BD957" s="48"/>
      <c r="BE957" s="48"/>
      <c r="BF957" s="48"/>
      <c r="BG957" s="48"/>
    </row>
    <row r="958" spans="1:60" s="147" customFormat="1" ht="12" customHeight="1">
      <c r="A958" s="60" t="s">
        <v>38</v>
      </c>
      <c r="B958" s="51" t="s">
        <v>39</v>
      </c>
      <c r="C958" s="211">
        <v>3469</v>
      </c>
      <c r="D958" s="107">
        <f>SUM(E958:P958)</f>
        <v>4034</v>
      </c>
      <c r="E958" s="107"/>
      <c r="F958" s="107"/>
      <c r="G958" s="107"/>
      <c r="H958" s="107"/>
      <c r="I958" s="107"/>
      <c r="J958" s="107"/>
      <c r="K958" s="107"/>
      <c r="L958" s="107"/>
      <c r="M958" s="107"/>
      <c r="N958" s="107">
        <f>4132-T958</f>
        <v>4034</v>
      </c>
      <c r="O958" s="107"/>
      <c r="P958" s="107"/>
      <c r="Q958" s="107"/>
      <c r="R958" s="107"/>
      <c r="S958" s="107"/>
      <c r="T958" s="107">
        <v>98</v>
      </c>
      <c r="U958" s="212">
        <f t="shared" si="418"/>
        <v>4034</v>
      </c>
      <c r="V958" s="32">
        <f t="shared" si="406"/>
        <v>4034</v>
      </c>
      <c r="W958" s="97">
        <f t="shared" si="407"/>
        <v>4034</v>
      </c>
      <c r="X958" s="172">
        <f t="shared" si="408"/>
        <v>565</v>
      </c>
      <c r="Y958" s="64"/>
      <c r="Z958" s="5">
        <f t="shared" si="410"/>
        <v>0</v>
      </c>
      <c r="AA958" s="65"/>
      <c r="AB958" s="65"/>
      <c r="AC958" s="65"/>
      <c r="AD958" s="65"/>
      <c r="AE958" s="65"/>
      <c r="AF958" s="65"/>
      <c r="AG958" s="65"/>
      <c r="AH958" s="65"/>
      <c r="AI958" s="65"/>
      <c r="AJ958" s="65"/>
      <c r="AK958" s="65"/>
      <c r="AL958" s="65"/>
      <c r="AM958" s="65"/>
      <c r="AN958" s="65"/>
      <c r="AO958" s="65"/>
      <c r="AP958" s="65"/>
      <c r="AQ958" s="65"/>
      <c r="AR958" s="65"/>
      <c r="AS958" s="65"/>
      <c r="AT958" s="65"/>
      <c r="AU958" s="65"/>
      <c r="AV958" s="65"/>
      <c r="AW958" s="65"/>
      <c r="AX958" s="65"/>
      <c r="AY958" s="65"/>
      <c r="AZ958" s="65"/>
      <c r="BA958" s="65"/>
      <c r="BB958" s="65"/>
      <c r="BC958" s="65"/>
      <c r="BD958" s="65"/>
      <c r="BE958" s="65"/>
      <c r="BF958" s="65"/>
      <c r="BG958" s="65"/>
      <c r="BH958" s="146"/>
    </row>
    <row r="959" spans="1:60" s="66" customFormat="1" ht="12" customHeight="1">
      <c r="A959" s="60" t="s">
        <v>40</v>
      </c>
      <c r="B959" s="51" t="s">
        <v>42</v>
      </c>
      <c r="C959" s="211">
        <v>845</v>
      </c>
      <c r="D959" s="107">
        <f>SUM(E959:P959)</f>
        <v>895</v>
      </c>
      <c r="E959" s="107"/>
      <c r="F959" s="107"/>
      <c r="G959" s="107"/>
      <c r="H959" s="107"/>
      <c r="I959" s="107"/>
      <c r="J959" s="107"/>
      <c r="K959" s="107"/>
      <c r="L959" s="107"/>
      <c r="M959" s="107"/>
      <c r="N959" s="107">
        <v>895</v>
      </c>
      <c r="O959" s="107"/>
      <c r="P959" s="107"/>
      <c r="Q959" s="107"/>
      <c r="R959" s="107"/>
      <c r="S959" s="107"/>
      <c r="T959" s="107"/>
      <c r="U959" s="212">
        <f t="shared" si="418"/>
        <v>895</v>
      </c>
      <c r="V959" s="32">
        <f t="shared" si="406"/>
        <v>895</v>
      </c>
      <c r="W959" s="97">
        <f t="shared" si="407"/>
        <v>895</v>
      </c>
      <c r="X959" s="172">
        <f t="shared" si="408"/>
        <v>50</v>
      </c>
      <c r="Y959" s="64"/>
      <c r="Z959" s="5">
        <f t="shared" si="410"/>
        <v>0</v>
      </c>
      <c r="AA959" s="65"/>
      <c r="AB959" s="65"/>
      <c r="AC959" s="65"/>
      <c r="AD959" s="65"/>
      <c r="AE959" s="65"/>
      <c r="AF959" s="65"/>
      <c r="AG959" s="65"/>
      <c r="AH959" s="65"/>
      <c r="AI959" s="65"/>
      <c r="AJ959" s="65"/>
      <c r="AK959" s="65"/>
      <c r="AL959" s="65"/>
      <c r="AM959" s="65"/>
      <c r="AN959" s="65"/>
      <c r="AO959" s="65"/>
      <c r="AP959" s="65"/>
      <c r="AQ959" s="65"/>
      <c r="AR959" s="65"/>
      <c r="AS959" s="65"/>
      <c r="AT959" s="65"/>
      <c r="AU959" s="65"/>
      <c r="AV959" s="65"/>
      <c r="AW959" s="65"/>
      <c r="AX959" s="65"/>
      <c r="AY959" s="65"/>
      <c r="AZ959" s="65"/>
      <c r="BA959" s="65"/>
      <c r="BB959" s="65"/>
      <c r="BC959" s="65"/>
      <c r="BD959" s="65"/>
      <c r="BE959" s="65"/>
      <c r="BF959" s="65"/>
      <c r="BG959" s="65"/>
    </row>
    <row r="960" spans="1:60" s="49" customFormat="1" ht="13.5" customHeight="1">
      <c r="A960" s="42" t="s">
        <v>43</v>
      </c>
      <c r="B960" s="43" t="s">
        <v>44</v>
      </c>
      <c r="C960" s="213">
        <v>783</v>
      </c>
      <c r="D960" s="103">
        <f t="shared" si="427"/>
        <v>783</v>
      </c>
      <c r="E960" s="103">
        <f t="shared" ref="E960:M960" si="429">E961+E962</f>
        <v>0</v>
      </c>
      <c r="F960" s="103">
        <f t="shared" si="429"/>
        <v>0</v>
      </c>
      <c r="G960" s="103">
        <f t="shared" si="429"/>
        <v>0</v>
      </c>
      <c r="H960" s="103">
        <f t="shared" si="429"/>
        <v>0</v>
      </c>
      <c r="I960" s="103">
        <f t="shared" si="429"/>
        <v>0</v>
      </c>
      <c r="J960" s="103">
        <f t="shared" si="429"/>
        <v>0</v>
      </c>
      <c r="K960" s="103">
        <f t="shared" si="429"/>
        <v>0</v>
      </c>
      <c r="L960" s="103">
        <f t="shared" si="429"/>
        <v>0</v>
      </c>
      <c r="M960" s="103">
        <f t="shared" si="429"/>
        <v>0</v>
      </c>
      <c r="N960" s="103">
        <f>N961+N962</f>
        <v>783</v>
      </c>
      <c r="O960" s="103">
        <f>O961+O962</f>
        <v>0</v>
      </c>
      <c r="P960" s="103">
        <f>P961+P962</f>
        <v>0</v>
      </c>
      <c r="Q960" s="103">
        <v>87</v>
      </c>
      <c r="R960" s="103"/>
      <c r="S960" s="103">
        <v>87</v>
      </c>
      <c r="T960" s="103"/>
      <c r="U960" s="214">
        <f t="shared" si="418"/>
        <v>870</v>
      </c>
      <c r="V960" s="32">
        <f t="shared" si="406"/>
        <v>783</v>
      </c>
      <c r="W960" s="97">
        <f t="shared" si="407"/>
        <v>783</v>
      </c>
      <c r="X960" s="176">
        <f t="shared" si="408"/>
        <v>0</v>
      </c>
      <c r="Y960" s="38" t="s">
        <v>37</v>
      </c>
      <c r="Z960" s="5">
        <f t="shared" si="410"/>
        <v>0</v>
      </c>
      <c r="AA960" s="48"/>
      <c r="AB960" s="48"/>
      <c r="AC960" s="48"/>
      <c r="AD960" s="48"/>
      <c r="AE960" s="48"/>
      <c r="AF960" s="48"/>
      <c r="AG960" s="48"/>
      <c r="AH960" s="48"/>
      <c r="AI960" s="48"/>
      <c r="AJ960" s="48"/>
      <c r="AK960" s="48"/>
      <c r="AL960" s="48"/>
      <c r="AM960" s="48"/>
      <c r="AN960" s="48"/>
      <c r="AO960" s="48"/>
      <c r="AP960" s="48"/>
      <c r="AQ960" s="48"/>
      <c r="AR960" s="48"/>
      <c r="AS960" s="48"/>
      <c r="AT960" s="48"/>
      <c r="AU960" s="48"/>
      <c r="AV960" s="48"/>
      <c r="AW960" s="48"/>
      <c r="AX960" s="48"/>
      <c r="AY960" s="48"/>
      <c r="AZ960" s="48"/>
      <c r="BA960" s="48"/>
      <c r="BB960" s="48"/>
      <c r="BC960" s="48"/>
      <c r="BD960" s="48"/>
      <c r="BE960" s="48"/>
      <c r="BF960" s="48"/>
      <c r="BG960" s="48"/>
    </row>
    <row r="961" spans="1:60" s="147" customFormat="1" ht="12" customHeight="1">
      <c r="A961" s="60" t="s">
        <v>38</v>
      </c>
      <c r="B961" s="51" t="s">
        <v>39</v>
      </c>
      <c r="C961" s="211">
        <v>677</v>
      </c>
      <c r="D961" s="107">
        <f>SUM(E961:P961)</f>
        <v>677</v>
      </c>
      <c r="E961" s="107"/>
      <c r="F961" s="107"/>
      <c r="G961" s="107"/>
      <c r="H961" s="107"/>
      <c r="I961" s="107"/>
      <c r="J961" s="107"/>
      <c r="K961" s="107"/>
      <c r="L961" s="107"/>
      <c r="M961" s="107"/>
      <c r="N961" s="107">
        <v>677</v>
      </c>
      <c r="O961" s="107"/>
      <c r="P961" s="107"/>
      <c r="Q961" s="107"/>
      <c r="R961" s="107"/>
      <c r="S961" s="107"/>
      <c r="T961" s="107"/>
      <c r="U961" s="212">
        <f t="shared" si="418"/>
        <v>677</v>
      </c>
      <c r="V961" s="32">
        <f t="shared" si="406"/>
        <v>677</v>
      </c>
      <c r="W961" s="97">
        <f t="shared" si="407"/>
        <v>677</v>
      </c>
      <c r="X961" s="172">
        <f t="shared" si="408"/>
        <v>0</v>
      </c>
      <c r="Y961" s="64"/>
      <c r="Z961" s="5">
        <f t="shared" si="410"/>
        <v>0</v>
      </c>
      <c r="AA961" s="65"/>
      <c r="AB961" s="65"/>
      <c r="AC961" s="65"/>
      <c r="AD961" s="65"/>
      <c r="AE961" s="65"/>
      <c r="AF961" s="65"/>
      <c r="AG961" s="65"/>
      <c r="AH961" s="65"/>
      <c r="AI961" s="65"/>
      <c r="AJ961" s="65"/>
      <c r="AK961" s="65"/>
      <c r="AL961" s="65"/>
      <c r="AM961" s="65"/>
      <c r="AN961" s="65"/>
      <c r="AO961" s="65"/>
      <c r="AP961" s="65"/>
      <c r="AQ961" s="65"/>
      <c r="AR961" s="65"/>
      <c r="AS961" s="65"/>
      <c r="AT961" s="65"/>
      <c r="AU961" s="65"/>
      <c r="AV961" s="65"/>
      <c r="AW961" s="65"/>
      <c r="AX961" s="65"/>
      <c r="AY961" s="65"/>
      <c r="AZ961" s="65"/>
      <c r="BA961" s="65"/>
      <c r="BB961" s="65"/>
      <c r="BC961" s="65"/>
      <c r="BD961" s="65"/>
      <c r="BE961" s="65"/>
      <c r="BF961" s="65"/>
      <c r="BG961" s="65"/>
      <c r="BH961" s="146"/>
    </row>
    <row r="962" spans="1:60" s="66" customFormat="1" ht="12" customHeight="1">
      <c r="A962" s="60" t="s">
        <v>40</v>
      </c>
      <c r="B962" s="51" t="s">
        <v>42</v>
      </c>
      <c r="C962" s="211">
        <v>106</v>
      </c>
      <c r="D962" s="107">
        <f>SUM(E962:P962)</f>
        <v>106</v>
      </c>
      <c r="E962" s="107"/>
      <c r="F962" s="107"/>
      <c r="G962" s="107"/>
      <c r="H962" s="107"/>
      <c r="I962" s="107"/>
      <c r="J962" s="107"/>
      <c r="K962" s="107"/>
      <c r="L962" s="107"/>
      <c r="M962" s="107"/>
      <c r="N962" s="107">
        <v>106</v>
      </c>
      <c r="O962" s="107"/>
      <c r="P962" s="107"/>
      <c r="Q962" s="107"/>
      <c r="R962" s="107"/>
      <c r="S962" s="107"/>
      <c r="T962" s="107"/>
      <c r="U962" s="212">
        <f t="shared" si="418"/>
        <v>106</v>
      </c>
      <c r="V962" s="32">
        <f t="shared" si="406"/>
        <v>106</v>
      </c>
      <c r="W962" s="97">
        <f t="shared" si="407"/>
        <v>106</v>
      </c>
      <c r="X962" s="172">
        <f t="shared" si="408"/>
        <v>0</v>
      </c>
      <c r="Y962" s="64"/>
      <c r="Z962" s="5">
        <f t="shared" si="410"/>
        <v>0</v>
      </c>
      <c r="AA962" s="65"/>
      <c r="AB962" s="65"/>
      <c r="AC962" s="65"/>
      <c r="AD962" s="65"/>
      <c r="AE962" s="65"/>
      <c r="AF962" s="65"/>
      <c r="AG962" s="65"/>
      <c r="AH962" s="65"/>
      <c r="AI962" s="65"/>
      <c r="AJ962" s="65"/>
      <c r="AK962" s="65"/>
      <c r="AL962" s="65"/>
      <c r="AM962" s="65"/>
      <c r="AN962" s="65"/>
      <c r="AO962" s="65"/>
      <c r="AP962" s="65"/>
      <c r="AQ962" s="65"/>
      <c r="AR962" s="65"/>
      <c r="AS962" s="65"/>
      <c r="AT962" s="65"/>
      <c r="AU962" s="65"/>
      <c r="AV962" s="65"/>
      <c r="AW962" s="65"/>
      <c r="AX962" s="65"/>
      <c r="AY962" s="65"/>
      <c r="AZ962" s="65"/>
      <c r="BA962" s="65"/>
      <c r="BB962" s="65"/>
      <c r="BC962" s="65"/>
      <c r="BD962" s="65"/>
      <c r="BE962" s="65"/>
      <c r="BF962" s="65"/>
      <c r="BG962" s="65"/>
    </row>
    <row r="963" spans="1:60" s="49" customFormat="1" ht="13.5" customHeight="1">
      <c r="A963" s="42" t="s">
        <v>45</v>
      </c>
      <c r="B963" s="43" t="s">
        <v>94</v>
      </c>
      <c r="C963" s="213">
        <v>3660</v>
      </c>
      <c r="D963" s="103">
        <f t="shared" si="427"/>
        <v>3960</v>
      </c>
      <c r="E963" s="103">
        <f>SUM(E964:E969)</f>
        <v>3624</v>
      </c>
      <c r="F963" s="103">
        <f t="shared" ref="F963:P963" si="430">SUM(F964:F969)</f>
        <v>60</v>
      </c>
      <c r="G963" s="103">
        <f t="shared" si="430"/>
        <v>0</v>
      </c>
      <c r="H963" s="103">
        <f t="shared" si="430"/>
        <v>0</v>
      </c>
      <c r="I963" s="103">
        <f t="shared" si="430"/>
        <v>0</v>
      </c>
      <c r="J963" s="103">
        <f t="shared" si="430"/>
        <v>0</v>
      </c>
      <c r="K963" s="103">
        <f t="shared" si="430"/>
        <v>0</v>
      </c>
      <c r="L963" s="103">
        <f t="shared" si="430"/>
        <v>0</v>
      </c>
      <c r="M963" s="103">
        <f t="shared" si="430"/>
        <v>0</v>
      </c>
      <c r="N963" s="103">
        <f t="shared" si="430"/>
        <v>276</v>
      </c>
      <c r="O963" s="103">
        <f t="shared" si="430"/>
        <v>0</v>
      </c>
      <c r="P963" s="103">
        <f t="shared" si="430"/>
        <v>0</v>
      </c>
      <c r="Q963" s="103"/>
      <c r="R963" s="103"/>
      <c r="S963" s="103"/>
      <c r="T963" s="103"/>
      <c r="U963" s="214">
        <f t="shared" si="418"/>
        <v>3960</v>
      </c>
      <c r="V963" s="32">
        <f t="shared" si="406"/>
        <v>3960</v>
      </c>
      <c r="W963" s="97">
        <f t="shared" si="407"/>
        <v>3960</v>
      </c>
      <c r="X963" s="176">
        <f t="shared" si="408"/>
        <v>300</v>
      </c>
      <c r="Y963" s="38" t="s">
        <v>37</v>
      </c>
      <c r="Z963" s="5">
        <f t="shared" si="410"/>
        <v>0</v>
      </c>
      <c r="AA963" s="48"/>
      <c r="AB963" s="48"/>
      <c r="AC963" s="48"/>
      <c r="AD963" s="48"/>
      <c r="AE963" s="48"/>
      <c r="AF963" s="48"/>
      <c r="AG963" s="48"/>
      <c r="AH963" s="48"/>
      <c r="AI963" s="48"/>
      <c r="AJ963" s="48"/>
      <c r="AK963" s="48"/>
      <c r="AL963" s="48"/>
      <c r="AM963" s="48"/>
      <c r="AN963" s="48"/>
      <c r="AO963" s="48"/>
      <c r="AP963" s="48"/>
      <c r="AQ963" s="48"/>
      <c r="AR963" s="48"/>
      <c r="AS963" s="48"/>
      <c r="AT963" s="48"/>
      <c r="AU963" s="48"/>
      <c r="AV963" s="48"/>
      <c r="AW963" s="48"/>
      <c r="AX963" s="48"/>
      <c r="AY963" s="48"/>
      <c r="AZ963" s="48"/>
      <c r="BA963" s="48"/>
      <c r="BB963" s="48"/>
      <c r="BC963" s="48"/>
      <c r="BD963" s="48"/>
      <c r="BE963" s="48"/>
      <c r="BF963" s="48"/>
      <c r="BG963" s="48"/>
    </row>
    <row r="964" spans="1:60" s="59" customFormat="1" ht="12">
      <c r="A964" s="50" t="s">
        <v>40</v>
      </c>
      <c r="B964" s="51" t="s">
        <v>693</v>
      </c>
      <c r="C964" s="211">
        <v>86</v>
      </c>
      <c r="D964" s="107">
        <f t="shared" si="427"/>
        <v>86</v>
      </c>
      <c r="E964" s="107"/>
      <c r="F964" s="107"/>
      <c r="G964" s="107"/>
      <c r="H964" s="107"/>
      <c r="I964" s="107"/>
      <c r="J964" s="107"/>
      <c r="K964" s="107"/>
      <c r="L964" s="107"/>
      <c r="M964" s="107"/>
      <c r="N964" s="107">
        <v>86</v>
      </c>
      <c r="O964" s="107"/>
      <c r="P964" s="107"/>
      <c r="Q964" s="107"/>
      <c r="R964" s="107"/>
      <c r="S964" s="107"/>
      <c r="T964" s="107"/>
      <c r="U964" s="212">
        <f t="shared" si="418"/>
        <v>86</v>
      </c>
      <c r="V964" s="32">
        <f t="shared" si="406"/>
        <v>86</v>
      </c>
      <c r="W964" s="97">
        <f t="shared" si="407"/>
        <v>86</v>
      </c>
      <c r="X964" s="172">
        <f t="shared" si="408"/>
        <v>0</v>
      </c>
      <c r="Y964" s="57"/>
      <c r="Z964" s="5">
        <f t="shared" si="410"/>
        <v>0</v>
      </c>
      <c r="AA964" s="58"/>
      <c r="AB964" s="58"/>
      <c r="AC964" s="58"/>
      <c r="AD964" s="58"/>
      <c r="AE964" s="58"/>
      <c r="AF964" s="58"/>
      <c r="AG964" s="58"/>
      <c r="AH964" s="58"/>
      <c r="AI964" s="58"/>
      <c r="AJ964" s="58"/>
      <c r="AK964" s="58"/>
      <c r="AL964" s="58"/>
      <c r="AM964" s="58"/>
      <c r="AN964" s="58"/>
      <c r="AO964" s="58"/>
      <c r="AP964" s="58"/>
      <c r="AQ964" s="58"/>
      <c r="AR964" s="58"/>
      <c r="AS964" s="58"/>
      <c r="AT964" s="58"/>
      <c r="AU964" s="58"/>
      <c r="AV964" s="58"/>
      <c r="AW964" s="58"/>
      <c r="AX964" s="58"/>
      <c r="AY964" s="58"/>
      <c r="AZ964" s="58"/>
      <c r="BA964" s="58"/>
      <c r="BB964" s="58"/>
      <c r="BC964" s="58"/>
      <c r="BD964" s="58"/>
      <c r="BE964" s="58"/>
      <c r="BF964" s="58"/>
      <c r="BG964" s="58"/>
    </row>
    <row r="965" spans="1:60" s="59" customFormat="1" ht="29.25" customHeight="1">
      <c r="A965" s="50" t="s">
        <v>40</v>
      </c>
      <c r="B965" s="51" t="s">
        <v>694</v>
      </c>
      <c r="C965" s="211">
        <v>233</v>
      </c>
      <c r="D965" s="107">
        <f t="shared" si="427"/>
        <v>233</v>
      </c>
      <c r="E965" s="107">
        <v>233</v>
      </c>
      <c r="F965" s="107"/>
      <c r="G965" s="107"/>
      <c r="H965" s="107"/>
      <c r="I965" s="107"/>
      <c r="J965" s="107"/>
      <c r="K965" s="107"/>
      <c r="L965" s="107"/>
      <c r="M965" s="107"/>
      <c r="N965" s="107"/>
      <c r="O965" s="107"/>
      <c r="P965" s="107"/>
      <c r="Q965" s="107"/>
      <c r="R965" s="107"/>
      <c r="S965" s="107"/>
      <c r="T965" s="107"/>
      <c r="U965" s="212">
        <f t="shared" si="418"/>
        <v>233</v>
      </c>
      <c r="V965" s="32">
        <f t="shared" si="406"/>
        <v>233</v>
      </c>
      <c r="W965" s="97">
        <f t="shared" si="407"/>
        <v>233</v>
      </c>
      <c r="X965" s="172">
        <f t="shared" si="408"/>
        <v>0</v>
      </c>
      <c r="Y965" s="57"/>
      <c r="Z965" s="5">
        <f t="shared" si="410"/>
        <v>0</v>
      </c>
      <c r="AA965" s="58"/>
      <c r="AB965" s="58"/>
      <c r="AC965" s="58"/>
      <c r="AD965" s="58"/>
      <c r="AE965" s="58"/>
      <c r="AF965" s="58"/>
      <c r="AG965" s="58"/>
      <c r="AH965" s="58"/>
      <c r="AI965" s="58"/>
      <c r="AJ965" s="58"/>
      <c r="AK965" s="58"/>
      <c r="AL965" s="58"/>
      <c r="AM965" s="58"/>
      <c r="AN965" s="58"/>
      <c r="AO965" s="58"/>
      <c r="AP965" s="58"/>
      <c r="AQ965" s="58"/>
      <c r="AR965" s="58"/>
      <c r="AS965" s="58"/>
      <c r="AT965" s="58"/>
      <c r="AU965" s="58"/>
      <c r="AV965" s="58"/>
      <c r="AW965" s="58"/>
      <c r="AX965" s="58"/>
      <c r="AY965" s="58"/>
      <c r="AZ965" s="58"/>
      <c r="BA965" s="58"/>
      <c r="BB965" s="58"/>
      <c r="BC965" s="58"/>
      <c r="BD965" s="58"/>
      <c r="BE965" s="58"/>
      <c r="BF965" s="58"/>
      <c r="BG965" s="58"/>
    </row>
    <row r="966" spans="1:60" s="59" customFormat="1" ht="24" customHeight="1">
      <c r="A966" s="50" t="s">
        <v>40</v>
      </c>
      <c r="B966" s="51" t="s">
        <v>695</v>
      </c>
      <c r="C966" s="211">
        <v>2791</v>
      </c>
      <c r="D966" s="107">
        <f t="shared" si="427"/>
        <v>3091</v>
      </c>
      <c r="E966" s="107">
        <v>3091</v>
      </c>
      <c r="F966" s="107"/>
      <c r="G966" s="107"/>
      <c r="H966" s="107"/>
      <c r="I966" s="107"/>
      <c r="J966" s="107"/>
      <c r="K966" s="107"/>
      <c r="L966" s="107"/>
      <c r="M966" s="107"/>
      <c r="N966" s="107"/>
      <c r="O966" s="107"/>
      <c r="P966" s="107"/>
      <c r="Q966" s="107"/>
      <c r="R966" s="107"/>
      <c r="S966" s="107"/>
      <c r="T966" s="107"/>
      <c r="U966" s="212">
        <f t="shared" si="418"/>
        <v>3091</v>
      </c>
      <c r="V966" s="32">
        <f t="shared" si="406"/>
        <v>3091</v>
      </c>
      <c r="W966" s="97">
        <f t="shared" si="407"/>
        <v>3091</v>
      </c>
      <c r="X966" s="172">
        <f t="shared" si="408"/>
        <v>300</v>
      </c>
      <c r="Y966" s="57"/>
      <c r="Z966" s="5">
        <f t="shared" si="410"/>
        <v>0</v>
      </c>
      <c r="AA966" s="58"/>
      <c r="AB966" s="58"/>
      <c r="AC966" s="58"/>
      <c r="AD966" s="58"/>
      <c r="AE966" s="58"/>
      <c r="AF966" s="58"/>
      <c r="AG966" s="58"/>
      <c r="AH966" s="58"/>
      <c r="AI966" s="58"/>
      <c r="AJ966" s="58"/>
      <c r="AK966" s="58"/>
      <c r="AL966" s="58"/>
      <c r="AM966" s="58"/>
      <c r="AN966" s="58"/>
      <c r="AO966" s="58"/>
      <c r="AP966" s="58"/>
      <c r="AQ966" s="58"/>
      <c r="AR966" s="58"/>
      <c r="AS966" s="58"/>
      <c r="AT966" s="58"/>
      <c r="AU966" s="58"/>
      <c r="AV966" s="58"/>
      <c r="AW966" s="58"/>
      <c r="AX966" s="58"/>
      <c r="AY966" s="58"/>
      <c r="AZ966" s="58"/>
      <c r="BA966" s="58"/>
      <c r="BB966" s="58"/>
      <c r="BC966" s="58"/>
      <c r="BD966" s="58"/>
      <c r="BE966" s="58"/>
      <c r="BF966" s="58"/>
      <c r="BG966" s="58"/>
    </row>
    <row r="967" spans="1:60" s="147" customFormat="1" ht="24">
      <c r="A967" s="60" t="s">
        <v>40</v>
      </c>
      <c r="B967" s="51" t="s">
        <v>696</v>
      </c>
      <c r="C967" s="211">
        <v>190</v>
      </c>
      <c r="D967" s="107">
        <f t="shared" si="427"/>
        <v>190</v>
      </c>
      <c r="E967" s="107"/>
      <c r="F967" s="107"/>
      <c r="G967" s="107"/>
      <c r="H967" s="107"/>
      <c r="I967" s="107"/>
      <c r="J967" s="107"/>
      <c r="K967" s="107"/>
      <c r="L967" s="107"/>
      <c r="M967" s="107"/>
      <c r="N967" s="107">
        <v>190</v>
      </c>
      <c r="O967" s="107"/>
      <c r="P967" s="107"/>
      <c r="Q967" s="107"/>
      <c r="R967" s="107"/>
      <c r="S967" s="107"/>
      <c r="T967" s="107"/>
      <c r="U967" s="212">
        <f t="shared" si="418"/>
        <v>190</v>
      </c>
      <c r="V967" s="32">
        <f t="shared" si="406"/>
        <v>190</v>
      </c>
      <c r="W967" s="97">
        <f t="shared" si="407"/>
        <v>190</v>
      </c>
      <c r="X967" s="172">
        <f t="shared" si="408"/>
        <v>0</v>
      </c>
      <c r="Y967" s="64"/>
      <c r="Z967" s="5">
        <f t="shared" si="410"/>
        <v>0</v>
      </c>
      <c r="AA967" s="65"/>
      <c r="AB967" s="65"/>
      <c r="AC967" s="65"/>
      <c r="AD967" s="65"/>
      <c r="AE967" s="65"/>
      <c r="AF967" s="65"/>
      <c r="AG967" s="65"/>
      <c r="AH967" s="65"/>
      <c r="AI967" s="65"/>
      <c r="AJ967" s="65"/>
      <c r="AK967" s="65"/>
      <c r="AL967" s="65"/>
      <c r="AM967" s="65"/>
      <c r="AN967" s="65"/>
      <c r="AO967" s="65"/>
      <c r="AP967" s="65"/>
      <c r="AQ967" s="65"/>
      <c r="AR967" s="65"/>
      <c r="AS967" s="65"/>
      <c r="AT967" s="65"/>
      <c r="AU967" s="65"/>
      <c r="AV967" s="65"/>
      <c r="AW967" s="65"/>
      <c r="AX967" s="65"/>
      <c r="AY967" s="65"/>
      <c r="AZ967" s="65"/>
      <c r="BA967" s="65"/>
      <c r="BB967" s="65"/>
      <c r="BC967" s="65"/>
      <c r="BD967" s="65"/>
      <c r="BE967" s="65"/>
      <c r="BF967" s="65"/>
      <c r="BG967" s="65"/>
      <c r="BH967" s="146"/>
    </row>
    <row r="968" spans="1:60" s="59" customFormat="1" ht="12">
      <c r="A968" s="50" t="s">
        <v>40</v>
      </c>
      <c r="B968" s="51" t="s">
        <v>697</v>
      </c>
      <c r="C968" s="211">
        <v>60</v>
      </c>
      <c r="D968" s="107">
        <f t="shared" si="427"/>
        <v>60</v>
      </c>
      <c r="E968" s="107"/>
      <c r="F968" s="107">
        <v>60</v>
      </c>
      <c r="G968" s="107"/>
      <c r="H968" s="107"/>
      <c r="I968" s="107"/>
      <c r="J968" s="107"/>
      <c r="K968" s="107"/>
      <c r="L968" s="107"/>
      <c r="M968" s="107"/>
      <c r="N968" s="107"/>
      <c r="O968" s="107"/>
      <c r="P968" s="107"/>
      <c r="Q968" s="107"/>
      <c r="R968" s="107"/>
      <c r="S968" s="107"/>
      <c r="T968" s="107"/>
      <c r="U968" s="212">
        <f t="shared" si="418"/>
        <v>60</v>
      </c>
      <c r="V968" s="32">
        <f t="shared" si="406"/>
        <v>60</v>
      </c>
      <c r="W968" s="97">
        <f t="shared" si="407"/>
        <v>60</v>
      </c>
      <c r="X968" s="172">
        <f t="shared" si="408"/>
        <v>0</v>
      </c>
      <c r="Y968" s="57"/>
      <c r="Z968" s="5">
        <f t="shared" si="410"/>
        <v>0</v>
      </c>
      <c r="AA968" s="58"/>
      <c r="AB968" s="58"/>
      <c r="AC968" s="58"/>
      <c r="AD968" s="58"/>
      <c r="AE968" s="58"/>
      <c r="AF968" s="58"/>
      <c r="AG968" s="58"/>
      <c r="AH968" s="58"/>
      <c r="AI968" s="58"/>
      <c r="AJ968" s="58"/>
      <c r="AK968" s="58"/>
      <c r="AL968" s="58"/>
      <c r="AM968" s="58"/>
      <c r="AN968" s="58"/>
      <c r="AO968" s="58"/>
      <c r="AP968" s="58"/>
      <c r="AQ968" s="58"/>
      <c r="AR968" s="58"/>
      <c r="AS968" s="58"/>
      <c r="AT968" s="58"/>
      <c r="AU968" s="58"/>
      <c r="AV968" s="58"/>
      <c r="AW968" s="58"/>
      <c r="AX968" s="58"/>
      <c r="AY968" s="58"/>
      <c r="AZ968" s="58"/>
      <c r="BA968" s="58"/>
      <c r="BB968" s="58"/>
      <c r="BC968" s="58"/>
      <c r="BD968" s="58"/>
      <c r="BE968" s="58"/>
      <c r="BF968" s="58"/>
      <c r="BG968" s="58"/>
    </row>
    <row r="969" spans="1:60" s="59" customFormat="1" ht="53.25" customHeight="1">
      <c r="A969" s="50" t="s">
        <v>40</v>
      </c>
      <c r="B969" s="67" t="s">
        <v>698</v>
      </c>
      <c r="C969" s="211">
        <v>300</v>
      </c>
      <c r="D969" s="107">
        <f t="shared" si="427"/>
        <v>300</v>
      </c>
      <c r="E969" s="107">
        <v>300</v>
      </c>
      <c r="F969" s="107"/>
      <c r="G969" s="107"/>
      <c r="H969" s="107"/>
      <c r="I969" s="107"/>
      <c r="J969" s="107"/>
      <c r="K969" s="107"/>
      <c r="L969" s="107"/>
      <c r="M969" s="107"/>
      <c r="N969" s="107"/>
      <c r="O969" s="107"/>
      <c r="P969" s="107"/>
      <c r="Q969" s="107"/>
      <c r="R969" s="107"/>
      <c r="S969" s="107"/>
      <c r="T969" s="107"/>
      <c r="U969" s="212">
        <f t="shared" si="418"/>
        <v>300</v>
      </c>
      <c r="V969" s="32">
        <f t="shared" si="406"/>
        <v>300</v>
      </c>
      <c r="W969" s="97">
        <f t="shared" si="407"/>
        <v>300</v>
      </c>
      <c r="X969" s="172">
        <f t="shared" si="408"/>
        <v>0</v>
      </c>
      <c r="Y969" s="57"/>
      <c r="Z969" s="5">
        <f t="shared" si="410"/>
        <v>0</v>
      </c>
      <c r="AA969" s="58"/>
      <c r="AB969" s="58"/>
      <c r="AC969" s="58"/>
      <c r="AD969" s="58"/>
      <c r="AE969" s="58"/>
      <c r="AF969" s="58"/>
      <c r="AG969" s="58"/>
      <c r="AH969" s="58"/>
      <c r="AI969" s="58"/>
      <c r="AJ969" s="58"/>
      <c r="AK969" s="58"/>
      <c r="AL969" s="58"/>
      <c r="AM969" s="58"/>
      <c r="AN969" s="58"/>
      <c r="AO969" s="58"/>
      <c r="AP969" s="58"/>
      <c r="AQ969" s="58"/>
      <c r="AR969" s="58"/>
      <c r="AS969" s="58"/>
      <c r="AT969" s="58"/>
      <c r="AU969" s="58"/>
      <c r="AV969" s="58"/>
      <c r="AW969" s="58"/>
      <c r="AX969" s="58"/>
      <c r="AY969" s="58"/>
      <c r="AZ969" s="58"/>
      <c r="BA969" s="58"/>
      <c r="BB969" s="58"/>
      <c r="BC969" s="58"/>
      <c r="BD969" s="58"/>
      <c r="BE969" s="58"/>
      <c r="BF969" s="58"/>
      <c r="BG969" s="58"/>
    </row>
    <row r="970" spans="1:60" s="49" customFormat="1" ht="13.5" customHeight="1">
      <c r="A970" s="42" t="s">
        <v>65</v>
      </c>
      <c r="B970" s="43" t="s">
        <v>66</v>
      </c>
      <c r="C970" s="213">
        <v>3447</v>
      </c>
      <c r="D970" s="45">
        <f>SUM(D971:D977)</f>
        <v>8080</v>
      </c>
      <c r="E970" s="45">
        <f>SUM(E971:E977)</f>
        <v>6371</v>
      </c>
      <c r="F970" s="45">
        <f>SUM(F971:F977)</f>
        <v>1709</v>
      </c>
      <c r="G970" s="45">
        <f t="shared" ref="G970:T970" si="431">SUM(G971:G977)</f>
        <v>0</v>
      </c>
      <c r="H970" s="45">
        <f t="shared" si="431"/>
        <v>0</v>
      </c>
      <c r="I970" s="45">
        <f t="shared" si="431"/>
        <v>0</v>
      </c>
      <c r="J970" s="45">
        <f t="shared" si="431"/>
        <v>0</v>
      </c>
      <c r="K970" s="45">
        <f t="shared" si="431"/>
        <v>0</v>
      </c>
      <c r="L970" s="45">
        <f t="shared" si="431"/>
        <v>0</v>
      </c>
      <c r="M970" s="45">
        <f t="shared" si="431"/>
        <v>0</v>
      </c>
      <c r="N970" s="45">
        <f t="shared" si="431"/>
        <v>0</v>
      </c>
      <c r="O970" s="45">
        <f t="shared" si="431"/>
        <v>0</v>
      </c>
      <c r="P970" s="45">
        <f t="shared" si="431"/>
        <v>0</v>
      </c>
      <c r="Q970" s="45">
        <f t="shared" si="431"/>
        <v>0</v>
      </c>
      <c r="R970" s="45">
        <v>22</v>
      </c>
      <c r="S970" s="45">
        <f t="shared" si="431"/>
        <v>0</v>
      </c>
      <c r="T970" s="45">
        <f t="shared" si="431"/>
        <v>0</v>
      </c>
      <c r="U970" s="214">
        <f t="shared" si="418"/>
        <v>8102</v>
      </c>
      <c r="V970" s="32">
        <f t="shared" si="406"/>
        <v>8102</v>
      </c>
      <c r="W970" s="97">
        <f t="shared" si="407"/>
        <v>8080</v>
      </c>
      <c r="X970" s="176">
        <f t="shared" si="408"/>
        <v>4633</v>
      </c>
      <c r="Y970" s="38"/>
      <c r="Z970" s="5">
        <f t="shared" si="410"/>
        <v>0</v>
      </c>
      <c r="AA970" s="48"/>
      <c r="AB970" s="48"/>
      <c r="AC970" s="48"/>
      <c r="AD970" s="48"/>
      <c r="AE970" s="48"/>
      <c r="AF970" s="48"/>
      <c r="AG970" s="48"/>
      <c r="AH970" s="48"/>
      <c r="AI970" s="48"/>
      <c r="AJ970" s="48"/>
      <c r="AK970" s="48"/>
      <c r="AL970" s="48"/>
      <c r="AM970" s="48"/>
      <c r="AN970" s="48"/>
      <c r="AO970" s="48"/>
      <c r="AP970" s="48"/>
      <c r="AQ970" s="48"/>
      <c r="AR970" s="48"/>
      <c r="AS970" s="48"/>
      <c r="AT970" s="48"/>
      <c r="AU970" s="48"/>
      <c r="AV970" s="48"/>
      <c r="AW970" s="48"/>
      <c r="AX970" s="48"/>
      <c r="AY970" s="48"/>
      <c r="AZ970" s="48"/>
      <c r="BA970" s="48"/>
      <c r="BB970" s="48"/>
      <c r="BC970" s="48"/>
      <c r="BD970" s="48"/>
      <c r="BE970" s="48"/>
      <c r="BF970" s="48"/>
      <c r="BG970" s="48"/>
    </row>
    <row r="971" spans="1:60" s="147" customFormat="1" ht="24">
      <c r="A971" s="60" t="s">
        <v>40</v>
      </c>
      <c r="B971" s="67" t="s">
        <v>699</v>
      </c>
      <c r="C971" s="211">
        <v>940</v>
      </c>
      <c r="D971" s="107">
        <f>SUM(E971:P971)</f>
        <v>940</v>
      </c>
      <c r="E971" s="107">
        <v>940</v>
      </c>
      <c r="F971" s="107"/>
      <c r="G971" s="107"/>
      <c r="H971" s="107"/>
      <c r="I971" s="107"/>
      <c r="J971" s="107"/>
      <c r="K971" s="107"/>
      <c r="L971" s="107"/>
      <c r="M971" s="107"/>
      <c r="N971" s="107"/>
      <c r="O971" s="107"/>
      <c r="P971" s="107"/>
      <c r="Q971" s="107"/>
      <c r="R971" s="107"/>
      <c r="S971" s="107"/>
      <c r="T971" s="107"/>
      <c r="U971" s="212">
        <f t="shared" si="418"/>
        <v>940</v>
      </c>
      <c r="V971" s="32">
        <f t="shared" si="406"/>
        <v>940</v>
      </c>
      <c r="W971" s="97">
        <f t="shared" si="407"/>
        <v>940</v>
      </c>
      <c r="X971" s="172">
        <f t="shared" si="408"/>
        <v>0</v>
      </c>
      <c r="Y971" s="38" t="s">
        <v>37</v>
      </c>
      <c r="Z971" s="5">
        <f t="shared" si="410"/>
        <v>0</v>
      </c>
      <c r="AA971" s="65"/>
      <c r="AB971" s="65"/>
      <c r="AC971" s="65"/>
      <c r="AD971" s="65"/>
      <c r="AE971" s="65"/>
      <c r="AF971" s="65"/>
      <c r="AG971" s="65"/>
      <c r="AH971" s="65"/>
      <c r="AI971" s="65"/>
      <c r="AJ971" s="65"/>
      <c r="AK971" s="65"/>
      <c r="AL971" s="65"/>
      <c r="AM971" s="65"/>
      <c r="AN971" s="65"/>
      <c r="AO971" s="65"/>
      <c r="AP971" s="65"/>
      <c r="AQ971" s="65"/>
      <c r="AR971" s="65"/>
      <c r="AS971" s="65"/>
      <c r="AT971" s="65"/>
      <c r="AU971" s="65"/>
      <c r="AV971" s="65"/>
      <c r="AW971" s="65"/>
      <c r="AX971" s="65"/>
      <c r="AY971" s="65"/>
      <c r="AZ971" s="65"/>
      <c r="BA971" s="65"/>
      <c r="BB971" s="65"/>
      <c r="BC971" s="65"/>
      <c r="BD971" s="65"/>
      <c r="BE971" s="65"/>
      <c r="BF971" s="65"/>
      <c r="BG971" s="65"/>
      <c r="BH971" s="146"/>
    </row>
    <row r="972" spans="1:60" s="147" customFormat="1" ht="65.25" customHeight="1">
      <c r="A972" s="60" t="s">
        <v>40</v>
      </c>
      <c r="B972" s="67" t="s">
        <v>700</v>
      </c>
      <c r="C972" s="211">
        <v>600</v>
      </c>
      <c r="D972" s="107">
        <f t="shared" si="427"/>
        <v>600</v>
      </c>
      <c r="E972" s="107">
        <v>600</v>
      </c>
      <c r="F972" s="107"/>
      <c r="G972" s="107"/>
      <c r="H972" s="107"/>
      <c r="I972" s="107"/>
      <c r="J972" s="107"/>
      <c r="K972" s="107"/>
      <c r="L972" s="107"/>
      <c r="M972" s="107"/>
      <c r="N972" s="107"/>
      <c r="O972" s="107"/>
      <c r="P972" s="107"/>
      <c r="Q972" s="107"/>
      <c r="R972" s="107"/>
      <c r="S972" s="107"/>
      <c r="T972" s="107"/>
      <c r="U972" s="212">
        <f t="shared" si="418"/>
        <v>600</v>
      </c>
      <c r="V972" s="32">
        <f t="shared" si="406"/>
        <v>600</v>
      </c>
      <c r="W972" s="97">
        <f t="shared" si="407"/>
        <v>600</v>
      </c>
      <c r="X972" s="172">
        <f t="shared" si="408"/>
        <v>0</v>
      </c>
      <c r="Y972" s="38" t="s">
        <v>37</v>
      </c>
      <c r="Z972" s="5">
        <f t="shared" si="410"/>
        <v>0</v>
      </c>
      <c r="AA972" s="65"/>
      <c r="AB972" s="65"/>
      <c r="AC972" s="65"/>
      <c r="AD972" s="65"/>
      <c r="AE972" s="65"/>
      <c r="AF972" s="65"/>
      <c r="AG972" s="65"/>
      <c r="AH972" s="65"/>
      <c r="AI972" s="65"/>
      <c r="AJ972" s="65"/>
      <c r="AK972" s="65"/>
      <c r="AL972" s="65"/>
      <c r="AM972" s="65"/>
      <c r="AN972" s="65"/>
      <c r="AO972" s="65"/>
      <c r="AP972" s="65"/>
      <c r="AQ972" s="65"/>
      <c r="AR972" s="65"/>
      <c r="AS972" s="65"/>
      <c r="AT972" s="65"/>
      <c r="AU972" s="65"/>
      <c r="AV972" s="65"/>
      <c r="AW972" s="65"/>
      <c r="AX972" s="65"/>
      <c r="AY972" s="65"/>
      <c r="AZ972" s="65"/>
      <c r="BA972" s="65"/>
      <c r="BB972" s="65"/>
      <c r="BC972" s="65"/>
      <c r="BD972" s="65"/>
      <c r="BE972" s="65"/>
      <c r="BF972" s="65"/>
      <c r="BG972" s="65"/>
      <c r="BH972" s="146"/>
    </row>
    <row r="973" spans="1:60" s="66" customFormat="1" ht="36">
      <c r="A973" s="63" t="s">
        <v>40</v>
      </c>
      <c r="B973" s="67" t="s">
        <v>701</v>
      </c>
      <c r="C973" s="211">
        <v>1709</v>
      </c>
      <c r="D973" s="107">
        <f>SUM(E973:P973)</f>
        <v>1709</v>
      </c>
      <c r="E973" s="107">
        <v>0</v>
      </c>
      <c r="F973" s="107">
        <f>1200+509</f>
        <v>1709</v>
      </c>
      <c r="G973" s="107"/>
      <c r="H973" s="107"/>
      <c r="I973" s="107"/>
      <c r="J973" s="107"/>
      <c r="K973" s="107"/>
      <c r="L973" s="107"/>
      <c r="M973" s="107"/>
      <c r="N973" s="107"/>
      <c r="O973" s="107"/>
      <c r="P973" s="107"/>
      <c r="Q973" s="107"/>
      <c r="R973" s="107"/>
      <c r="S973" s="107"/>
      <c r="T973" s="107"/>
      <c r="U973" s="212">
        <f t="shared" si="418"/>
        <v>1709</v>
      </c>
      <c r="V973" s="32">
        <f t="shared" si="406"/>
        <v>1709</v>
      </c>
      <c r="W973" s="97">
        <f t="shared" si="407"/>
        <v>1709</v>
      </c>
      <c r="X973" s="172">
        <f t="shared" si="408"/>
        <v>0</v>
      </c>
      <c r="Y973" s="38" t="s">
        <v>37</v>
      </c>
      <c r="Z973" s="5">
        <f t="shared" si="410"/>
        <v>0</v>
      </c>
      <c r="AA973" s="65"/>
      <c r="AB973" s="65"/>
      <c r="AC973" s="65"/>
      <c r="AD973" s="65"/>
      <c r="AE973" s="65"/>
      <c r="AF973" s="65"/>
      <c r="AG973" s="65"/>
      <c r="AH973" s="65"/>
      <c r="AI973" s="65"/>
      <c r="AJ973" s="65"/>
      <c r="AK973" s="65"/>
      <c r="AL973" s="65"/>
      <c r="AM973" s="65"/>
      <c r="AN973" s="65"/>
      <c r="AO973" s="65"/>
      <c r="AP973" s="65"/>
      <c r="AQ973" s="65"/>
      <c r="AR973" s="65"/>
      <c r="AS973" s="65"/>
      <c r="AT973" s="65"/>
      <c r="AU973" s="65"/>
      <c r="AV973" s="65"/>
      <c r="AW973" s="65"/>
      <c r="AX973" s="65"/>
      <c r="AY973" s="65"/>
      <c r="AZ973" s="65"/>
      <c r="BA973" s="65"/>
      <c r="BB973" s="65"/>
      <c r="BC973" s="65"/>
      <c r="BD973" s="65"/>
      <c r="BE973" s="65"/>
      <c r="BF973" s="65"/>
      <c r="BG973" s="65"/>
    </row>
    <row r="974" spans="1:60" s="66" customFormat="1" ht="26.45" customHeight="1">
      <c r="A974" s="60" t="s">
        <v>40</v>
      </c>
      <c r="B974" s="219" t="s">
        <v>702</v>
      </c>
      <c r="C974" s="211">
        <v>198</v>
      </c>
      <c r="D974" s="107">
        <f>SUM(E974:P974)</f>
        <v>133</v>
      </c>
      <c r="E974" s="107">
        <v>133</v>
      </c>
      <c r="F974" s="107"/>
      <c r="G974" s="107"/>
      <c r="H974" s="107"/>
      <c r="I974" s="107"/>
      <c r="J974" s="107"/>
      <c r="K974" s="107"/>
      <c r="L974" s="107"/>
      <c r="M974" s="107"/>
      <c r="N974" s="107"/>
      <c r="O974" s="107"/>
      <c r="P974" s="107"/>
      <c r="Q974" s="107"/>
      <c r="R974" s="107"/>
      <c r="S974" s="107"/>
      <c r="T974" s="107"/>
      <c r="U974" s="212">
        <f t="shared" si="418"/>
        <v>133</v>
      </c>
      <c r="V974" s="32">
        <f t="shared" ref="V974:V1036" si="432">U974-S974</f>
        <v>133</v>
      </c>
      <c r="W974" s="97">
        <f t="shared" ref="W974:W1036" si="433">E974+F974+G974+H974+I974+J974+K974+L974+M974+N974+O974+P974</f>
        <v>133</v>
      </c>
      <c r="X974" s="172">
        <f t="shared" si="408"/>
        <v>-65</v>
      </c>
      <c r="Y974" s="38" t="s">
        <v>37</v>
      </c>
      <c r="Z974" s="5">
        <f t="shared" si="410"/>
        <v>0</v>
      </c>
      <c r="AA974" s="65"/>
      <c r="AB974" s="65"/>
      <c r="AC974" s="65"/>
      <c r="AD974" s="65"/>
      <c r="AE974" s="65"/>
      <c r="AF974" s="65"/>
      <c r="AG974" s="65"/>
      <c r="AH974" s="65"/>
      <c r="AI974" s="65"/>
      <c r="AJ974" s="65"/>
      <c r="AK974" s="65"/>
      <c r="AL974" s="65"/>
      <c r="AM974" s="65"/>
      <c r="AN974" s="65"/>
      <c r="AO974" s="65"/>
      <c r="AP974" s="65"/>
      <c r="AQ974" s="65"/>
      <c r="AR974" s="65"/>
      <c r="AS974" s="65"/>
      <c r="AT974" s="65"/>
      <c r="AU974" s="65"/>
      <c r="AV974" s="65"/>
      <c r="AW974" s="65"/>
      <c r="AX974" s="65"/>
      <c r="AY974" s="65"/>
      <c r="AZ974" s="65"/>
      <c r="BA974" s="65"/>
      <c r="BB974" s="65"/>
      <c r="BC974" s="65"/>
      <c r="BD974" s="65"/>
      <c r="BE974" s="65"/>
      <c r="BF974" s="65"/>
      <c r="BG974" s="65"/>
    </row>
    <row r="975" spans="1:60" s="66" customFormat="1" ht="24">
      <c r="A975" s="60" t="s">
        <v>40</v>
      </c>
      <c r="B975" s="219" t="s">
        <v>703</v>
      </c>
      <c r="C975" s="211"/>
      <c r="D975" s="107">
        <f>SUM(E975:P975)</f>
        <v>1000</v>
      </c>
      <c r="E975" s="107">
        <v>1000</v>
      </c>
      <c r="F975" s="107"/>
      <c r="G975" s="107"/>
      <c r="H975" s="107"/>
      <c r="I975" s="107"/>
      <c r="J975" s="107"/>
      <c r="K975" s="107"/>
      <c r="L975" s="107"/>
      <c r="M975" s="107"/>
      <c r="N975" s="107"/>
      <c r="O975" s="107"/>
      <c r="P975" s="107"/>
      <c r="Q975" s="107"/>
      <c r="R975" s="107"/>
      <c r="S975" s="107"/>
      <c r="T975" s="107"/>
      <c r="U975" s="212"/>
      <c r="V975" s="32"/>
      <c r="W975" s="97"/>
      <c r="X975" s="172">
        <f t="shared" ref="X975:X1038" si="434">D975-C975</f>
        <v>1000</v>
      </c>
      <c r="Y975" s="38" t="s">
        <v>37</v>
      </c>
      <c r="Z975" s="5">
        <f t="shared" si="410"/>
        <v>0</v>
      </c>
      <c r="AA975" s="65"/>
      <c r="AB975" s="65"/>
      <c r="AC975" s="65"/>
      <c r="AD975" s="65"/>
      <c r="AE975" s="65"/>
      <c r="AF975" s="65"/>
      <c r="AG975" s="65"/>
      <c r="AH975" s="65"/>
      <c r="AI975" s="65"/>
      <c r="AJ975" s="65"/>
      <c r="AK975" s="65"/>
      <c r="AL975" s="65"/>
      <c r="AM975" s="65"/>
      <c r="AN975" s="65"/>
      <c r="AO975" s="65"/>
      <c r="AP975" s="65"/>
      <c r="AQ975" s="65"/>
      <c r="AR975" s="65"/>
      <c r="AS975" s="65"/>
      <c r="AT975" s="65"/>
      <c r="AU975" s="65"/>
      <c r="AV975" s="65"/>
      <c r="AW975" s="65"/>
      <c r="AX975" s="65"/>
      <c r="AY975" s="65"/>
      <c r="AZ975" s="65"/>
      <c r="BA975" s="65"/>
      <c r="BB975" s="65"/>
      <c r="BC975" s="65"/>
      <c r="BD975" s="65"/>
      <c r="BE975" s="65"/>
      <c r="BF975" s="65"/>
      <c r="BG975" s="65"/>
    </row>
    <row r="976" spans="1:60" s="66" customFormat="1" ht="12" outlineLevel="1">
      <c r="A976" s="60" t="s">
        <v>40</v>
      </c>
      <c r="B976" s="219" t="s">
        <v>704</v>
      </c>
      <c r="C976" s="211"/>
      <c r="D976" s="107">
        <f>SUM(E976:P976)</f>
        <v>498</v>
      </c>
      <c r="E976" s="107">
        <v>498</v>
      </c>
      <c r="F976" s="107"/>
      <c r="G976" s="107"/>
      <c r="H976" s="107"/>
      <c r="I976" s="107"/>
      <c r="J976" s="107"/>
      <c r="K976" s="107"/>
      <c r="L976" s="107"/>
      <c r="M976" s="107"/>
      <c r="N976" s="107"/>
      <c r="O976" s="107"/>
      <c r="P976" s="107"/>
      <c r="Q976" s="107"/>
      <c r="R976" s="107"/>
      <c r="S976" s="107"/>
      <c r="T976" s="107"/>
      <c r="U976" s="212">
        <f t="shared" si="418"/>
        <v>498</v>
      </c>
      <c r="V976" s="32">
        <f t="shared" si="432"/>
        <v>498</v>
      </c>
      <c r="W976" s="97">
        <f t="shared" si="433"/>
        <v>498</v>
      </c>
      <c r="X976" s="172">
        <f t="shared" si="434"/>
        <v>498</v>
      </c>
      <c r="Y976" s="38" t="s">
        <v>37</v>
      </c>
      <c r="Z976" s="5">
        <f t="shared" si="410"/>
        <v>0</v>
      </c>
      <c r="AA976" s="65"/>
      <c r="AB976" s="65"/>
      <c r="AC976" s="65"/>
      <c r="AD976" s="65"/>
      <c r="AE976" s="65"/>
      <c r="AF976" s="65"/>
      <c r="AG976" s="65"/>
      <c r="AH976" s="65"/>
      <c r="AI976" s="65"/>
      <c r="AJ976" s="65"/>
      <c r="AK976" s="65"/>
      <c r="AL976" s="65"/>
      <c r="AM976" s="65"/>
      <c r="AN976" s="65"/>
      <c r="AO976" s="65"/>
      <c r="AP976" s="65"/>
      <c r="AQ976" s="65"/>
      <c r="AR976" s="65"/>
      <c r="AS976" s="65"/>
      <c r="AT976" s="65"/>
      <c r="AU976" s="65"/>
      <c r="AV976" s="65"/>
      <c r="AW976" s="65"/>
      <c r="AX976" s="65"/>
      <c r="AY976" s="65"/>
      <c r="AZ976" s="65"/>
      <c r="BA976" s="65"/>
      <c r="BB976" s="65"/>
      <c r="BC976" s="65"/>
      <c r="BD976" s="65"/>
      <c r="BE976" s="65"/>
      <c r="BF976" s="65"/>
      <c r="BG976" s="65"/>
    </row>
    <row r="977" spans="1:60" s="147" customFormat="1" ht="38.25" customHeight="1">
      <c r="A977" s="60" t="s">
        <v>40</v>
      </c>
      <c r="B977" s="67" t="s">
        <v>705</v>
      </c>
      <c r="C977" s="211"/>
      <c r="D977" s="107">
        <f>SUM(E977:P977)</f>
        <v>3200</v>
      </c>
      <c r="E977" s="107">
        <v>3200</v>
      </c>
      <c r="F977" s="107"/>
      <c r="G977" s="107"/>
      <c r="H977" s="107"/>
      <c r="I977" s="107"/>
      <c r="J977" s="107"/>
      <c r="K977" s="107"/>
      <c r="L977" s="107"/>
      <c r="M977" s="107"/>
      <c r="N977" s="107"/>
      <c r="O977" s="107"/>
      <c r="P977" s="107"/>
      <c r="Q977" s="107"/>
      <c r="R977" s="107"/>
      <c r="S977" s="107"/>
      <c r="T977" s="107"/>
      <c r="U977" s="212">
        <f t="shared" si="418"/>
        <v>3200</v>
      </c>
      <c r="V977" s="32">
        <f t="shared" si="432"/>
        <v>3200</v>
      </c>
      <c r="W977" s="97">
        <f t="shared" si="433"/>
        <v>3200</v>
      </c>
      <c r="X977" s="172">
        <f t="shared" si="434"/>
        <v>3200</v>
      </c>
      <c r="Y977" s="75" t="s">
        <v>236</v>
      </c>
      <c r="Z977" s="5">
        <f t="shared" si="410"/>
        <v>0</v>
      </c>
      <c r="AA977" s="65"/>
      <c r="AB977" s="65"/>
      <c r="AC977" s="65"/>
      <c r="AD977" s="65"/>
      <c r="AE977" s="65"/>
      <c r="AF977" s="65"/>
      <c r="AG977" s="65"/>
      <c r="AH977" s="65"/>
      <c r="AI977" s="65"/>
      <c r="AJ977" s="65"/>
      <c r="AK977" s="65"/>
      <c r="AL977" s="65"/>
      <c r="AM977" s="65"/>
      <c r="AN977" s="65"/>
      <c r="AO977" s="65"/>
      <c r="AP977" s="65"/>
      <c r="AQ977" s="65"/>
      <c r="AR977" s="65"/>
      <c r="AS977" s="65"/>
      <c r="AT977" s="65"/>
      <c r="AU977" s="65"/>
      <c r="AV977" s="65"/>
      <c r="AW977" s="65"/>
      <c r="AX977" s="65"/>
      <c r="AY977" s="65"/>
      <c r="AZ977" s="65"/>
      <c r="BA977" s="65"/>
      <c r="BB977" s="65"/>
      <c r="BC977" s="65"/>
      <c r="BD977" s="65"/>
      <c r="BE977" s="65"/>
      <c r="BF977" s="65"/>
      <c r="BG977" s="65"/>
      <c r="BH977" s="146"/>
    </row>
    <row r="978" spans="1:60" s="41" customFormat="1" ht="12">
      <c r="A978" s="90" t="s">
        <v>706</v>
      </c>
      <c r="B978" s="28" t="s">
        <v>707</v>
      </c>
      <c r="C978" s="216">
        <v>1650</v>
      </c>
      <c r="D978" s="99">
        <f>+D979+D981</f>
        <v>150</v>
      </c>
      <c r="E978" s="99">
        <f t="shared" ref="E978:P978" si="435">+E979+E981</f>
        <v>150</v>
      </c>
      <c r="F978" s="99">
        <f t="shared" si="435"/>
        <v>0</v>
      </c>
      <c r="G978" s="99">
        <f t="shared" si="435"/>
        <v>0</v>
      </c>
      <c r="H978" s="99">
        <f t="shared" si="435"/>
        <v>0</v>
      </c>
      <c r="I978" s="99">
        <f t="shared" si="435"/>
        <v>0</v>
      </c>
      <c r="J978" s="99">
        <f t="shared" si="435"/>
        <v>0</v>
      </c>
      <c r="K978" s="99">
        <f t="shared" si="435"/>
        <v>0</v>
      </c>
      <c r="L978" s="99">
        <f t="shared" si="435"/>
        <v>0</v>
      </c>
      <c r="M978" s="99">
        <f t="shared" si="435"/>
        <v>0</v>
      </c>
      <c r="N978" s="99">
        <f t="shared" si="435"/>
        <v>0</v>
      </c>
      <c r="O978" s="99">
        <f t="shared" si="435"/>
        <v>0</v>
      </c>
      <c r="P978" s="99">
        <f t="shared" si="435"/>
        <v>0</v>
      </c>
      <c r="Q978" s="99">
        <v>11</v>
      </c>
      <c r="R978" s="99"/>
      <c r="S978" s="99"/>
      <c r="T978" s="99"/>
      <c r="U978" s="217">
        <f t="shared" si="418"/>
        <v>161</v>
      </c>
      <c r="V978" s="32">
        <f t="shared" si="432"/>
        <v>161</v>
      </c>
      <c r="W978" s="97">
        <f t="shared" si="433"/>
        <v>150</v>
      </c>
      <c r="X978" s="34">
        <f t="shared" si="434"/>
        <v>-1500</v>
      </c>
      <c r="Y978" s="89"/>
      <c r="Z978" s="5">
        <f t="shared" si="410"/>
        <v>0</v>
      </c>
      <c r="AA978" s="39"/>
      <c r="AB978" s="39"/>
      <c r="AC978" s="40"/>
      <c r="AD978" s="40"/>
      <c r="AE978" s="40"/>
      <c r="AF978" s="40"/>
      <c r="AG978" s="40"/>
      <c r="AH978" s="40"/>
      <c r="AI978" s="40"/>
      <c r="AJ978" s="40"/>
      <c r="AK978" s="40"/>
      <c r="AL978" s="40"/>
      <c r="AM978" s="40"/>
      <c r="AN978" s="40"/>
      <c r="AO978" s="40"/>
      <c r="AP978" s="40"/>
      <c r="AQ978" s="40"/>
      <c r="AR978" s="40"/>
      <c r="AS978" s="40"/>
      <c r="AT978" s="40"/>
      <c r="AU978" s="40"/>
      <c r="AV978" s="40"/>
      <c r="AW978" s="40"/>
      <c r="AX978" s="40"/>
      <c r="AY978" s="40"/>
      <c r="AZ978" s="40"/>
      <c r="BA978" s="40"/>
      <c r="BB978" s="40"/>
      <c r="BC978" s="40"/>
      <c r="BD978" s="40"/>
      <c r="BE978" s="40"/>
      <c r="BF978" s="40"/>
      <c r="BG978" s="40"/>
    </row>
    <row r="979" spans="1:60" s="207" customFormat="1" ht="12">
      <c r="A979" s="113" t="s">
        <v>237</v>
      </c>
      <c r="B979" s="220" t="s">
        <v>708</v>
      </c>
      <c r="C979" s="213">
        <v>150</v>
      </c>
      <c r="D979" s="103">
        <f>D980</f>
        <v>150</v>
      </c>
      <c r="E979" s="103">
        <f>D979</f>
        <v>150</v>
      </c>
      <c r="F979" s="103"/>
      <c r="G979" s="103"/>
      <c r="H979" s="103"/>
      <c r="I979" s="103"/>
      <c r="J979" s="103"/>
      <c r="K979" s="103"/>
      <c r="L979" s="103"/>
      <c r="M979" s="103"/>
      <c r="N979" s="103"/>
      <c r="O979" s="103"/>
      <c r="P979" s="103"/>
      <c r="Q979" s="103"/>
      <c r="R979" s="103"/>
      <c r="S979" s="103"/>
      <c r="T979" s="103"/>
      <c r="U979" s="214">
        <f t="shared" si="418"/>
        <v>150</v>
      </c>
      <c r="V979" s="32">
        <f t="shared" si="432"/>
        <v>150</v>
      </c>
      <c r="W979" s="97">
        <f t="shared" si="433"/>
        <v>150</v>
      </c>
      <c r="X979" s="176">
        <f t="shared" si="434"/>
        <v>0</v>
      </c>
      <c r="Y979" s="64"/>
      <c r="Z979" s="5">
        <f t="shared" si="410"/>
        <v>0</v>
      </c>
      <c r="AA979" s="165"/>
      <c r="AB979" s="165"/>
      <c r="AC979" s="165"/>
      <c r="AD979" s="165"/>
      <c r="AE979" s="165"/>
      <c r="AF979" s="165"/>
      <c r="AG979" s="165"/>
      <c r="AH979" s="165"/>
      <c r="AI979" s="165"/>
      <c r="AJ979" s="165"/>
      <c r="AK979" s="165"/>
      <c r="AL979" s="165"/>
      <c r="AM979" s="165"/>
      <c r="AN979" s="165"/>
      <c r="AO979" s="165"/>
      <c r="AP979" s="165"/>
      <c r="AQ979" s="165"/>
      <c r="AR979" s="165"/>
      <c r="AS979" s="165"/>
      <c r="AT979" s="165"/>
      <c r="AU979" s="165"/>
      <c r="AV979" s="165"/>
      <c r="AW979" s="165"/>
      <c r="AX979" s="165"/>
      <c r="AY979" s="165"/>
      <c r="AZ979" s="165"/>
      <c r="BA979" s="165"/>
      <c r="BB979" s="165"/>
      <c r="BC979" s="165"/>
      <c r="BD979" s="165"/>
      <c r="BE979" s="165"/>
      <c r="BF979" s="165"/>
      <c r="BG979" s="165"/>
      <c r="BH979" s="206"/>
    </row>
    <row r="980" spans="1:60" s="147" customFormat="1" ht="12">
      <c r="A980" s="60" t="s">
        <v>40</v>
      </c>
      <c r="B980" s="67" t="s">
        <v>709</v>
      </c>
      <c r="C980" s="211">
        <v>150</v>
      </c>
      <c r="D980" s="107">
        <f>SUM(E980:P980)</f>
        <v>150</v>
      </c>
      <c r="E980" s="107">
        <v>150</v>
      </c>
      <c r="F980" s="107"/>
      <c r="G980" s="107"/>
      <c r="H980" s="107"/>
      <c r="I980" s="107"/>
      <c r="J980" s="107"/>
      <c r="K980" s="107"/>
      <c r="L980" s="107"/>
      <c r="M980" s="107"/>
      <c r="N980" s="107"/>
      <c r="O980" s="107"/>
      <c r="P980" s="107"/>
      <c r="Q980" s="107"/>
      <c r="R980" s="107"/>
      <c r="S980" s="107"/>
      <c r="T980" s="107"/>
      <c r="U980" s="212">
        <f t="shared" si="418"/>
        <v>150</v>
      </c>
      <c r="V980" s="32">
        <f t="shared" si="432"/>
        <v>150</v>
      </c>
      <c r="W980" s="97">
        <f t="shared" si="433"/>
        <v>150</v>
      </c>
      <c r="X980" s="172">
        <f t="shared" si="434"/>
        <v>0</v>
      </c>
      <c r="Y980" s="75" t="s">
        <v>236</v>
      </c>
      <c r="Z980" s="5">
        <f t="shared" si="410"/>
        <v>0</v>
      </c>
      <c r="AA980" s="65"/>
      <c r="AB980" s="65"/>
      <c r="AC980" s="65"/>
      <c r="AD980" s="65"/>
      <c r="AE980" s="65"/>
      <c r="AF980" s="65"/>
      <c r="AG980" s="65"/>
      <c r="AH980" s="65"/>
      <c r="AI980" s="65"/>
      <c r="AJ980" s="65"/>
      <c r="AK980" s="65"/>
      <c r="AL980" s="65"/>
      <c r="AM980" s="65"/>
      <c r="AN980" s="65"/>
      <c r="AO980" s="65"/>
      <c r="AP980" s="65"/>
      <c r="AQ980" s="65"/>
      <c r="AR980" s="65"/>
      <c r="AS980" s="65"/>
      <c r="AT980" s="65"/>
      <c r="AU980" s="65"/>
      <c r="AV980" s="65"/>
      <c r="AW980" s="65"/>
      <c r="AX980" s="65"/>
      <c r="AY980" s="65"/>
      <c r="AZ980" s="65"/>
      <c r="BA980" s="65"/>
      <c r="BB980" s="65"/>
      <c r="BC980" s="65"/>
      <c r="BD980" s="65"/>
      <c r="BE980" s="65"/>
      <c r="BF980" s="65"/>
      <c r="BG980" s="65"/>
      <c r="BH980" s="146"/>
    </row>
    <row r="981" spans="1:60" s="207" customFormat="1" ht="12" hidden="1">
      <c r="A981" s="113" t="s">
        <v>43</v>
      </c>
      <c r="B981" s="220" t="s">
        <v>710</v>
      </c>
      <c r="C981" s="213">
        <v>1500</v>
      </c>
      <c r="D981" s="103">
        <f t="shared" ref="D981:P981" si="436">SUM(D982:D982)</f>
        <v>0</v>
      </c>
      <c r="E981" s="103">
        <f t="shared" si="436"/>
        <v>0</v>
      </c>
      <c r="F981" s="103">
        <f t="shared" si="436"/>
        <v>0</v>
      </c>
      <c r="G981" s="103">
        <f t="shared" si="436"/>
        <v>0</v>
      </c>
      <c r="H981" s="103">
        <f t="shared" si="436"/>
        <v>0</v>
      </c>
      <c r="I981" s="103">
        <f t="shared" si="436"/>
        <v>0</v>
      </c>
      <c r="J981" s="103">
        <f t="shared" si="436"/>
        <v>0</v>
      </c>
      <c r="K981" s="103">
        <f t="shared" si="436"/>
        <v>0</v>
      </c>
      <c r="L981" s="103">
        <f t="shared" si="436"/>
        <v>0</v>
      </c>
      <c r="M981" s="103">
        <f t="shared" si="436"/>
        <v>0</v>
      </c>
      <c r="N981" s="103">
        <f t="shared" si="436"/>
        <v>0</v>
      </c>
      <c r="O981" s="103">
        <f t="shared" si="436"/>
        <v>0</v>
      </c>
      <c r="P981" s="103">
        <f t="shared" si="436"/>
        <v>0</v>
      </c>
      <c r="Q981" s="103">
        <v>0</v>
      </c>
      <c r="R981" s="103"/>
      <c r="S981" s="103">
        <v>0</v>
      </c>
      <c r="T981" s="103">
        <v>0</v>
      </c>
      <c r="U981" s="214">
        <f t="shared" si="418"/>
        <v>0</v>
      </c>
      <c r="V981" s="32">
        <f t="shared" si="432"/>
        <v>0</v>
      </c>
      <c r="W981" s="97">
        <f t="shared" si="433"/>
        <v>0</v>
      </c>
      <c r="X981" s="176">
        <f t="shared" si="434"/>
        <v>-1500</v>
      </c>
      <c r="Y981" s="64"/>
      <c r="Z981" s="5">
        <f t="shared" ref="Z981:Z1044" si="437">D981-E981-F981-G981-H981-I981-J981-K981-L981-M981-N981-O981-P981</f>
        <v>0</v>
      </c>
      <c r="AA981" s="165"/>
      <c r="AB981" s="165"/>
      <c r="AC981" s="165"/>
      <c r="AD981" s="165"/>
      <c r="AE981" s="165"/>
      <c r="AF981" s="165"/>
      <c r="AG981" s="165"/>
      <c r="AH981" s="165"/>
      <c r="AI981" s="165"/>
      <c r="AJ981" s="165"/>
      <c r="AK981" s="165"/>
      <c r="AL981" s="165"/>
      <c r="AM981" s="165"/>
      <c r="AN981" s="165"/>
      <c r="AO981" s="165"/>
      <c r="AP981" s="165"/>
      <c r="AQ981" s="165"/>
      <c r="AR981" s="165"/>
      <c r="AS981" s="165"/>
      <c r="AT981" s="165"/>
      <c r="AU981" s="165"/>
      <c r="AV981" s="165"/>
      <c r="AW981" s="165"/>
      <c r="AX981" s="165"/>
      <c r="AY981" s="165"/>
      <c r="AZ981" s="165"/>
      <c r="BA981" s="165"/>
      <c r="BB981" s="165"/>
      <c r="BC981" s="165"/>
      <c r="BD981" s="165"/>
      <c r="BE981" s="165"/>
      <c r="BF981" s="165"/>
      <c r="BG981" s="165"/>
      <c r="BH981" s="206"/>
    </row>
    <row r="982" spans="1:60" s="147" customFormat="1" ht="24" hidden="1">
      <c r="A982" s="60" t="s">
        <v>40</v>
      </c>
      <c r="B982" s="67" t="s">
        <v>711</v>
      </c>
      <c r="C982" s="211">
        <v>1500</v>
      </c>
      <c r="D982" s="107">
        <f>SUM(E982:P982)</f>
        <v>0</v>
      </c>
      <c r="E982" s="107"/>
      <c r="F982" s="107"/>
      <c r="G982" s="107"/>
      <c r="H982" s="107"/>
      <c r="I982" s="107"/>
      <c r="J982" s="107"/>
      <c r="K982" s="107"/>
      <c r="L982" s="107"/>
      <c r="M982" s="107"/>
      <c r="N982" s="107"/>
      <c r="O982" s="107"/>
      <c r="P982" s="107"/>
      <c r="Q982" s="107"/>
      <c r="R982" s="107"/>
      <c r="S982" s="107"/>
      <c r="T982" s="107"/>
      <c r="U982" s="212">
        <f t="shared" si="418"/>
        <v>0</v>
      </c>
      <c r="V982" s="32">
        <f t="shared" si="432"/>
        <v>0</v>
      </c>
      <c r="W982" s="97">
        <f t="shared" si="433"/>
        <v>0</v>
      </c>
      <c r="X982" s="172">
        <f t="shared" si="434"/>
        <v>-1500</v>
      </c>
      <c r="Y982" s="75" t="s">
        <v>236</v>
      </c>
      <c r="Z982" s="5">
        <f t="shared" si="437"/>
        <v>0</v>
      </c>
      <c r="AA982" s="65"/>
      <c r="AB982" s="65"/>
      <c r="AC982" s="65"/>
      <c r="AD982" s="65"/>
      <c r="AE982" s="65"/>
      <c r="AF982" s="65"/>
      <c r="AG982" s="65"/>
      <c r="AH982" s="65"/>
      <c r="AI982" s="65"/>
      <c r="AJ982" s="65"/>
      <c r="AK982" s="65"/>
      <c r="AL982" s="65"/>
      <c r="AM982" s="65"/>
      <c r="AN982" s="65"/>
      <c r="AO982" s="65"/>
      <c r="AP982" s="65"/>
      <c r="AQ982" s="65"/>
      <c r="AR982" s="65"/>
      <c r="AS982" s="65"/>
      <c r="AT982" s="65"/>
      <c r="AU982" s="65"/>
      <c r="AV982" s="65"/>
      <c r="AW982" s="65"/>
      <c r="AX982" s="65"/>
      <c r="AY982" s="65"/>
      <c r="AZ982" s="65"/>
      <c r="BA982" s="65"/>
      <c r="BB982" s="65"/>
      <c r="BC982" s="65"/>
      <c r="BD982" s="65"/>
      <c r="BE982" s="65"/>
      <c r="BF982" s="65"/>
      <c r="BG982" s="65"/>
      <c r="BH982" s="146"/>
    </row>
    <row r="983" spans="1:60" s="41" customFormat="1" ht="12">
      <c r="A983" s="90" t="s">
        <v>712</v>
      </c>
      <c r="B983" s="28" t="s">
        <v>713</v>
      </c>
      <c r="C983" s="216">
        <v>16842</v>
      </c>
      <c r="D983" s="99">
        <f>SUM(E983:P983)</f>
        <v>23608</v>
      </c>
      <c r="E983" s="99">
        <f>E984+E986</f>
        <v>0</v>
      </c>
      <c r="F983" s="99">
        <f t="shared" ref="F983:P983" si="438">F984+F986</f>
        <v>0</v>
      </c>
      <c r="G983" s="99">
        <f>G984+G986</f>
        <v>23608</v>
      </c>
      <c r="H983" s="99">
        <f t="shared" si="438"/>
        <v>0</v>
      </c>
      <c r="I983" s="99">
        <f t="shared" si="438"/>
        <v>0</v>
      </c>
      <c r="J983" s="99">
        <f t="shared" si="438"/>
        <v>0</v>
      </c>
      <c r="K983" s="99">
        <f t="shared" si="438"/>
        <v>0</v>
      </c>
      <c r="L983" s="99">
        <f t="shared" si="438"/>
        <v>0</v>
      </c>
      <c r="M983" s="99">
        <f t="shared" si="438"/>
        <v>0</v>
      </c>
      <c r="N983" s="99">
        <f t="shared" si="438"/>
        <v>0</v>
      </c>
      <c r="O983" s="99">
        <f t="shared" si="438"/>
        <v>0</v>
      </c>
      <c r="P983" s="99">
        <f t="shared" si="438"/>
        <v>0</v>
      </c>
      <c r="Q983" s="99">
        <v>185.4</v>
      </c>
      <c r="R983" s="99"/>
      <c r="S983" s="99">
        <f>S984+S986</f>
        <v>185</v>
      </c>
      <c r="T983" s="99"/>
      <c r="U983" s="217">
        <f t="shared" si="418"/>
        <v>23793.4</v>
      </c>
      <c r="V983" s="32">
        <f t="shared" si="432"/>
        <v>23608.400000000001</v>
      </c>
      <c r="W983" s="97">
        <f t="shared" si="433"/>
        <v>23608</v>
      </c>
      <c r="X983" s="34">
        <f t="shared" si="434"/>
        <v>6766</v>
      </c>
      <c r="Y983" s="38" t="s">
        <v>37</v>
      </c>
      <c r="Z983" s="5">
        <f t="shared" si="437"/>
        <v>0</v>
      </c>
      <c r="AA983" s="39"/>
      <c r="AB983" s="39"/>
      <c r="AC983" s="40"/>
      <c r="AD983" s="40"/>
      <c r="AE983" s="40"/>
      <c r="AF983" s="40"/>
      <c r="AG983" s="40"/>
      <c r="AH983" s="40"/>
      <c r="AI983" s="40"/>
      <c r="AJ983" s="40"/>
      <c r="AK983" s="40"/>
      <c r="AL983" s="40"/>
      <c r="AM983" s="40"/>
      <c r="AN983" s="40"/>
      <c r="AO983" s="40"/>
      <c r="AP983" s="40"/>
      <c r="AQ983" s="40"/>
      <c r="AR983" s="40"/>
      <c r="AS983" s="40"/>
      <c r="AT983" s="40"/>
      <c r="AU983" s="40"/>
      <c r="AV983" s="40"/>
      <c r="AW983" s="40"/>
      <c r="AX983" s="40"/>
      <c r="AY983" s="40"/>
      <c r="AZ983" s="40"/>
      <c r="BA983" s="40"/>
      <c r="BB983" s="40"/>
      <c r="BC983" s="40"/>
      <c r="BD983" s="40"/>
      <c r="BE983" s="40"/>
      <c r="BF983" s="40"/>
      <c r="BG983" s="40"/>
    </row>
    <row r="984" spans="1:60" s="207" customFormat="1" ht="12">
      <c r="A984" s="113" t="s">
        <v>35</v>
      </c>
      <c r="B984" s="220" t="s">
        <v>583</v>
      </c>
      <c r="C984" s="213">
        <v>13316</v>
      </c>
      <c r="D984" s="103">
        <f>SUM(E984:P984)</f>
        <v>16423</v>
      </c>
      <c r="E984" s="103"/>
      <c r="F984" s="103"/>
      <c r="G984" s="103">
        <f>SUM(G985)</f>
        <v>16423</v>
      </c>
      <c r="H984" s="103"/>
      <c r="I984" s="103"/>
      <c r="J984" s="103"/>
      <c r="K984" s="103"/>
      <c r="L984" s="103"/>
      <c r="M984" s="103"/>
      <c r="N984" s="103"/>
      <c r="O984" s="103"/>
      <c r="P984" s="103"/>
      <c r="Q984" s="103"/>
      <c r="R984" s="103"/>
      <c r="S984" s="103">
        <f>S985</f>
        <v>185</v>
      </c>
      <c r="T984" s="103"/>
      <c r="U984" s="214">
        <f t="shared" si="418"/>
        <v>16423</v>
      </c>
      <c r="V984" s="32">
        <f t="shared" si="432"/>
        <v>16238</v>
      </c>
      <c r="W984" s="97">
        <f t="shared" si="433"/>
        <v>16423</v>
      </c>
      <c r="X984" s="176">
        <f t="shared" si="434"/>
        <v>3107</v>
      </c>
      <c r="Y984" s="64"/>
      <c r="Z984" s="5">
        <f t="shared" si="437"/>
        <v>0</v>
      </c>
      <c r="AA984" s="165"/>
      <c r="AB984" s="165"/>
      <c r="AC984" s="165"/>
      <c r="AD984" s="165"/>
      <c r="AE984" s="165"/>
      <c r="AF984" s="165"/>
      <c r="AG984" s="165"/>
      <c r="AH984" s="165"/>
      <c r="AI984" s="165"/>
      <c r="AJ984" s="165"/>
      <c r="AK984" s="165"/>
      <c r="AL984" s="165"/>
      <c r="AM984" s="165"/>
      <c r="AN984" s="165"/>
      <c r="AO984" s="165"/>
      <c r="AP984" s="165"/>
      <c r="AQ984" s="165"/>
      <c r="AR984" s="165"/>
      <c r="AS984" s="165"/>
      <c r="AT984" s="165"/>
      <c r="AU984" s="165"/>
      <c r="AV984" s="165"/>
      <c r="AW984" s="165"/>
      <c r="AX984" s="165"/>
      <c r="AY984" s="165"/>
      <c r="AZ984" s="165"/>
      <c r="BA984" s="165"/>
      <c r="BB984" s="165"/>
      <c r="BC984" s="165"/>
      <c r="BD984" s="165"/>
      <c r="BE984" s="165"/>
      <c r="BF984" s="165"/>
      <c r="BG984" s="165"/>
      <c r="BH984" s="206"/>
    </row>
    <row r="985" spans="1:60" s="147" customFormat="1" ht="12">
      <c r="A985" s="60" t="s">
        <v>38</v>
      </c>
      <c r="B985" s="67" t="s">
        <v>714</v>
      </c>
      <c r="C985" s="211">
        <v>13316</v>
      </c>
      <c r="D985" s="107">
        <f t="shared" ref="D985:D991" si="439">SUM(E985:P985)</f>
        <v>16423</v>
      </c>
      <c r="E985" s="107"/>
      <c r="F985" s="107"/>
      <c r="G985" s="107">
        <v>16423</v>
      </c>
      <c r="H985" s="107"/>
      <c r="I985" s="107"/>
      <c r="J985" s="107"/>
      <c r="K985" s="107"/>
      <c r="L985" s="107"/>
      <c r="M985" s="107"/>
      <c r="N985" s="107"/>
      <c r="O985" s="107"/>
      <c r="P985" s="107"/>
      <c r="Q985" s="107"/>
      <c r="R985" s="107"/>
      <c r="S985" s="107">
        <v>185</v>
      </c>
      <c r="T985" s="107"/>
      <c r="U985" s="212">
        <f t="shared" si="418"/>
        <v>16423</v>
      </c>
      <c r="V985" s="32">
        <f t="shared" si="432"/>
        <v>16238</v>
      </c>
      <c r="W985" s="97">
        <f t="shared" si="433"/>
        <v>16423</v>
      </c>
      <c r="X985" s="172">
        <f t="shared" si="434"/>
        <v>3107</v>
      </c>
      <c r="Y985" s="64"/>
      <c r="Z985" s="5">
        <f t="shared" si="437"/>
        <v>0</v>
      </c>
      <c r="AA985" s="65"/>
      <c r="AB985" s="65"/>
      <c r="AC985" s="65"/>
      <c r="AD985" s="65"/>
      <c r="AE985" s="65"/>
      <c r="AF985" s="65"/>
      <c r="AG985" s="65"/>
      <c r="AH985" s="65"/>
      <c r="AI985" s="65"/>
      <c r="AJ985" s="65"/>
      <c r="AK985" s="65"/>
      <c r="AL985" s="65"/>
      <c r="AM985" s="65"/>
      <c r="AN985" s="65"/>
      <c r="AO985" s="65"/>
      <c r="AP985" s="65"/>
      <c r="AQ985" s="65"/>
      <c r="AR985" s="65"/>
      <c r="AS985" s="65"/>
      <c r="AT985" s="65"/>
      <c r="AU985" s="65"/>
      <c r="AV985" s="65"/>
      <c r="AW985" s="65"/>
      <c r="AX985" s="65"/>
      <c r="AY985" s="65"/>
      <c r="AZ985" s="65"/>
      <c r="BA985" s="65"/>
      <c r="BB985" s="65"/>
      <c r="BC985" s="65"/>
      <c r="BD985" s="65"/>
      <c r="BE985" s="65"/>
      <c r="BF985" s="65"/>
      <c r="BG985" s="65"/>
      <c r="BH985" s="146"/>
    </row>
    <row r="986" spans="1:60" s="207" customFormat="1" ht="12">
      <c r="A986" s="113" t="s">
        <v>43</v>
      </c>
      <c r="B986" s="220" t="s">
        <v>94</v>
      </c>
      <c r="C986" s="213">
        <v>3526</v>
      </c>
      <c r="D986" s="103">
        <f t="shared" si="439"/>
        <v>7185</v>
      </c>
      <c r="E986" s="103"/>
      <c r="F986" s="103"/>
      <c r="G986" s="103">
        <f>SUM(G987:G991)</f>
        <v>7185</v>
      </c>
      <c r="H986" s="103"/>
      <c r="I986" s="103"/>
      <c r="J986" s="103"/>
      <c r="K986" s="103"/>
      <c r="L986" s="103"/>
      <c r="M986" s="103"/>
      <c r="N986" s="103"/>
      <c r="O986" s="103"/>
      <c r="P986" s="103"/>
      <c r="Q986" s="103"/>
      <c r="R986" s="103"/>
      <c r="S986" s="103"/>
      <c r="T986" s="103"/>
      <c r="U986" s="214">
        <f t="shared" si="418"/>
        <v>7185</v>
      </c>
      <c r="V986" s="32">
        <f t="shared" si="432"/>
        <v>7185</v>
      </c>
      <c r="W986" s="97">
        <f t="shared" si="433"/>
        <v>7185</v>
      </c>
      <c r="X986" s="176">
        <f t="shared" si="434"/>
        <v>3659</v>
      </c>
      <c r="Y986" s="64"/>
      <c r="Z986" s="5">
        <f t="shared" si="437"/>
        <v>0</v>
      </c>
      <c r="AA986" s="165"/>
      <c r="AB986" s="165"/>
      <c r="AC986" s="165"/>
      <c r="AD986" s="165"/>
      <c r="AE986" s="165"/>
      <c r="AF986" s="165"/>
      <c r="AG986" s="165"/>
      <c r="AH986" s="165"/>
      <c r="AI986" s="165"/>
      <c r="AJ986" s="165"/>
      <c r="AK986" s="165"/>
      <c r="AL986" s="165"/>
      <c r="AM986" s="165"/>
      <c r="AN986" s="165"/>
      <c r="AO986" s="165"/>
      <c r="AP986" s="165"/>
      <c r="AQ986" s="165"/>
      <c r="AR986" s="165"/>
      <c r="AS986" s="165"/>
      <c r="AT986" s="165"/>
      <c r="AU986" s="165"/>
      <c r="AV986" s="165"/>
      <c r="AW986" s="165"/>
      <c r="AX986" s="165"/>
      <c r="AY986" s="165"/>
      <c r="AZ986" s="165"/>
      <c r="BA986" s="165"/>
      <c r="BB986" s="165"/>
      <c r="BC986" s="165"/>
      <c r="BD986" s="165"/>
      <c r="BE986" s="165"/>
      <c r="BF986" s="165"/>
      <c r="BG986" s="165"/>
      <c r="BH986" s="206"/>
    </row>
    <row r="987" spans="1:60" s="147" customFormat="1" ht="12">
      <c r="A987" s="60" t="s">
        <v>40</v>
      </c>
      <c r="B987" s="67" t="s">
        <v>379</v>
      </c>
      <c r="C987" s="211">
        <v>1456</v>
      </c>
      <c r="D987" s="107">
        <f t="shared" si="439"/>
        <v>4418</v>
      </c>
      <c r="E987" s="107"/>
      <c r="F987" s="107"/>
      <c r="G987" s="107">
        <v>4418</v>
      </c>
      <c r="H987" s="107"/>
      <c r="I987" s="107"/>
      <c r="J987" s="107"/>
      <c r="K987" s="107"/>
      <c r="L987" s="107"/>
      <c r="M987" s="107"/>
      <c r="N987" s="107"/>
      <c r="O987" s="107"/>
      <c r="P987" s="107"/>
      <c r="Q987" s="107"/>
      <c r="R987" s="107"/>
      <c r="S987" s="107"/>
      <c r="T987" s="107"/>
      <c r="U987" s="212">
        <f t="shared" si="418"/>
        <v>4418</v>
      </c>
      <c r="V987" s="32">
        <f t="shared" si="432"/>
        <v>4418</v>
      </c>
      <c r="W987" s="97">
        <f t="shared" si="433"/>
        <v>4418</v>
      </c>
      <c r="X987" s="172">
        <f t="shared" si="434"/>
        <v>2962</v>
      </c>
      <c r="Y987" s="64"/>
      <c r="Z987" s="5">
        <f t="shared" si="437"/>
        <v>0</v>
      </c>
      <c r="AA987" s="65"/>
      <c r="AB987" s="65"/>
      <c r="AC987" s="65"/>
      <c r="AD987" s="65"/>
      <c r="AE987" s="65"/>
      <c r="AF987" s="65"/>
      <c r="AG987" s="65"/>
      <c r="AH987" s="65"/>
      <c r="AI987" s="65"/>
      <c r="AJ987" s="65"/>
      <c r="AK987" s="65"/>
      <c r="AL987" s="65"/>
      <c r="AM987" s="65"/>
      <c r="AN987" s="65"/>
      <c r="AO987" s="65"/>
      <c r="AP987" s="65"/>
      <c r="AQ987" s="65"/>
      <c r="AR987" s="65"/>
      <c r="AS987" s="65"/>
      <c r="AT987" s="65"/>
      <c r="AU987" s="65"/>
      <c r="AV987" s="65"/>
      <c r="AW987" s="65"/>
      <c r="AX987" s="65"/>
      <c r="AY987" s="65"/>
      <c r="AZ987" s="65"/>
      <c r="BA987" s="65"/>
      <c r="BB987" s="65"/>
      <c r="BC987" s="65"/>
      <c r="BD987" s="65"/>
      <c r="BE987" s="65"/>
      <c r="BF987" s="65"/>
      <c r="BG987" s="65"/>
      <c r="BH987" s="146"/>
    </row>
    <row r="988" spans="1:60" s="147" customFormat="1" ht="24">
      <c r="A988" s="60" t="s">
        <v>40</v>
      </c>
      <c r="B988" s="67" t="s">
        <v>85</v>
      </c>
      <c r="C988" s="211">
        <v>1227</v>
      </c>
      <c r="D988" s="107">
        <f t="shared" si="439"/>
        <v>2761</v>
      </c>
      <c r="E988" s="107"/>
      <c r="F988" s="107"/>
      <c r="G988" s="107">
        <v>2761</v>
      </c>
      <c r="H988" s="107"/>
      <c r="I988" s="107"/>
      <c r="J988" s="107"/>
      <c r="K988" s="107"/>
      <c r="L988" s="107"/>
      <c r="M988" s="107"/>
      <c r="N988" s="107"/>
      <c r="O988" s="107"/>
      <c r="P988" s="107"/>
      <c r="Q988" s="107"/>
      <c r="R988" s="107"/>
      <c r="S988" s="107"/>
      <c r="T988" s="107"/>
      <c r="U988" s="212">
        <f t="shared" si="418"/>
        <v>2761</v>
      </c>
      <c r="V988" s="32">
        <f t="shared" si="432"/>
        <v>2761</v>
      </c>
      <c r="W988" s="97">
        <f t="shared" si="433"/>
        <v>2761</v>
      </c>
      <c r="X988" s="172">
        <f t="shared" si="434"/>
        <v>1534</v>
      </c>
      <c r="Y988" s="64"/>
      <c r="Z988" s="5">
        <f t="shared" si="437"/>
        <v>0</v>
      </c>
      <c r="AA988" s="65"/>
      <c r="AB988" s="65"/>
      <c r="AC988" s="65"/>
      <c r="AD988" s="65"/>
      <c r="AE988" s="65"/>
      <c r="AF988" s="65"/>
      <c r="AG988" s="65"/>
      <c r="AH988" s="65"/>
      <c r="AI988" s="65"/>
      <c r="AJ988" s="65"/>
      <c r="AK988" s="65"/>
      <c r="AL988" s="65"/>
      <c r="AM988" s="65"/>
      <c r="AN988" s="65"/>
      <c r="AO988" s="65"/>
      <c r="AP988" s="65"/>
      <c r="AQ988" s="65"/>
      <c r="AR988" s="65"/>
      <c r="AS988" s="65"/>
      <c r="AT988" s="65"/>
      <c r="AU988" s="65"/>
      <c r="AV988" s="65"/>
      <c r="AW988" s="65"/>
      <c r="AX988" s="65"/>
      <c r="AY988" s="65"/>
      <c r="AZ988" s="65"/>
      <c r="BA988" s="65"/>
      <c r="BB988" s="65"/>
      <c r="BC988" s="65"/>
      <c r="BD988" s="65"/>
      <c r="BE988" s="65"/>
      <c r="BF988" s="65"/>
      <c r="BG988" s="65"/>
      <c r="BH988" s="146"/>
    </row>
    <row r="989" spans="1:60" s="147" customFormat="1" ht="24">
      <c r="A989" s="60" t="s">
        <v>40</v>
      </c>
      <c r="B989" s="67" t="s">
        <v>715</v>
      </c>
      <c r="C989" s="211"/>
      <c r="D989" s="107">
        <f t="shared" si="439"/>
        <v>6</v>
      </c>
      <c r="E989" s="107"/>
      <c r="F989" s="107"/>
      <c r="G989" s="107">
        <v>6</v>
      </c>
      <c r="H989" s="107"/>
      <c r="I989" s="107"/>
      <c r="J989" s="107"/>
      <c r="K989" s="107"/>
      <c r="L989" s="107"/>
      <c r="M989" s="107"/>
      <c r="N989" s="107"/>
      <c r="O989" s="107"/>
      <c r="P989" s="107"/>
      <c r="Q989" s="107"/>
      <c r="R989" s="107"/>
      <c r="S989" s="107"/>
      <c r="T989" s="107"/>
      <c r="U989" s="212"/>
      <c r="V989" s="32"/>
      <c r="W989" s="97"/>
      <c r="X989" s="172">
        <f t="shared" si="434"/>
        <v>6</v>
      </c>
      <c r="Y989" s="64"/>
      <c r="Z989" s="5">
        <f t="shared" si="437"/>
        <v>0</v>
      </c>
      <c r="AA989" s="65"/>
      <c r="AB989" s="65"/>
      <c r="AC989" s="65"/>
      <c r="AD989" s="65"/>
      <c r="AE989" s="65"/>
      <c r="AF989" s="65"/>
      <c r="AG989" s="65"/>
      <c r="AH989" s="65"/>
      <c r="AI989" s="65"/>
      <c r="AJ989" s="65"/>
      <c r="AK989" s="65"/>
      <c r="AL989" s="65"/>
      <c r="AM989" s="65"/>
      <c r="AN989" s="65"/>
      <c r="AO989" s="65"/>
      <c r="AP989" s="65"/>
      <c r="AQ989" s="65"/>
      <c r="AR989" s="65"/>
      <c r="AS989" s="65"/>
      <c r="AT989" s="65"/>
      <c r="AU989" s="65"/>
      <c r="AV989" s="65"/>
      <c r="AW989" s="65"/>
      <c r="AX989" s="65"/>
      <c r="AY989" s="65"/>
      <c r="AZ989" s="65"/>
      <c r="BA989" s="65"/>
      <c r="BB989" s="65"/>
      <c r="BC989" s="65"/>
      <c r="BD989" s="65"/>
      <c r="BE989" s="65"/>
      <c r="BF989" s="65"/>
      <c r="BG989" s="65"/>
      <c r="BH989" s="146"/>
    </row>
    <row r="990" spans="1:60" s="147" customFormat="1" ht="12" hidden="1">
      <c r="A990" s="60" t="s">
        <v>40</v>
      </c>
      <c r="B990" s="67" t="s">
        <v>716</v>
      </c>
      <c r="C990" s="211">
        <v>497</v>
      </c>
      <c r="D990" s="107">
        <f t="shared" si="439"/>
        <v>0</v>
      </c>
      <c r="E990" s="107"/>
      <c r="F990" s="107"/>
      <c r="G990" s="107"/>
      <c r="H990" s="107"/>
      <c r="I990" s="107"/>
      <c r="J990" s="107"/>
      <c r="K990" s="107"/>
      <c r="L990" s="107"/>
      <c r="M990" s="107"/>
      <c r="N990" s="107"/>
      <c r="O990" s="107"/>
      <c r="P990" s="107"/>
      <c r="Q990" s="107"/>
      <c r="R990" s="107"/>
      <c r="S990" s="107"/>
      <c r="T990" s="107"/>
      <c r="U990" s="212">
        <f t="shared" si="418"/>
        <v>0</v>
      </c>
      <c r="V990" s="32">
        <f t="shared" si="432"/>
        <v>0</v>
      </c>
      <c r="W990" s="97">
        <f t="shared" si="433"/>
        <v>0</v>
      </c>
      <c r="X990" s="172">
        <f t="shared" si="434"/>
        <v>-497</v>
      </c>
      <c r="Y990" s="64"/>
      <c r="Z990" s="5">
        <f t="shared" si="437"/>
        <v>0</v>
      </c>
      <c r="AA990" s="65"/>
      <c r="AB990" s="65"/>
      <c r="AC990" s="65"/>
      <c r="AD990" s="65"/>
      <c r="AE990" s="65"/>
      <c r="AF990" s="65"/>
      <c r="AG990" s="65"/>
      <c r="AH990" s="65"/>
      <c r="AI990" s="65"/>
      <c r="AJ990" s="65"/>
      <c r="AK990" s="65"/>
      <c r="AL990" s="65"/>
      <c r="AM990" s="65"/>
      <c r="AN990" s="65"/>
      <c r="AO990" s="65"/>
      <c r="AP990" s="65"/>
      <c r="AQ990" s="65"/>
      <c r="AR990" s="65"/>
      <c r="AS990" s="65"/>
      <c r="AT990" s="65"/>
      <c r="AU990" s="65"/>
      <c r="AV990" s="65"/>
      <c r="AW990" s="65"/>
      <c r="AX990" s="65"/>
      <c r="AY990" s="65"/>
      <c r="AZ990" s="65"/>
      <c r="BA990" s="65"/>
      <c r="BB990" s="65"/>
      <c r="BC990" s="65"/>
      <c r="BD990" s="65"/>
      <c r="BE990" s="65"/>
      <c r="BF990" s="65"/>
      <c r="BG990" s="65"/>
      <c r="BH990" s="146"/>
    </row>
    <row r="991" spans="1:60" s="147" customFormat="1" ht="12" hidden="1">
      <c r="A991" s="60" t="s">
        <v>40</v>
      </c>
      <c r="B991" s="67" t="s">
        <v>717</v>
      </c>
      <c r="C991" s="211">
        <v>346</v>
      </c>
      <c r="D991" s="107">
        <f t="shared" si="439"/>
        <v>0</v>
      </c>
      <c r="E991" s="107"/>
      <c r="F991" s="107"/>
      <c r="G991" s="107"/>
      <c r="H991" s="107"/>
      <c r="I991" s="107"/>
      <c r="J991" s="107"/>
      <c r="K991" s="107"/>
      <c r="L991" s="107"/>
      <c r="M991" s="107"/>
      <c r="N991" s="107"/>
      <c r="O991" s="107"/>
      <c r="P991" s="107"/>
      <c r="Q991" s="107"/>
      <c r="R991" s="107"/>
      <c r="S991" s="107"/>
      <c r="T991" s="107"/>
      <c r="U991" s="212">
        <f t="shared" si="418"/>
        <v>0</v>
      </c>
      <c r="V991" s="32">
        <f t="shared" si="432"/>
        <v>0</v>
      </c>
      <c r="W991" s="97">
        <f t="shared" si="433"/>
        <v>0</v>
      </c>
      <c r="X991" s="172">
        <f t="shared" si="434"/>
        <v>-346</v>
      </c>
      <c r="Y991" s="64"/>
      <c r="Z991" s="5">
        <f t="shared" si="437"/>
        <v>0</v>
      </c>
      <c r="AA991" s="65"/>
      <c r="AB991" s="65"/>
      <c r="AC991" s="65"/>
      <c r="AD991" s="65"/>
      <c r="AE991" s="65"/>
      <c r="AF991" s="65"/>
      <c r="AG991" s="65"/>
      <c r="AH991" s="65"/>
      <c r="AI991" s="65"/>
      <c r="AJ991" s="65"/>
      <c r="AK991" s="65"/>
      <c r="AL991" s="65"/>
      <c r="AM991" s="65"/>
      <c r="AN991" s="65"/>
      <c r="AO991" s="65"/>
      <c r="AP991" s="65"/>
      <c r="AQ991" s="65"/>
      <c r="AR991" s="65"/>
      <c r="AS991" s="65"/>
      <c r="AT991" s="65"/>
      <c r="AU991" s="65"/>
      <c r="AV991" s="65"/>
      <c r="AW991" s="65"/>
      <c r="AX991" s="65"/>
      <c r="AY991" s="65"/>
      <c r="AZ991" s="65"/>
      <c r="BA991" s="65"/>
      <c r="BB991" s="65"/>
      <c r="BC991" s="65"/>
      <c r="BD991" s="65"/>
      <c r="BE991" s="65"/>
      <c r="BF991" s="65"/>
      <c r="BG991" s="65"/>
      <c r="BH991" s="146"/>
    </row>
    <row r="992" spans="1:60" s="41" customFormat="1" ht="12">
      <c r="A992" s="90" t="s">
        <v>718</v>
      </c>
      <c r="B992" s="28" t="s">
        <v>719</v>
      </c>
      <c r="C992" s="216">
        <v>5885</v>
      </c>
      <c r="D992" s="99">
        <f t="shared" ref="D992:P992" si="440">D993+D994+D995</f>
        <v>4751</v>
      </c>
      <c r="E992" s="99">
        <f>E993+E994+E995</f>
        <v>4751</v>
      </c>
      <c r="F992" s="99">
        <f t="shared" si="440"/>
        <v>0</v>
      </c>
      <c r="G992" s="99">
        <f t="shared" si="440"/>
        <v>0</v>
      </c>
      <c r="H992" s="99">
        <f t="shared" si="440"/>
        <v>0</v>
      </c>
      <c r="I992" s="99">
        <f t="shared" si="440"/>
        <v>0</v>
      </c>
      <c r="J992" s="99">
        <f t="shared" si="440"/>
        <v>0</v>
      </c>
      <c r="K992" s="99">
        <f t="shared" si="440"/>
        <v>0</v>
      </c>
      <c r="L992" s="99">
        <f t="shared" si="440"/>
        <v>0</v>
      </c>
      <c r="M992" s="99">
        <f t="shared" si="440"/>
        <v>0</v>
      </c>
      <c r="N992" s="99">
        <f t="shared" si="440"/>
        <v>0</v>
      </c>
      <c r="O992" s="99">
        <f t="shared" si="440"/>
        <v>0</v>
      </c>
      <c r="P992" s="99">
        <f t="shared" si="440"/>
        <v>0</v>
      </c>
      <c r="Q992" s="99">
        <v>70</v>
      </c>
      <c r="R992" s="99"/>
      <c r="S992" s="99">
        <f>S994</f>
        <v>70</v>
      </c>
      <c r="T992" s="99">
        <f>T994</f>
        <v>0</v>
      </c>
      <c r="U992" s="217">
        <f t="shared" si="418"/>
        <v>4821</v>
      </c>
      <c r="V992" s="32">
        <f t="shared" si="432"/>
        <v>4751</v>
      </c>
      <c r="W992" s="97">
        <f t="shared" si="433"/>
        <v>4751</v>
      </c>
      <c r="X992" s="34">
        <f t="shared" si="434"/>
        <v>-1134</v>
      </c>
      <c r="Y992" s="89"/>
      <c r="Z992" s="5">
        <f t="shared" si="437"/>
        <v>0</v>
      </c>
      <c r="AA992" s="39"/>
      <c r="AB992" s="39"/>
      <c r="AC992" s="40"/>
      <c r="AD992" s="40"/>
      <c r="AE992" s="40"/>
      <c r="AF992" s="40"/>
      <c r="AG992" s="40"/>
      <c r="AH992" s="40"/>
      <c r="AI992" s="40"/>
      <c r="AJ992" s="40"/>
      <c r="AK992" s="40"/>
      <c r="AL992" s="40"/>
      <c r="AM992" s="40"/>
      <c r="AN992" s="40"/>
      <c r="AO992" s="40"/>
      <c r="AP992" s="40"/>
      <c r="AQ992" s="40"/>
      <c r="AR992" s="40"/>
      <c r="AS992" s="40"/>
      <c r="AT992" s="40"/>
      <c r="AU992" s="40"/>
      <c r="AV992" s="40"/>
      <c r="AW992" s="40"/>
      <c r="AX992" s="40"/>
      <c r="AY992" s="40"/>
      <c r="AZ992" s="40"/>
      <c r="BA992" s="40"/>
      <c r="BB992" s="40"/>
      <c r="BC992" s="40"/>
      <c r="BD992" s="40"/>
      <c r="BE992" s="40"/>
      <c r="BF992" s="40"/>
      <c r="BG992" s="40"/>
    </row>
    <row r="993" spans="1:60" s="207" customFormat="1" ht="12">
      <c r="A993" s="113" t="s">
        <v>35</v>
      </c>
      <c r="B993" s="220" t="s">
        <v>371</v>
      </c>
      <c r="C993" s="213">
        <v>3238</v>
      </c>
      <c r="D993" s="103">
        <f>SUM(E993:P993)</f>
        <v>4118</v>
      </c>
      <c r="E993" s="103">
        <v>4118</v>
      </c>
      <c r="F993" s="103"/>
      <c r="G993" s="103"/>
      <c r="H993" s="103"/>
      <c r="I993" s="103"/>
      <c r="J993" s="103"/>
      <c r="K993" s="103"/>
      <c r="L993" s="103"/>
      <c r="M993" s="103"/>
      <c r="N993" s="103"/>
      <c r="O993" s="103"/>
      <c r="P993" s="103"/>
      <c r="Q993" s="103"/>
      <c r="R993" s="103"/>
      <c r="S993" s="103"/>
      <c r="T993" s="103"/>
      <c r="U993" s="214">
        <f t="shared" si="418"/>
        <v>4118</v>
      </c>
      <c r="V993" s="32">
        <f t="shared" si="432"/>
        <v>4118</v>
      </c>
      <c r="W993" s="97">
        <f t="shared" si="433"/>
        <v>4118</v>
      </c>
      <c r="X993" s="176">
        <f t="shared" si="434"/>
        <v>880</v>
      </c>
      <c r="Y993" s="75" t="s">
        <v>236</v>
      </c>
      <c r="Z993" s="5">
        <f t="shared" si="437"/>
        <v>0</v>
      </c>
      <c r="AA993" s="165"/>
      <c r="AB993" s="165"/>
      <c r="AC993" s="165"/>
      <c r="AD993" s="165"/>
      <c r="AE993" s="165"/>
      <c r="AF993" s="165"/>
      <c r="AG993" s="165"/>
      <c r="AH993" s="165"/>
      <c r="AI993" s="165"/>
      <c r="AJ993" s="165"/>
      <c r="AK993" s="165"/>
      <c r="AL993" s="165"/>
      <c r="AM993" s="165"/>
      <c r="AN993" s="165"/>
      <c r="AO993" s="165"/>
      <c r="AP993" s="165"/>
      <c r="AQ993" s="165"/>
      <c r="AR993" s="165"/>
      <c r="AS993" s="165"/>
      <c r="AT993" s="165"/>
      <c r="AU993" s="165"/>
      <c r="AV993" s="165"/>
      <c r="AW993" s="165"/>
      <c r="AX993" s="165"/>
      <c r="AY993" s="165"/>
      <c r="AZ993" s="165"/>
      <c r="BA993" s="165"/>
      <c r="BB993" s="165"/>
      <c r="BC993" s="165"/>
      <c r="BD993" s="165"/>
      <c r="BE993" s="165"/>
      <c r="BF993" s="165"/>
      <c r="BG993" s="165"/>
      <c r="BH993" s="206"/>
    </row>
    <row r="994" spans="1:60" s="207" customFormat="1" ht="12">
      <c r="A994" s="113" t="s">
        <v>43</v>
      </c>
      <c r="B994" s="220" t="s">
        <v>372</v>
      </c>
      <c r="C994" s="213">
        <v>633</v>
      </c>
      <c r="D994" s="103">
        <f>SUM(E994:P994)</f>
        <v>633</v>
      </c>
      <c r="E994" s="103">
        <v>633</v>
      </c>
      <c r="F994" s="103"/>
      <c r="G994" s="103"/>
      <c r="H994" s="103"/>
      <c r="I994" s="103"/>
      <c r="J994" s="103"/>
      <c r="K994" s="103"/>
      <c r="L994" s="103"/>
      <c r="M994" s="103"/>
      <c r="N994" s="103"/>
      <c r="O994" s="103"/>
      <c r="P994" s="103"/>
      <c r="Q994" s="103">
        <v>70.3</v>
      </c>
      <c r="R994" s="103"/>
      <c r="S994" s="103">
        <v>70</v>
      </c>
      <c r="T994" s="103"/>
      <c r="U994" s="214">
        <f t="shared" si="418"/>
        <v>703.3</v>
      </c>
      <c r="V994" s="32">
        <f t="shared" si="432"/>
        <v>633.29999999999995</v>
      </c>
      <c r="W994" s="97">
        <f t="shared" si="433"/>
        <v>633</v>
      </c>
      <c r="X994" s="176">
        <f t="shared" si="434"/>
        <v>0</v>
      </c>
      <c r="Y994" s="75" t="s">
        <v>236</v>
      </c>
      <c r="Z994" s="5">
        <f t="shared" si="437"/>
        <v>0</v>
      </c>
      <c r="AA994" s="165"/>
      <c r="AB994" s="165"/>
      <c r="AC994" s="165"/>
      <c r="AD994" s="165"/>
      <c r="AE994" s="165"/>
      <c r="AF994" s="165"/>
      <c r="AG994" s="165"/>
      <c r="AH994" s="165"/>
      <c r="AI994" s="165"/>
      <c r="AJ994" s="165"/>
      <c r="AK994" s="165"/>
      <c r="AL994" s="165"/>
      <c r="AM994" s="165"/>
      <c r="AN994" s="165"/>
      <c r="AO994" s="165"/>
      <c r="AP994" s="165"/>
      <c r="AQ994" s="165"/>
      <c r="AR994" s="165"/>
      <c r="AS994" s="165"/>
      <c r="AT994" s="165"/>
      <c r="AU994" s="165"/>
      <c r="AV994" s="165"/>
      <c r="AW994" s="165"/>
      <c r="AX994" s="165"/>
      <c r="AY994" s="165"/>
      <c r="AZ994" s="165"/>
      <c r="BA994" s="165"/>
      <c r="BB994" s="165"/>
      <c r="BC994" s="165"/>
      <c r="BD994" s="165"/>
      <c r="BE994" s="165"/>
      <c r="BF994" s="165"/>
      <c r="BG994" s="165"/>
      <c r="BH994" s="206"/>
    </row>
    <row r="995" spans="1:60" s="207" customFormat="1" ht="13.5" hidden="1" customHeight="1">
      <c r="A995" s="113" t="s">
        <v>45</v>
      </c>
      <c r="B995" s="220" t="s">
        <v>373</v>
      </c>
      <c r="C995" s="213">
        <v>2014</v>
      </c>
      <c r="D995" s="103">
        <f>SUM(D996:D998)</f>
        <v>0</v>
      </c>
      <c r="E995" s="103">
        <f t="shared" ref="E995:Q995" si="441">SUM(E996:E998)</f>
        <v>0</v>
      </c>
      <c r="F995" s="103">
        <f t="shared" si="441"/>
        <v>0</v>
      </c>
      <c r="G995" s="103">
        <f t="shared" si="441"/>
        <v>0</v>
      </c>
      <c r="H995" s="103">
        <f t="shared" si="441"/>
        <v>0</v>
      </c>
      <c r="I995" s="103">
        <f t="shared" si="441"/>
        <v>0</v>
      </c>
      <c r="J995" s="103">
        <f t="shared" si="441"/>
        <v>0</v>
      </c>
      <c r="K995" s="103">
        <f t="shared" si="441"/>
        <v>0</v>
      </c>
      <c r="L995" s="103">
        <f t="shared" si="441"/>
        <v>0</v>
      </c>
      <c r="M995" s="103">
        <f t="shared" si="441"/>
        <v>0</v>
      </c>
      <c r="N995" s="103">
        <f t="shared" si="441"/>
        <v>0</v>
      </c>
      <c r="O995" s="103">
        <f t="shared" si="441"/>
        <v>0</v>
      </c>
      <c r="P995" s="103">
        <f t="shared" si="441"/>
        <v>0</v>
      </c>
      <c r="Q995" s="103">
        <f t="shared" si="441"/>
        <v>0</v>
      </c>
      <c r="R995" s="103"/>
      <c r="S995" s="103">
        <f t="shared" ref="S995:T995" si="442">SUM(S996:S998)</f>
        <v>0</v>
      </c>
      <c r="T995" s="103">
        <f t="shared" si="442"/>
        <v>0</v>
      </c>
      <c r="U995" s="214">
        <f t="shared" si="418"/>
        <v>0</v>
      </c>
      <c r="V995" s="32">
        <f t="shared" si="432"/>
        <v>0</v>
      </c>
      <c r="W995" s="97">
        <f t="shared" si="433"/>
        <v>0</v>
      </c>
      <c r="X995" s="176">
        <f t="shared" si="434"/>
        <v>-2014</v>
      </c>
      <c r="Y995" s="75" t="s">
        <v>236</v>
      </c>
      <c r="Z995" s="5">
        <f t="shared" si="437"/>
        <v>0</v>
      </c>
      <c r="AA995" s="165"/>
      <c r="AB995" s="165"/>
      <c r="AC995" s="165"/>
      <c r="AD995" s="165"/>
      <c r="AE995" s="165"/>
      <c r="AF995" s="165"/>
      <c r="AG995" s="165"/>
      <c r="AH995" s="165"/>
      <c r="AI995" s="165"/>
      <c r="AJ995" s="165"/>
      <c r="AK995" s="165"/>
      <c r="AL995" s="165"/>
      <c r="AM995" s="165"/>
      <c r="AN995" s="165"/>
      <c r="AO995" s="165"/>
      <c r="AP995" s="165"/>
      <c r="AQ995" s="165"/>
      <c r="AR995" s="165"/>
      <c r="AS995" s="165"/>
      <c r="AT995" s="165"/>
      <c r="AU995" s="165"/>
      <c r="AV995" s="165"/>
      <c r="AW995" s="165"/>
      <c r="AX995" s="165"/>
      <c r="AY995" s="165"/>
      <c r="AZ995" s="165"/>
      <c r="BA995" s="165"/>
      <c r="BB995" s="165"/>
      <c r="BC995" s="165"/>
      <c r="BD995" s="165"/>
      <c r="BE995" s="165"/>
      <c r="BF995" s="165"/>
      <c r="BG995" s="165"/>
      <c r="BH995" s="206"/>
    </row>
    <row r="996" spans="1:60" s="147" customFormat="1" ht="12" hidden="1">
      <c r="A996" s="60" t="s">
        <v>40</v>
      </c>
      <c r="B996" s="67" t="s">
        <v>720</v>
      </c>
      <c r="C996" s="211">
        <v>800</v>
      </c>
      <c r="D996" s="107">
        <f>SUM(E996:P996)</f>
        <v>0</v>
      </c>
      <c r="E996" s="107"/>
      <c r="F996" s="107"/>
      <c r="G996" s="107"/>
      <c r="H996" s="107"/>
      <c r="I996" s="107"/>
      <c r="J996" s="107"/>
      <c r="K996" s="107"/>
      <c r="L996" s="107"/>
      <c r="M996" s="107"/>
      <c r="N996" s="107"/>
      <c r="O996" s="107"/>
      <c r="P996" s="107"/>
      <c r="Q996" s="107"/>
      <c r="R996" s="107"/>
      <c r="S996" s="107"/>
      <c r="T996" s="107"/>
      <c r="U996" s="212">
        <f t="shared" si="418"/>
        <v>0</v>
      </c>
      <c r="V996" s="32">
        <f t="shared" si="432"/>
        <v>0</v>
      </c>
      <c r="W996" s="97">
        <f t="shared" si="433"/>
        <v>0</v>
      </c>
      <c r="X996" s="172">
        <f t="shared" si="434"/>
        <v>-800</v>
      </c>
      <c r="Y996" s="75" t="s">
        <v>236</v>
      </c>
      <c r="Z996" s="5">
        <f t="shared" si="437"/>
        <v>0</v>
      </c>
      <c r="AA996" s="65"/>
      <c r="AB996" s="65"/>
      <c r="AC996" s="65"/>
      <c r="AD996" s="65"/>
      <c r="AE996" s="65"/>
      <c r="AF996" s="65"/>
      <c r="AG996" s="65"/>
      <c r="AH996" s="65"/>
      <c r="AI996" s="65"/>
      <c r="AJ996" s="65"/>
      <c r="AK996" s="65"/>
      <c r="AL996" s="65"/>
      <c r="AM996" s="65"/>
      <c r="AN996" s="65"/>
      <c r="AO996" s="65"/>
      <c r="AP996" s="65"/>
      <c r="AQ996" s="65"/>
      <c r="AR996" s="65"/>
      <c r="AS996" s="65"/>
      <c r="AT996" s="65"/>
      <c r="AU996" s="65"/>
      <c r="AV996" s="65"/>
      <c r="AW996" s="65"/>
      <c r="AX996" s="65"/>
      <c r="AY996" s="65"/>
      <c r="AZ996" s="65"/>
      <c r="BA996" s="65"/>
      <c r="BB996" s="65"/>
      <c r="BC996" s="65"/>
      <c r="BD996" s="65"/>
      <c r="BE996" s="65"/>
      <c r="BF996" s="65"/>
      <c r="BG996" s="65"/>
      <c r="BH996" s="146"/>
    </row>
    <row r="997" spans="1:60" s="147" customFormat="1" ht="24" hidden="1">
      <c r="A997" s="60" t="s">
        <v>40</v>
      </c>
      <c r="B997" s="67" t="s">
        <v>721</v>
      </c>
      <c r="C997" s="211">
        <v>920</v>
      </c>
      <c r="D997" s="107">
        <f>SUM(E997:P997)</f>
        <v>0</v>
      </c>
      <c r="E997" s="107"/>
      <c r="F997" s="107"/>
      <c r="G997" s="107"/>
      <c r="H997" s="107"/>
      <c r="I997" s="107"/>
      <c r="J997" s="107"/>
      <c r="K997" s="107"/>
      <c r="L997" s="107"/>
      <c r="M997" s="107"/>
      <c r="N997" s="107"/>
      <c r="O997" s="107"/>
      <c r="P997" s="107"/>
      <c r="Q997" s="107"/>
      <c r="R997" s="107"/>
      <c r="S997" s="107"/>
      <c r="T997" s="107"/>
      <c r="U997" s="212">
        <f t="shared" si="418"/>
        <v>0</v>
      </c>
      <c r="V997" s="32">
        <f t="shared" si="432"/>
        <v>0</v>
      </c>
      <c r="W997" s="97">
        <f t="shared" si="433"/>
        <v>0</v>
      </c>
      <c r="X997" s="172">
        <f t="shared" si="434"/>
        <v>-920</v>
      </c>
      <c r="Y997" s="75" t="s">
        <v>236</v>
      </c>
      <c r="Z997" s="5">
        <f t="shared" si="437"/>
        <v>0</v>
      </c>
      <c r="AA997" s="65"/>
      <c r="AB997" s="65"/>
      <c r="AC997" s="65"/>
      <c r="AD997" s="65"/>
      <c r="AE997" s="65"/>
      <c r="AF997" s="65"/>
      <c r="AG997" s="65"/>
      <c r="AH997" s="65"/>
      <c r="AI997" s="65"/>
      <c r="AJ997" s="65"/>
      <c r="AK997" s="65"/>
      <c r="AL997" s="65"/>
      <c r="AM997" s="65"/>
      <c r="AN997" s="65"/>
      <c r="AO997" s="65"/>
      <c r="AP997" s="65"/>
      <c r="AQ997" s="65"/>
      <c r="AR997" s="65"/>
      <c r="AS997" s="65"/>
      <c r="AT997" s="65"/>
      <c r="AU997" s="65"/>
      <c r="AV997" s="65"/>
      <c r="AW997" s="65"/>
      <c r="AX997" s="65"/>
      <c r="AY997" s="65"/>
      <c r="AZ997" s="65"/>
      <c r="BA997" s="65"/>
      <c r="BB997" s="65"/>
      <c r="BC997" s="65"/>
      <c r="BD997" s="65"/>
      <c r="BE997" s="65"/>
      <c r="BF997" s="65"/>
      <c r="BG997" s="65"/>
      <c r="BH997" s="146"/>
    </row>
    <row r="998" spans="1:60" s="147" customFormat="1" ht="12" hidden="1">
      <c r="A998" s="60" t="s">
        <v>40</v>
      </c>
      <c r="B998" s="67" t="s">
        <v>722</v>
      </c>
      <c r="C998" s="211">
        <v>294</v>
      </c>
      <c r="D998" s="107">
        <f>SUM(E998:P998)</f>
        <v>0</v>
      </c>
      <c r="E998" s="107"/>
      <c r="F998" s="107"/>
      <c r="G998" s="107"/>
      <c r="H998" s="107"/>
      <c r="I998" s="107"/>
      <c r="J998" s="107"/>
      <c r="K998" s="107"/>
      <c r="L998" s="107"/>
      <c r="M998" s="107"/>
      <c r="N998" s="107"/>
      <c r="O998" s="107"/>
      <c r="P998" s="107"/>
      <c r="Q998" s="107"/>
      <c r="R998" s="107"/>
      <c r="S998" s="107"/>
      <c r="T998" s="107"/>
      <c r="U998" s="212">
        <f t="shared" si="418"/>
        <v>0</v>
      </c>
      <c r="V998" s="32">
        <f t="shared" si="432"/>
        <v>0</v>
      </c>
      <c r="W998" s="97">
        <f t="shared" si="433"/>
        <v>0</v>
      </c>
      <c r="X998" s="172">
        <f t="shared" si="434"/>
        <v>-294</v>
      </c>
      <c r="Y998" s="75" t="s">
        <v>236</v>
      </c>
      <c r="Z998" s="5">
        <f t="shared" si="437"/>
        <v>0</v>
      </c>
      <c r="AA998" s="65"/>
      <c r="AB998" s="65"/>
      <c r="AC998" s="65"/>
      <c r="AD998" s="65"/>
      <c r="AE998" s="65"/>
      <c r="AF998" s="65"/>
      <c r="AG998" s="65"/>
      <c r="AH998" s="65"/>
      <c r="AI998" s="65"/>
      <c r="AJ998" s="65"/>
      <c r="AK998" s="65"/>
      <c r="AL998" s="65"/>
      <c r="AM998" s="65"/>
      <c r="AN998" s="65"/>
      <c r="AO998" s="65"/>
      <c r="AP998" s="65"/>
      <c r="AQ998" s="65"/>
      <c r="AR998" s="65"/>
      <c r="AS998" s="65"/>
      <c r="AT998" s="65"/>
      <c r="AU998" s="65"/>
      <c r="AV998" s="65"/>
      <c r="AW998" s="65"/>
      <c r="AX998" s="65"/>
      <c r="AY998" s="65"/>
      <c r="AZ998" s="65"/>
      <c r="BA998" s="65"/>
      <c r="BB998" s="65"/>
      <c r="BC998" s="65"/>
      <c r="BD998" s="65"/>
      <c r="BE998" s="65"/>
      <c r="BF998" s="65"/>
      <c r="BG998" s="65"/>
      <c r="BH998" s="146"/>
    </row>
    <row r="999" spans="1:60" s="41" customFormat="1" ht="12">
      <c r="A999" s="90" t="s">
        <v>723</v>
      </c>
      <c r="B999" s="28" t="s">
        <v>724</v>
      </c>
      <c r="C999" s="216">
        <v>34131</v>
      </c>
      <c r="D999" s="99">
        <f t="shared" ref="D999:Q999" si="443">+D1000+D1001+D1002+D1011</f>
        <v>26499</v>
      </c>
      <c r="E999" s="99">
        <f t="shared" si="443"/>
        <v>26499</v>
      </c>
      <c r="F999" s="99">
        <f t="shared" si="443"/>
        <v>0</v>
      </c>
      <c r="G999" s="99">
        <f t="shared" si="443"/>
        <v>0</v>
      </c>
      <c r="H999" s="99">
        <f t="shared" si="443"/>
        <v>0</v>
      </c>
      <c r="I999" s="99">
        <f t="shared" si="443"/>
        <v>0</v>
      </c>
      <c r="J999" s="99">
        <f t="shared" si="443"/>
        <v>0</v>
      </c>
      <c r="K999" s="99">
        <f t="shared" si="443"/>
        <v>0</v>
      </c>
      <c r="L999" s="99">
        <f t="shared" si="443"/>
        <v>0</v>
      </c>
      <c r="M999" s="99">
        <f t="shared" si="443"/>
        <v>0</v>
      </c>
      <c r="N999" s="99">
        <f t="shared" si="443"/>
        <v>0</v>
      </c>
      <c r="O999" s="99">
        <f t="shared" si="443"/>
        <v>0</v>
      </c>
      <c r="P999" s="99">
        <f t="shared" si="443"/>
        <v>0</v>
      </c>
      <c r="Q999" s="99">
        <f t="shared" si="443"/>
        <v>95</v>
      </c>
      <c r="R999" s="99"/>
      <c r="S999" s="99">
        <f t="shared" ref="S999:T999" si="444">+S1000+S1001+S1002+S1011</f>
        <v>67</v>
      </c>
      <c r="T999" s="99">
        <f t="shared" si="444"/>
        <v>144</v>
      </c>
      <c r="U999" s="217">
        <f t="shared" ref="U999:U1062" si="445">D999+Q999+R999</f>
        <v>26594</v>
      </c>
      <c r="V999" s="32">
        <f t="shared" si="432"/>
        <v>26527</v>
      </c>
      <c r="W999" s="97">
        <f t="shared" si="433"/>
        <v>26499</v>
      </c>
      <c r="X999" s="34">
        <f t="shared" si="434"/>
        <v>-7632</v>
      </c>
      <c r="Y999" s="89"/>
      <c r="Z999" s="5">
        <f t="shared" si="437"/>
        <v>0</v>
      </c>
      <c r="AA999" s="39"/>
      <c r="AB999" s="39"/>
      <c r="AC999" s="40"/>
      <c r="AD999" s="40"/>
      <c r="AE999" s="40"/>
      <c r="AF999" s="40"/>
      <c r="AG999" s="40"/>
      <c r="AH999" s="40"/>
      <c r="AI999" s="40"/>
      <c r="AJ999" s="40"/>
      <c r="AK999" s="40"/>
      <c r="AL999" s="40"/>
      <c r="AM999" s="40"/>
      <c r="AN999" s="40"/>
      <c r="AO999" s="40"/>
      <c r="AP999" s="40"/>
      <c r="AQ999" s="40"/>
      <c r="AR999" s="40"/>
      <c r="AS999" s="40"/>
      <c r="AT999" s="40"/>
      <c r="AU999" s="40"/>
      <c r="AV999" s="40"/>
      <c r="AW999" s="40"/>
      <c r="AX999" s="40"/>
      <c r="AY999" s="40"/>
      <c r="AZ999" s="40"/>
      <c r="BA999" s="40"/>
      <c r="BB999" s="40"/>
      <c r="BC999" s="40"/>
      <c r="BD999" s="40"/>
      <c r="BE999" s="40"/>
      <c r="BF999" s="40"/>
      <c r="BG999" s="40"/>
    </row>
    <row r="1000" spans="1:60" s="207" customFormat="1" ht="12" customHeight="1">
      <c r="A1000" s="113" t="s">
        <v>35</v>
      </c>
      <c r="B1000" s="220" t="s">
        <v>371</v>
      </c>
      <c r="C1000" s="213">
        <v>4286</v>
      </c>
      <c r="D1000" s="103">
        <f>SUM(E1000:P1000)</f>
        <v>3861</v>
      </c>
      <c r="E1000" s="103">
        <f>4005-T1000</f>
        <v>3861</v>
      </c>
      <c r="F1000" s="103"/>
      <c r="G1000" s="103"/>
      <c r="H1000" s="103"/>
      <c r="I1000" s="103"/>
      <c r="J1000" s="103"/>
      <c r="K1000" s="103"/>
      <c r="L1000" s="103"/>
      <c r="M1000" s="103"/>
      <c r="N1000" s="103"/>
      <c r="O1000" s="103"/>
      <c r="P1000" s="103"/>
      <c r="Q1000" s="103"/>
      <c r="R1000" s="103"/>
      <c r="S1000" s="103"/>
      <c r="T1000" s="103">
        <v>144</v>
      </c>
      <c r="U1000" s="214">
        <f t="shared" si="445"/>
        <v>3861</v>
      </c>
      <c r="V1000" s="32">
        <f t="shared" si="432"/>
        <v>3861</v>
      </c>
      <c r="W1000" s="97">
        <f t="shared" si="433"/>
        <v>3861</v>
      </c>
      <c r="X1000" s="176">
        <f t="shared" si="434"/>
        <v>-425</v>
      </c>
      <c r="Y1000" s="75" t="s">
        <v>236</v>
      </c>
      <c r="Z1000" s="5">
        <f t="shared" si="437"/>
        <v>0</v>
      </c>
      <c r="AA1000" s="165"/>
      <c r="AB1000" s="165"/>
      <c r="AC1000" s="165"/>
      <c r="AD1000" s="165"/>
      <c r="AE1000" s="165"/>
      <c r="AF1000" s="165"/>
      <c r="AG1000" s="165"/>
      <c r="AH1000" s="165"/>
      <c r="AI1000" s="165"/>
      <c r="AJ1000" s="165"/>
      <c r="AK1000" s="165"/>
      <c r="AL1000" s="165"/>
      <c r="AM1000" s="165"/>
      <c r="AN1000" s="165"/>
      <c r="AO1000" s="165"/>
      <c r="AP1000" s="165"/>
      <c r="AQ1000" s="165"/>
      <c r="AR1000" s="165"/>
      <c r="AS1000" s="165"/>
      <c r="AT1000" s="165"/>
      <c r="AU1000" s="165"/>
      <c r="AV1000" s="165"/>
      <c r="AW1000" s="165"/>
      <c r="AX1000" s="165"/>
      <c r="AY1000" s="165"/>
      <c r="AZ1000" s="165"/>
      <c r="BA1000" s="165"/>
      <c r="BB1000" s="165"/>
      <c r="BC1000" s="165"/>
      <c r="BD1000" s="165"/>
      <c r="BE1000" s="165"/>
      <c r="BF1000" s="165"/>
      <c r="BG1000" s="165"/>
      <c r="BH1000" s="206"/>
    </row>
    <row r="1001" spans="1:60" s="207" customFormat="1" ht="12">
      <c r="A1001" s="113" t="s">
        <v>43</v>
      </c>
      <c r="B1001" s="220" t="s">
        <v>372</v>
      </c>
      <c r="C1001" s="213">
        <v>855</v>
      </c>
      <c r="D1001" s="103">
        <f>SUM(E1001:P1001)</f>
        <v>598</v>
      </c>
      <c r="E1001" s="103">
        <v>598</v>
      </c>
      <c r="F1001" s="103"/>
      <c r="G1001" s="103"/>
      <c r="H1001" s="103"/>
      <c r="I1001" s="103"/>
      <c r="J1001" s="103"/>
      <c r="K1001" s="103"/>
      <c r="L1001" s="103"/>
      <c r="M1001" s="103"/>
      <c r="N1001" s="103"/>
      <c r="O1001" s="103"/>
      <c r="P1001" s="103"/>
      <c r="Q1001" s="103">
        <v>95</v>
      </c>
      <c r="R1001" s="103"/>
      <c r="S1001" s="103">
        <v>67</v>
      </c>
      <c r="T1001" s="103"/>
      <c r="U1001" s="214">
        <f t="shared" si="445"/>
        <v>693</v>
      </c>
      <c r="V1001" s="32">
        <f t="shared" si="432"/>
        <v>626</v>
      </c>
      <c r="W1001" s="97">
        <f t="shared" si="433"/>
        <v>598</v>
      </c>
      <c r="X1001" s="176">
        <f t="shared" si="434"/>
        <v>-257</v>
      </c>
      <c r="Y1001" s="75" t="s">
        <v>236</v>
      </c>
      <c r="Z1001" s="5">
        <f t="shared" si="437"/>
        <v>0</v>
      </c>
      <c r="AA1001" s="165"/>
      <c r="AB1001" s="165"/>
      <c r="AC1001" s="165"/>
      <c r="AD1001" s="165"/>
      <c r="AE1001" s="165"/>
      <c r="AF1001" s="165"/>
      <c r="AG1001" s="165"/>
      <c r="AH1001" s="165"/>
      <c r="AI1001" s="165"/>
      <c r="AJ1001" s="165"/>
      <c r="AK1001" s="165"/>
      <c r="AL1001" s="165"/>
      <c r="AM1001" s="165"/>
      <c r="AN1001" s="165"/>
      <c r="AO1001" s="165"/>
      <c r="AP1001" s="165"/>
      <c r="AQ1001" s="165"/>
      <c r="AR1001" s="165"/>
      <c r="AS1001" s="165"/>
      <c r="AT1001" s="165"/>
      <c r="AU1001" s="165"/>
      <c r="AV1001" s="165"/>
      <c r="AW1001" s="165"/>
      <c r="AX1001" s="165"/>
      <c r="AY1001" s="165"/>
      <c r="AZ1001" s="165"/>
      <c r="BA1001" s="165"/>
      <c r="BB1001" s="165"/>
      <c r="BC1001" s="165"/>
      <c r="BD1001" s="165"/>
      <c r="BE1001" s="165"/>
      <c r="BF1001" s="165"/>
      <c r="BG1001" s="165"/>
      <c r="BH1001" s="206"/>
    </row>
    <row r="1002" spans="1:60" s="207" customFormat="1" ht="12">
      <c r="A1002" s="113" t="s">
        <v>45</v>
      </c>
      <c r="B1002" s="220" t="s">
        <v>725</v>
      </c>
      <c r="C1002" s="213">
        <v>19868</v>
      </c>
      <c r="D1002" s="103">
        <f>SUM(D1003:D1010)</f>
        <v>19768</v>
      </c>
      <c r="E1002" s="103">
        <f t="shared" ref="E1002:W1002" si="446">SUM(E1003:E1010)</f>
        <v>19768</v>
      </c>
      <c r="F1002" s="103">
        <f t="shared" si="446"/>
        <v>0</v>
      </c>
      <c r="G1002" s="103">
        <f t="shared" si="446"/>
        <v>0</v>
      </c>
      <c r="H1002" s="103">
        <f t="shared" si="446"/>
        <v>0</v>
      </c>
      <c r="I1002" s="103">
        <f t="shared" si="446"/>
        <v>0</v>
      </c>
      <c r="J1002" s="103">
        <f t="shared" si="446"/>
        <v>0</v>
      </c>
      <c r="K1002" s="103">
        <f t="shared" si="446"/>
        <v>0</v>
      </c>
      <c r="L1002" s="103">
        <f t="shared" si="446"/>
        <v>0</v>
      </c>
      <c r="M1002" s="103">
        <f t="shared" si="446"/>
        <v>0</v>
      </c>
      <c r="N1002" s="103">
        <f t="shared" si="446"/>
        <v>0</v>
      </c>
      <c r="O1002" s="103">
        <f t="shared" si="446"/>
        <v>0</v>
      </c>
      <c r="P1002" s="103">
        <f t="shared" si="446"/>
        <v>0</v>
      </c>
      <c r="Q1002" s="103">
        <f t="shared" si="446"/>
        <v>0</v>
      </c>
      <c r="R1002" s="103" t="e">
        <f t="shared" si="446"/>
        <v>#REF!</v>
      </c>
      <c r="S1002" s="103">
        <f t="shared" si="446"/>
        <v>0</v>
      </c>
      <c r="T1002" s="103">
        <f t="shared" si="446"/>
        <v>0</v>
      </c>
      <c r="U1002" s="214" t="e">
        <f t="shared" si="446"/>
        <v>#REF!</v>
      </c>
      <c r="V1002" s="32" t="e">
        <f t="shared" si="446"/>
        <v>#REF!</v>
      </c>
      <c r="W1002" s="97">
        <f t="shared" si="446"/>
        <v>19768</v>
      </c>
      <c r="X1002" s="176">
        <f t="shared" si="434"/>
        <v>-100</v>
      </c>
      <c r="Y1002" s="75" t="s">
        <v>236</v>
      </c>
      <c r="Z1002" s="5">
        <f t="shared" si="437"/>
        <v>0</v>
      </c>
      <c r="AA1002" s="165"/>
      <c r="AB1002" s="165"/>
      <c r="AC1002" s="165"/>
      <c r="AD1002" s="165"/>
      <c r="AE1002" s="165"/>
      <c r="AF1002" s="165"/>
      <c r="AG1002" s="165"/>
      <c r="AH1002" s="165"/>
      <c r="AI1002" s="165"/>
      <c r="AJ1002" s="165"/>
      <c r="AK1002" s="165"/>
      <c r="AL1002" s="165"/>
      <c r="AM1002" s="165"/>
      <c r="AN1002" s="165"/>
      <c r="AO1002" s="165"/>
      <c r="AP1002" s="165"/>
      <c r="AQ1002" s="165"/>
      <c r="AR1002" s="165"/>
      <c r="AS1002" s="165"/>
      <c r="AT1002" s="165"/>
      <c r="AU1002" s="165"/>
      <c r="AV1002" s="165"/>
      <c r="AW1002" s="165"/>
      <c r="AX1002" s="165"/>
      <c r="AY1002" s="165"/>
      <c r="AZ1002" s="165"/>
      <c r="BA1002" s="165"/>
      <c r="BB1002" s="165"/>
      <c r="BC1002" s="165"/>
      <c r="BD1002" s="165"/>
      <c r="BE1002" s="165"/>
      <c r="BF1002" s="165"/>
      <c r="BG1002" s="165"/>
      <c r="BH1002" s="206"/>
    </row>
    <row r="1003" spans="1:60" s="147" customFormat="1" ht="24">
      <c r="A1003" s="60" t="s">
        <v>40</v>
      </c>
      <c r="B1003" s="67" t="s">
        <v>726</v>
      </c>
      <c r="C1003" s="211">
        <v>5098</v>
      </c>
      <c r="D1003" s="107">
        <f>SUM(E1003:P1003)</f>
        <v>5098</v>
      </c>
      <c r="E1003" s="107">
        <v>5098</v>
      </c>
      <c r="F1003" s="107"/>
      <c r="G1003" s="107"/>
      <c r="H1003" s="107"/>
      <c r="I1003" s="107"/>
      <c r="J1003" s="107"/>
      <c r="K1003" s="107"/>
      <c r="L1003" s="107"/>
      <c r="M1003" s="107"/>
      <c r="N1003" s="107"/>
      <c r="O1003" s="107"/>
      <c r="P1003" s="107"/>
      <c r="Q1003" s="107"/>
      <c r="R1003" s="107"/>
      <c r="S1003" s="107"/>
      <c r="T1003" s="107"/>
      <c r="U1003" s="212">
        <f t="shared" si="445"/>
        <v>5098</v>
      </c>
      <c r="V1003" s="32">
        <f t="shared" si="432"/>
        <v>5098</v>
      </c>
      <c r="W1003" s="97">
        <f t="shared" si="433"/>
        <v>5098</v>
      </c>
      <c r="X1003" s="172">
        <f t="shared" si="434"/>
        <v>0</v>
      </c>
      <c r="Y1003" s="75" t="s">
        <v>236</v>
      </c>
      <c r="Z1003" s="5">
        <f t="shared" si="437"/>
        <v>0</v>
      </c>
      <c r="AA1003" s="65"/>
      <c r="AB1003" s="65"/>
      <c r="AC1003" s="65"/>
      <c r="AD1003" s="65"/>
      <c r="AE1003" s="65"/>
      <c r="AF1003" s="65"/>
      <c r="AG1003" s="65"/>
      <c r="AH1003" s="65"/>
      <c r="AI1003" s="65"/>
      <c r="AJ1003" s="65"/>
      <c r="AK1003" s="65"/>
      <c r="AL1003" s="65"/>
      <c r="AM1003" s="65"/>
      <c r="AN1003" s="65"/>
      <c r="AO1003" s="65"/>
      <c r="AP1003" s="65"/>
      <c r="AQ1003" s="65"/>
      <c r="AR1003" s="65"/>
      <c r="AS1003" s="65"/>
      <c r="AT1003" s="65"/>
      <c r="AU1003" s="65"/>
      <c r="AV1003" s="65"/>
      <c r="AW1003" s="65"/>
      <c r="AX1003" s="65"/>
      <c r="AY1003" s="65"/>
      <c r="AZ1003" s="65"/>
      <c r="BA1003" s="65"/>
      <c r="BB1003" s="65"/>
      <c r="BC1003" s="65"/>
      <c r="BD1003" s="65"/>
      <c r="BE1003" s="65"/>
      <c r="BF1003" s="65"/>
      <c r="BG1003" s="65"/>
      <c r="BH1003" s="146"/>
    </row>
    <row r="1004" spans="1:60" s="147" customFormat="1" ht="12">
      <c r="A1004" s="60" t="s">
        <v>40</v>
      </c>
      <c r="B1004" s="67" t="s">
        <v>727</v>
      </c>
      <c r="C1004" s="211">
        <v>1500</v>
      </c>
      <c r="D1004" s="107">
        <f>SUM(E1004:P1004)</f>
        <v>1500</v>
      </c>
      <c r="E1004" s="107">
        <v>1500</v>
      </c>
      <c r="F1004" s="107"/>
      <c r="G1004" s="107"/>
      <c r="H1004" s="107"/>
      <c r="I1004" s="107"/>
      <c r="J1004" s="107"/>
      <c r="K1004" s="107"/>
      <c r="L1004" s="107"/>
      <c r="M1004" s="107"/>
      <c r="N1004" s="107"/>
      <c r="O1004" s="107"/>
      <c r="P1004" s="107"/>
      <c r="Q1004" s="107"/>
      <c r="R1004" s="107"/>
      <c r="S1004" s="107"/>
      <c r="T1004" s="107"/>
      <c r="U1004" s="212">
        <f t="shared" si="445"/>
        <v>1500</v>
      </c>
      <c r="V1004" s="32">
        <f t="shared" si="432"/>
        <v>1500</v>
      </c>
      <c r="W1004" s="97">
        <f t="shared" si="433"/>
        <v>1500</v>
      </c>
      <c r="X1004" s="172">
        <f t="shared" si="434"/>
        <v>0</v>
      </c>
      <c r="Y1004" s="75" t="s">
        <v>236</v>
      </c>
      <c r="Z1004" s="5">
        <f t="shared" si="437"/>
        <v>0</v>
      </c>
      <c r="AA1004" s="65"/>
      <c r="AB1004" s="65"/>
      <c r="AC1004" s="65"/>
      <c r="AD1004" s="65"/>
      <c r="AE1004" s="65"/>
      <c r="AF1004" s="65"/>
      <c r="AG1004" s="65"/>
      <c r="AH1004" s="65"/>
      <c r="AI1004" s="65"/>
      <c r="AJ1004" s="65"/>
      <c r="AK1004" s="65"/>
      <c r="AL1004" s="65"/>
      <c r="AM1004" s="65"/>
      <c r="AN1004" s="65"/>
      <c r="AO1004" s="65"/>
      <c r="AP1004" s="65"/>
      <c r="AQ1004" s="65"/>
      <c r="AR1004" s="65"/>
      <c r="AS1004" s="65"/>
      <c r="AT1004" s="65"/>
      <c r="AU1004" s="65"/>
      <c r="AV1004" s="65"/>
      <c r="AW1004" s="65"/>
      <c r="AX1004" s="65"/>
      <c r="AY1004" s="65"/>
      <c r="AZ1004" s="65"/>
      <c r="BA1004" s="65"/>
      <c r="BB1004" s="65"/>
      <c r="BC1004" s="65"/>
      <c r="BD1004" s="65"/>
      <c r="BE1004" s="65"/>
      <c r="BF1004" s="65"/>
      <c r="BG1004" s="65"/>
      <c r="BH1004" s="146"/>
    </row>
    <row r="1005" spans="1:60" s="147" customFormat="1" ht="12">
      <c r="A1005" s="60" t="s">
        <v>40</v>
      </c>
      <c r="B1005" s="67" t="s">
        <v>728</v>
      </c>
      <c r="C1005" s="211">
        <v>5600</v>
      </c>
      <c r="D1005" s="107">
        <f t="shared" ref="D1005:D1010" si="447">SUM(E1005:P1005)</f>
        <v>5700</v>
      </c>
      <c r="E1005" s="107">
        <v>5700</v>
      </c>
      <c r="F1005" s="107"/>
      <c r="G1005" s="107"/>
      <c r="H1005" s="107"/>
      <c r="I1005" s="107"/>
      <c r="J1005" s="107"/>
      <c r="K1005" s="107"/>
      <c r="L1005" s="107"/>
      <c r="M1005" s="107"/>
      <c r="N1005" s="107"/>
      <c r="O1005" s="107"/>
      <c r="P1005" s="107"/>
      <c r="Q1005" s="107"/>
      <c r="R1005" s="107" t="e">
        <f>SUM(#REF!)</f>
        <v>#REF!</v>
      </c>
      <c r="S1005" s="107"/>
      <c r="T1005" s="107"/>
      <c r="U1005" s="212" t="e">
        <f t="shared" si="445"/>
        <v>#REF!</v>
      </c>
      <c r="V1005" s="32" t="e">
        <f t="shared" si="432"/>
        <v>#REF!</v>
      </c>
      <c r="W1005" s="97">
        <f t="shared" si="433"/>
        <v>5700</v>
      </c>
      <c r="X1005" s="172">
        <f t="shared" si="434"/>
        <v>100</v>
      </c>
      <c r="Y1005" s="75" t="s">
        <v>236</v>
      </c>
      <c r="Z1005" s="5">
        <f t="shared" si="437"/>
        <v>0</v>
      </c>
      <c r="AA1005" s="65"/>
      <c r="AB1005" s="65"/>
      <c r="AC1005" s="65"/>
      <c r="AD1005" s="65"/>
      <c r="AE1005" s="65"/>
      <c r="AF1005" s="65"/>
      <c r="AG1005" s="65"/>
      <c r="AH1005" s="65"/>
      <c r="AI1005" s="65"/>
      <c r="AJ1005" s="65"/>
      <c r="AK1005" s="65"/>
      <c r="AL1005" s="65"/>
      <c r="AM1005" s="65"/>
      <c r="AN1005" s="65"/>
      <c r="AO1005" s="65"/>
      <c r="AP1005" s="65"/>
      <c r="AQ1005" s="65"/>
      <c r="AR1005" s="65"/>
      <c r="AS1005" s="65"/>
      <c r="AT1005" s="65"/>
      <c r="AU1005" s="65"/>
      <c r="AV1005" s="65"/>
      <c r="AW1005" s="65"/>
      <c r="AX1005" s="65"/>
      <c r="AY1005" s="65"/>
      <c r="AZ1005" s="65"/>
      <c r="BA1005" s="65"/>
      <c r="BB1005" s="65"/>
      <c r="BC1005" s="65"/>
      <c r="BD1005" s="65"/>
      <c r="BE1005" s="65"/>
      <c r="BF1005" s="65"/>
      <c r="BG1005" s="65"/>
      <c r="BH1005" s="146"/>
    </row>
    <row r="1006" spans="1:60" s="147" customFormat="1" ht="12">
      <c r="A1006" s="60" t="s">
        <v>40</v>
      </c>
      <c r="B1006" s="67" t="s">
        <v>729</v>
      </c>
      <c r="C1006" s="211">
        <v>2370</v>
      </c>
      <c r="D1006" s="107">
        <f t="shared" si="447"/>
        <v>2170</v>
      </c>
      <c r="E1006" s="107">
        <v>2170</v>
      </c>
      <c r="F1006" s="107"/>
      <c r="G1006" s="107"/>
      <c r="H1006" s="107"/>
      <c r="I1006" s="107"/>
      <c r="J1006" s="107"/>
      <c r="K1006" s="107"/>
      <c r="L1006" s="107"/>
      <c r="M1006" s="107"/>
      <c r="N1006" s="107"/>
      <c r="O1006" s="107"/>
      <c r="P1006" s="107"/>
      <c r="Q1006" s="107"/>
      <c r="R1006" s="107"/>
      <c r="S1006" s="107"/>
      <c r="T1006" s="107"/>
      <c r="U1006" s="212">
        <f t="shared" si="445"/>
        <v>2170</v>
      </c>
      <c r="V1006" s="32">
        <f t="shared" si="432"/>
        <v>2170</v>
      </c>
      <c r="W1006" s="97">
        <f t="shared" si="433"/>
        <v>2170</v>
      </c>
      <c r="X1006" s="172">
        <f t="shared" si="434"/>
        <v>-200</v>
      </c>
      <c r="Y1006" s="75" t="s">
        <v>236</v>
      </c>
      <c r="Z1006" s="5">
        <f t="shared" si="437"/>
        <v>0</v>
      </c>
      <c r="AA1006" s="65"/>
      <c r="AB1006" s="65"/>
      <c r="AC1006" s="65"/>
      <c r="AD1006" s="65"/>
      <c r="AE1006" s="65"/>
      <c r="AF1006" s="65"/>
      <c r="AG1006" s="65"/>
      <c r="AH1006" s="65"/>
      <c r="AI1006" s="65"/>
      <c r="AJ1006" s="65"/>
      <c r="AK1006" s="65"/>
      <c r="AL1006" s="65"/>
      <c r="AM1006" s="65"/>
      <c r="AN1006" s="65"/>
      <c r="AO1006" s="65"/>
      <c r="AP1006" s="65"/>
      <c r="AQ1006" s="65"/>
      <c r="AR1006" s="65"/>
      <c r="AS1006" s="65"/>
      <c r="AT1006" s="65"/>
      <c r="AU1006" s="65"/>
      <c r="AV1006" s="65"/>
      <c r="AW1006" s="65"/>
      <c r="AX1006" s="65"/>
      <c r="AY1006" s="65"/>
      <c r="AZ1006" s="65"/>
      <c r="BA1006" s="65"/>
      <c r="BB1006" s="65"/>
      <c r="BC1006" s="65"/>
      <c r="BD1006" s="65"/>
      <c r="BE1006" s="65"/>
      <c r="BF1006" s="65"/>
      <c r="BG1006" s="65"/>
      <c r="BH1006" s="146"/>
    </row>
    <row r="1007" spans="1:60" s="147" customFormat="1" ht="12">
      <c r="A1007" s="60" t="s">
        <v>40</v>
      </c>
      <c r="B1007" s="67" t="s">
        <v>730</v>
      </c>
      <c r="C1007" s="211">
        <v>900</v>
      </c>
      <c r="D1007" s="107">
        <f t="shared" si="447"/>
        <v>900</v>
      </c>
      <c r="E1007" s="107">
        <v>900</v>
      </c>
      <c r="F1007" s="107"/>
      <c r="G1007" s="107"/>
      <c r="H1007" s="107"/>
      <c r="I1007" s="107"/>
      <c r="J1007" s="107"/>
      <c r="K1007" s="107"/>
      <c r="L1007" s="107"/>
      <c r="M1007" s="107"/>
      <c r="N1007" s="107"/>
      <c r="O1007" s="107"/>
      <c r="P1007" s="107"/>
      <c r="Q1007" s="107"/>
      <c r="R1007" s="107"/>
      <c r="S1007" s="107"/>
      <c r="T1007" s="107"/>
      <c r="U1007" s="212">
        <f t="shared" si="445"/>
        <v>900</v>
      </c>
      <c r="V1007" s="32">
        <f t="shared" si="432"/>
        <v>900</v>
      </c>
      <c r="W1007" s="97">
        <f t="shared" si="433"/>
        <v>900</v>
      </c>
      <c r="X1007" s="172">
        <f t="shared" si="434"/>
        <v>0</v>
      </c>
      <c r="Y1007" s="75" t="s">
        <v>236</v>
      </c>
      <c r="Z1007" s="5">
        <f t="shared" si="437"/>
        <v>0</v>
      </c>
      <c r="AA1007" s="65"/>
      <c r="AB1007" s="65"/>
      <c r="AC1007" s="65"/>
      <c r="AD1007" s="65"/>
      <c r="AE1007" s="65"/>
      <c r="AF1007" s="65"/>
      <c r="AG1007" s="65"/>
      <c r="AH1007" s="65"/>
      <c r="AI1007" s="65"/>
      <c r="AJ1007" s="65"/>
      <c r="AK1007" s="65"/>
      <c r="AL1007" s="65"/>
      <c r="AM1007" s="65"/>
      <c r="AN1007" s="65"/>
      <c r="AO1007" s="65"/>
      <c r="AP1007" s="65"/>
      <c r="AQ1007" s="65"/>
      <c r="AR1007" s="65"/>
      <c r="AS1007" s="65"/>
      <c r="AT1007" s="65"/>
      <c r="AU1007" s="65"/>
      <c r="AV1007" s="65"/>
      <c r="AW1007" s="65"/>
      <c r="AX1007" s="65"/>
      <c r="AY1007" s="65"/>
      <c r="AZ1007" s="65"/>
      <c r="BA1007" s="65"/>
      <c r="BB1007" s="65"/>
      <c r="BC1007" s="65"/>
      <c r="BD1007" s="65"/>
      <c r="BE1007" s="65"/>
      <c r="BF1007" s="65"/>
      <c r="BG1007" s="65"/>
      <c r="BH1007" s="146"/>
    </row>
    <row r="1008" spans="1:60" s="147" customFormat="1" ht="36">
      <c r="A1008" s="60" t="s">
        <v>38</v>
      </c>
      <c r="B1008" s="67" t="s">
        <v>731</v>
      </c>
      <c r="C1008" s="211">
        <v>1000</v>
      </c>
      <c r="D1008" s="107">
        <f t="shared" si="447"/>
        <v>1000</v>
      </c>
      <c r="E1008" s="107">
        <v>1000</v>
      </c>
      <c r="F1008" s="107"/>
      <c r="G1008" s="107"/>
      <c r="H1008" s="107"/>
      <c r="I1008" s="107"/>
      <c r="J1008" s="107"/>
      <c r="K1008" s="107"/>
      <c r="L1008" s="107"/>
      <c r="M1008" s="107"/>
      <c r="N1008" s="107"/>
      <c r="O1008" s="107"/>
      <c r="P1008" s="107"/>
      <c r="Q1008" s="107"/>
      <c r="R1008" s="107"/>
      <c r="S1008" s="107"/>
      <c r="T1008" s="107"/>
      <c r="U1008" s="212">
        <f t="shared" si="445"/>
        <v>1000</v>
      </c>
      <c r="V1008" s="32">
        <f t="shared" si="432"/>
        <v>1000</v>
      </c>
      <c r="W1008" s="97">
        <f t="shared" si="433"/>
        <v>1000</v>
      </c>
      <c r="X1008" s="172">
        <f t="shared" si="434"/>
        <v>0</v>
      </c>
      <c r="Y1008" s="75" t="s">
        <v>236</v>
      </c>
      <c r="Z1008" s="5">
        <f t="shared" si="437"/>
        <v>0</v>
      </c>
      <c r="AA1008" s="65"/>
      <c r="AB1008" s="65"/>
      <c r="AC1008" s="65"/>
      <c r="AD1008" s="65"/>
      <c r="AE1008" s="65"/>
      <c r="AF1008" s="65"/>
      <c r="AG1008" s="65"/>
      <c r="AH1008" s="65"/>
      <c r="AI1008" s="65"/>
      <c r="AJ1008" s="65"/>
      <c r="AK1008" s="65"/>
      <c r="AL1008" s="65"/>
      <c r="AM1008" s="65"/>
      <c r="AN1008" s="65"/>
      <c r="AO1008" s="65"/>
      <c r="AP1008" s="65"/>
      <c r="AQ1008" s="65"/>
      <c r="AR1008" s="65"/>
      <c r="AS1008" s="65"/>
      <c r="AT1008" s="65"/>
      <c r="AU1008" s="65"/>
      <c r="AV1008" s="65"/>
      <c r="AW1008" s="65"/>
      <c r="AX1008" s="65"/>
      <c r="AY1008" s="65"/>
      <c r="AZ1008" s="65"/>
      <c r="BA1008" s="65"/>
      <c r="BB1008" s="65"/>
      <c r="BC1008" s="65"/>
      <c r="BD1008" s="65"/>
      <c r="BE1008" s="65"/>
      <c r="BF1008" s="65"/>
      <c r="BG1008" s="65"/>
      <c r="BH1008" s="146"/>
    </row>
    <row r="1009" spans="1:60" s="147" customFormat="1" ht="48">
      <c r="A1009" s="60" t="s">
        <v>38</v>
      </c>
      <c r="B1009" s="67" t="s">
        <v>732</v>
      </c>
      <c r="C1009" s="211">
        <v>1000</v>
      </c>
      <c r="D1009" s="107">
        <f t="shared" si="447"/>
        <v>1000</v>
      </c>
      <c r="E1009" s="107">
        <v>1000</v>
      </c>
      <c r="F1009" s="107"/>
      <c r="G1009" s="107"/>
      <c r="H1009" s="107"/>
      <c r="I1009" s="107"/>
      <c r="J1009" s="107"/>
      <c r="K1009" s="107"/>
      <c r="L1009" s="107"/>
      <c r="M1009" s="107"/>
      <c r="N1009" s="107"/>
      <c r="O1009" s="107"/>
      <c r="P1009" s="107"/>
      <c r="Q1009" s="107"/>
      <c r="R1009" s="107"/>
      <c r="S1009" s="107"/>
      <c r="T1009" s="107"/>
      <c r="U1009" s="212">
        <f t="shared" si="445"/>
        <v>1000</v>
      </c>
      <c r="V1009" s="32">
        <f t="shared" si="432"/>
        <v>1000</v>
      </c>
      <c r="W1009" s="97">
        <f t="shared" si="433"/>
        <v>1000</v>
      </c>
      <c r="X1009" s="172">
        <f t="shared" si="434"/>
        <v>0</v>
      </c>
      <c r="Y1009" s="75" t="s">
        <v>236</v>
      </c>
      <c r="Z1009" s="5">
        <f t="shared" si="437"/>
        <v>0</v>
      </c>
      <c r="AA1009" s="65"/>
      <c r="AB1009" s="65"/>
      <c r="AC1009" s="65"/>
      <c r="AD1009" s="65"/>
      <c r="AE1009" s="65"/>
      <c r="AF1009" s="65"/>
      <c r="AG1009" s="65"/>
      <c r="AH1009" s="65"/>
      <c r="AI1009" s="65"/>
      <c r="AJ1009" s="65"/>
      <c r="AK1009" s="65"/>
      <c r="AL1009" s="65"/>
      <c r="AM1009" s="65"/>
      <c r="AN1009" s="65"/>
      <c r="AO1009" s="65"/>
      <c r="AP1009" s="65"/>
      <c r="AQ1009" s="65"/>
      <c r="AR1009" s="65"/>
      <c r="AS1009" s="65"/>
      <c r="AT1009" s="65"/>
      <c r="AU1009" s="65"/>
      <c r="AV1009" s="65"/>
      <c r="AW1009" s="65"/>
      <c r="AX1009" s="65"/>
      <c r="AY1009" s="65"/>
      <c r="AZ1009" s="65"/>
      <c r="BA1009" s="65"/>
      <c r="BB1009" s="65"/>
      <c r="BC1009" s="65"/>
      <c r="BD1009" s="65"/>
      <c r="BE1009" s="65"/>
      <c r="BF1009" s="65"/>
      <c r="BG1009" s="65"/>
      <c r="BH1009" s="146"/>
    </row>
    <row r="1010" spans="1:60" s="147" customFormat="1" ht="36">
      <c r="A1010" s="60" t="s">
        <v>38</v>
      </c>
      <c r="B1010" s="67" t="s">
        <v>733</v>
      </c>
      <c r="C1010" s="211">
        <v>2400</v>
      </c>
      <c r="D1010" s="107">
        <f t="shared" si="447"/>
        <v>2400</v>
      </c>
      <c r="E1010" s="107">
        <v>2400</v>
      </c>
      <c r="F1010" s="107"/>
      <c r="G1010" s="107"/>
      <c r="H1010" s="107"/>
      <c r="I1010" s="107"/>
      <c r="J1010" s="107"/>
      <c r="K1010" s="107"/>
      <c r="L1010" s="107"/>
      <c r="M1010" s="107"/>
      <c r="N1010" s="107"/>
      <c r="O1010" s="107"/>
      <c r="P1010" s="107"/>
      <c r="Q1010" s="107"/>
      <c r="R1010" s="107"/>
      <c r="S1010" s="107"/>
      <c r="T1010" s="107"/>
      <c r="U1010" s="212">
        <f t="shared" si="445"/>
        <v>2400</v>
      </c>
      <c r="V1010" s="32">
        <f t="shared" si="432"/>
        <v>2400</v>
      </c>
      <c r="W1010" s="97">
        <f t="shared" si="433"/>
        <v>2400</v>
      </c>
      <c r="X1010" s="172">
        <f t="shared" si="434"/>
        <v>0</v>
      </c>
      <c r="Y1010" s="75" t="s">
        <v>236</v>
      </c>
      <c r="Z1010" s="5">
        <f t="shared" si="437"/>
        <v>0</v>
      </c>
      <c r="AA1010" s="65"/>
      <c r="AB1010" s="65"/>
      <c r="AC1010" s="65"/>
      <c r="AD1010" s="65"/>
      <c r="AE1010" s="65"/>
      <c r="AF1010" s="65"/>
      <c r="AG1010" s="65"/>
      <c r="AH1010" s="65"/>
      <c r="AI1010" s="65"/>
      <c r="AJ1010" s="65"/>
      <c r="AK1010" s="65"/>
      <c r="AL1010" s="65"/>
      <c r="AM1010" s="65"/>
      <c r="AN1010" s="65"/>
      <c r="AO1010" s="65"/>
      <c r="AP1010" s="65"/>
      <c r="AQ1010" s="65"/>
      <c r="AR1010" s="65"/>
      <c r="AS1010" s="65"/>
      <c r="AT1010" s="65"/>
      <c r="AU1010" s="65"/>
      <c r="AV1010" s="65"/>
      <c r="AW1010" s="65"/>
      <c r="AX1010" s="65"/>
      <c r="AY1010" s="65"/>
      <c r="AZ1010" s="65"/>
      <c r="BA1010" s="65"/>
      <c r="BB1010" s="65"/>
      <c r="BC1010" s="65"/>
      <c r="BD1010" s="65"/>
      <c r="BE1010" s="65"/>
      <c r="BF1010" s="65"/>
      <c r="BG1010" s="65"/>
      <c r="BH1010" s="146"/>
    </row>
    <row r="1011" spans="1:60" s="207" customFormat="1" ht="12">
      <c r="A1011" s="113" t="s">
        <v>65</v>
      </c>
      <c r="B1011" s="220" t="s">
        <v>710</v>
      </c>
      <c r="C1011" s="213">
        <f t="shared" ref="C1011:Q1011" si="448">SUM(C1012:C1015)</f>
        <v>9122</v>
      </c>
      <c r="D1011" s="103">
        <f t="shared" si="448"/>
        <v>2272</v>
      </c>
      <c r="E1011" s="103">
        <f t="shared" si="448"/>
        <v>2272</v>
      </c>
      <c r="F1011" s="103">
        <f t="shared" si="448"/>
        <v>0</v>
      </c>
      <c r="G1011" s="103">
        <f t="shared" si="448"/>
        <v>0</v>
      </c>
      <c r="H1011" s="103">
        <f t="shared" si="448"/>
        <v>0</v>
      </c>
      <c r="I1011" s="103">
        <f t="shared" si="448"/>
        <v>0</v>
      </c>
      <c r="J1011" s="103">
        <f t="shared" si="448"/>
        <v>0</v>
      </c>
      <c r="K1011" s="103">
        <f t="shared" si="448"/>
        <v>0</v>
      </c>
      <c r="L1011" s="103">
        <f t="shared" si="448"/>
        <v>0</v>
      </c>
      <c r="M1011" s="103">
        <f t="shared" si="448"/>
        <v>0</v>
      </c>
      <c r="N1011" s="103">
        <f t="shared" si="448"/>
        <v>0</v>
      </c>
      <c r="O1011" s="103">
        <f t="shared" si="448"/>
        <v>0</v>
      </c>
      <c r="P1011" s="103">
        <f t="shared" si="448"/>
        <v>0</v>
      </c>
      <c r="Q1011" s="103">
        <f t="shared" si="448"/>
        <v>0</v>
      </c>
      <c r="R1011" s="103"/>
      <c r="S1011" s="103">
        <f t="shared" ref="S1011:T1011" si="449">SUM(S1012:S1015)</f>
        <v>0</v>
      </c>
      <c r="T1011" s="103">
        <f t="shared" si="449"/>
        <v>0</v>
      </c>
      <c r="U1011" s="214">
        <f t="shared" si="445"/>
        <v>2272</v>
      </c>
      <c r="V1011" s="32">
        <f t="shared" si="432"/>
        <v>2272</v>
      </c>
      <c r="W1011" s="97">
        <f t="shared" si="433"/>
        <v>2272</v>
      </c>
      <c r="X1011" s="176">
        <f t="shared" si="434"/>
        <v>-6850</v>
      </c>
      <c r="Y1011" s="75" t="s">
        <v>236</v>
      </c>
      <c r="Z1011" s="5">
        <f t="shared" si="437"/>
        <v>0</v>
      </c>
      <c r="AA1011" s="165"/>
      <c r="AB1011" s="165"/>
      <c r="AC1011" s="165"/>
      <c r="AD1011" s="165"/>
      <c r="AE1011" s="165"/>
      <c r="AF1011" s="165"/>
      <c r="AG1011" s="165"/>
      <c r="AH1011" s="165"/>
      <c r="AI1011" s="165"/>
      <c r="AJ1011" s="165"/>
      <c r="AK1011" s="165"/>
      <c r="AL1011" s="165"/>
      <c r="AM1011" s="165"/>
      <c r="AN1011" s="165"/>
      <c r="AO1011" s="165"/>
      <c r="AP1011" s="165"/>
      <c r="AQ1011" s="165"/>
      <c r="AR1011" s="165"/>
      <c r="AS1011" s="165"/>
      <c r="AT1011" s="165"/>
      <c r="AU1011" s="165"/>
      <c r="AV1011" s="165"/>
      <c r="AW1011" s="165"/>
      <c r="AX1011" s="165"/>
      <c r="AY1011" s="165"/>
      <c r="AZ1011" s="165"/>
      <c r="BA1011" s="165"/>
      <c r="BB1011" s="165"/>
      <c r="BC1011" s="165"/>
      <c r="BD1011" s="165"/>
      <c r="BE1011" s="165"/>
      <c r="BF1011" s="165"/>
      <c r="BG1011" s="165"/>
      <c r="BH1011" s="206"/>
    </row>
    <row r="1012" spans="1:60" s="147" customFormat="1" ht="36" hidden="1">
      <c r="A1012" s="60" t="s">
        <v>38</v>
      </c>
      <c r="B1012" s="67" t="s">
        <v>734</v>
      </c>
      <c r="C1012" s="211">
        <v>206</v>
      </c>
      <c r="D1012" s="107">
        <f>SUM(E1012:P1012)</f>
        <v>0</v>
      </c>
      <c r="E1012" s="107"/>
      <c r="F1012" s="107"/>
      <c r="G1012" s="107"/>
      <c r="H1012" s="107"/>
      <c r="I1012" s="107"/>
      <c r="J1012" s="107"/>
      <c r="K1012" s="107"/>
      <c r="L1012" s="107"/>
      <c r="M1012" s="107"/>
      <c r="N1012" s="107"/>
      <c r="O1012" s="107"/>
      <c r="P1012" s="107"/>
      <c r="Q1012" s="107"/>
      <c r="R1012" s="107"/>
      <c r="S1012" s="107"/>
      <c r="T1012" s="107"/>
      <c r="U1012" s="212">
        <f t="shared" si="445"/>
        <v>0</v>
      </c>
      <c r="V1012" s="32">
        <f t="shared" si="432"/>
        <v>0</v>
      </c>
      <c r="W1012" s="97">
        <f t="shared" si="433"/>
        <v>0</v>
      </c>
      <c r="X1012" s="172">
        <f t="shared" si="434"/>
        <v>-206</v>
      </c>
      <c r="Y1012" s="75" t="s">
        <v>236</v>
      </c>
      <c r="Z1012" s="5">
        <f t="shared" si="437"/>
        <v>0</v>
      </c>
      <c r="AA1012" s="65"/>
      <c r="AB1012" s="65"/>
      <c r="AC1012" s="65"/>
      <c r="AD1012" s="65"/>
      <c r="AE1012" s="65"/>
      <c r="AF1012" s="65"/>
      <c r="AG1012" s="65"/>
      <c r="AH1012" s="65"/>
      <c r="AI1012" s="65"/>
      <c r="AJ1012" s="65"/>
      <c r="AK1012" s="65"/>
      <c r="AL1012" s="65"/>
      <c r="AM1012" s="65"/>
      <c r="AN1012" s="65"/>
      <c r="AO1012" s="65"/>
      <c r="AP1012" s="65"/>
      <c r="AQ1012" s="65"/>
      <c r="AR1012" s="65"/>
      <c r="AS1012" s="65"/>
      <c r="AT1012" s="65"/>
      <c r="AU1012" s="65"/>
      <c r="AV1012" s="65"/>
      <c r="AW1012" s="65"/>
      <c r="AX1012" s="65"/>
      <c r="AY1012" s="65"/>
      <c r="AZ1012" s="65"/>
      <c r="BA1012" s="65"/>
      <c r="BB1012" s="65"/>
      <c r="BC1012" s="65"/>
      <c r="BD1012" s="65"/>
      <c r="BE1012" s="65"/>
      <c r="BF1012" s="65"/>
      <c r="BG1012" s="65"/>
      <c r="BH1012" s="146"/>
    </row>
    <row r="1013" spans="1:60" s="147" customFormat="1" ht="24" hidden="1">
      <c r="A1013" s="60" t="s">
        <v>38</v>
      </c>
      <c r="B1013" s="67" t="s">
        <v>735</v>
      </c>
      <c r="C1013" s="211">
        <v>2250</v>
      </c>
      <c r="D1013" s="107">
        <f t="shared" ref="D1013:D1015" si="450">SUM(E1013:P1013)</f>
        <v>0</v>
      </c>
      <c r="E1013" s="107"/>
      <c r="F1013" s="107"/>
      <c r="G1013" s="107"/>
      <c r="H1013" s="107"/>
      <c r="I1013" s="107"/>
      <c r="J1013" s="107"/>
      <c r="K1013" s="107"/>
      <c r="L1013" s="107"/>
      <c r="M1013" s="107"/>
      <c r="N1013" s="107"/>
      <c r="O1013" s="107"/>
      <c r="P1013" s="107"/>
      <c r="Q1013" s="107"/>
      <c r="R1013" s="107"/>
      <c r="S1013" s="107"/>
      <c r="T1013" s="107"/>
      <c r="U1013" s="212">
        <f t="shared" si="445"/>
        <v>0</v>
      </c>
      <c r="V1013" s="32">
        <f t="shared" si="432"/>
        <v>0</v>
      </c>
      <c r="W1013" s="97">
        <f t="shared" si="433"/>
        <v>0</v>
      </c>
      <c r="X1013" s="172">
        <f t="shared" si="434"/>
        <v>-2250</v>
      </c>
      <c r="Y1013" s="75" t="s">
        <v>236</v>
      </c>
      <c r="Z1013" s="5">
        <f t="shared" si="437"/>
        <v>0</v>
      </c>
      <c r="AA1013" s="65"/>
      <c r="AB1013" s="65"/>
      <c r="AC1013" s="65"/>
      <c r="AD1013" s="65"/>
      <c r="AE1013" s="65"/>
      <c r="AF1013" s="65"/>
      <c r="AG1013" s="65"/>
      <c r="AH1013" s="65"/>
      <c r="AI1013" s="65"/>
      <c r="AJ1013" s="65"/>
      <c r="AK1013" s="65"/>
      <c r="AL1013" s="65"/>
      <c r="AM1013" s="65"/>
      <c r="AN1013" s="65"/>
      <c r="AO1013" s="65"/>
      <c r="AP1013" s="65"/>
      <c r="AQ1013" s="65"/>
      <c r="AR1013" s="65"/>
      <c r="AS1013" s="65"/>
      <c r="AT1013" s="65"/>
      <c r="AU1013" s="65"/>
      <c r="AV1013" s="65"/>
      <c r="AW1013" s="65"/>
      <c r="AX1013" s="65"/>
      <c r="AY1013" s="65"/>
      <c r="AZ1013" s="65"/>
      <c r="BA1013" s="65"/>
      <c r="BB1013" s="65"/>
      <c r="BC1013" s="65"/>
      <c r="BD1013" s="65"/>
      <c r="BE1013" s="65"/>
      <c r="BF1013" s="65"/>
      <c r="BG1013" s="65"/>
      <c r="BH1013" s="146"/>
    </row>
    <row r="1014" spans="1:60" s="147" customFormat="1" ht="36">
      <c r="A1014" s="60" t="s">
        <v>38</v>
      </c>
      <c r="B1014" s="67" t="s">
        <v>736</v>
      </c>
      <c r="C1014" s="211">
        <v>2466</v>
      </c>
      <c r="D1014" s="107">
        <f t="shared" si="450"/>
        <v>410</v>
      </c>
      <c r="E1014" s="107">
        <v>410</v>
      </c>
      <c r="F1014" s="107"/>
      <c r="G1014" s="107"/>
      <c r="H1014" s="107"/>
      <c r="I1014" s="107"/>
      <c r="J1014" s="107"/>
      <c r="K1014" s="107"/>
      <c r="L1014" s="107"/>
      <c r="M1014" s="107"/>
      <c r="N1014" s="107"/>
      <c r="O1014" s="107"/>
      <c r="P1014" s="107"/>
      <c r="Q1014" s="107"/>
      <c r="R1014" s="107"/>
      <c r="S1014" s="107"/>
      <c r="T1014" s="107"/>
      <c r="U1014" s="212">
        <f t="shared" si="445"/>
        <v>410</v>
      </c>
      <c r="V1014" s="32">
        <f t="shared" si="432"/>
        <v>410</v>
      </c>
      <c r="W1014" s="97">
        <f t="shared" si="433"/>
        <v>410</v>
      </c>
      <c r="X1014" s="172">
        <f t="shared" si="434"/>
        <v>-2056</v>
      </c>
      <c r="Y1014" s="75" t="s">
        <v>236</v>
      </c>
      <c r="Z1014" s="5">
        <f t="shared" si="437"/>
        <v>0</v>
      </c>
      <c r="AA1014" s="65"/>
      <c r="AB1014" s="65"/>
      <c r="AC1014" s="65"/>
      <c r="AD1014" s="65"/>
      <c r="AE1014" s="65"/>
      <c r="AF1014" s="65"/>
      <c r="AG1014" s="65"/>
      <c r="AH1014" s="65"/>
      <c r="AI1014" s="65"/>
      <c r="AJ1014" s="65"/>
      <c r="AK1014" s="65"/>
      <c r="AL1014" s="65"/>
      <c r="AM1014" s="65"/>
      <c r="AN1014" s="65"/>
      <c r="AO1014" s="65"/>
      <c r="AP1014" s="65"/>
      <c r="AQ1014" s="65"/>
      <c r="AR1014" s="65"/>
      <c r="AS1014" s="65"/>
      <c r="AT1014" s="65"/>
      <c r="AU1014" s="65"/>
      <c r="AV1014" s="65"/>
      <c r="AW1014" s="65"/>
      <c r="AX1014" s="65"/>
      <c r="AY1014" s="65"/>
      <c r="AZ1014" s="65"/>
      <c r="BA1014" s="65"/>
      <c r="BB1014" s="65"/>
      <c r="BC1014" s="65"/>
      <c r="BD1014" s="65"/>
      <c r="BE1014" s="65"/>
      <c r="BF1014" s="65"/>
      <c r="BG1014" s="65"/>
      <c r="BH1014" s="146"/>
    </row>
    <row r="1015" spans="1:60" s="147" customFormat="1" ht="46.5" customHeight="1">
      <c r="A1015" s="60" t="s">
        <v>38</v>
      </c>
      <c r="B1015" s="67" t="s">
        <v>737</v>
      </c>
      <c r="C1015" s="211">
        <v>4200</v>
      </c>
      <c r="D1015" s="107">
        <f t="shared" si="450"/>
        <v>1862</v>
      </c>
      <c r="E1015" s="107">
        <v>1862</v>
      </c>
      <c r="F1015" s="107"/>
      <c r="G1015" s="107"/>
      <c r="H1015" s="107"/>
      <c r="I1015" s="107"/>
      <c r="J1015" s="107"/>
      <c r="K1015" s="107"/>
      <c r="L1015" s="107"/>
      <c r="M1015" s="107"/>
      <c r="N1015" s="107"/>
      <c r="O1015" s="107"/>
      <c r="P1015" s="107"/>
      <c r="Q1015" s="107"/>
      <c r="R1015" s="107"/>
      <c r="S1015" s="107"/>
      <c r="T1015" s="107"/>
      <c r="U1015" s="212">
        <f t="shared" si="445"/>
        <v>1862</v>
      </c>
      <c r="V1015" s="32">
        <f t="shared" si="432"/>
        <v>1862</v>
      </c>
      <c r="W1015" s="97">
        <f t="shared" si="433"/>
        <v>1862</v>
      </c>
      <c r="X1015" s="172">
        <f t="shared" si="434"/>
        <v>-2338</v>
      </c>
      <c r="Y1015" s="75" t="s">
        <v>236</v>
      </c>
      <c r="Z1015" s="5">
        <f t="shared" si="437"/>
        <v>0</v>
      </c>
      <c r="AA1015" s="65"/>
      <c r="AB1015" s="65"/>
      <c r="AC1015" s="65"/>
      <c r="AD1015" s="65"/>
      <c r="AE1015" s="65"/>
      <c r="AF1015" s="65"/>
      <c r="AG1015" s="65"/>
      <c r="AH1015" s="65"/>
      <c r="AI1015" s="65"/>
      <c r="AJ1015" s="65"/>
      <c r="AK1015" s="65"/>
      <c r="AL1015" s="65"/>
      <c r="AM1015" s="65"/>
      <c r="AN1015" s="65"/>
      <c r="AO1015" s="65"/>
      <c r="AP1015" s="65"/>
      <c r="AQ1015" s="65"/>
      <c r="AR1015" s="65"/>
      <c r="AS1015" s="65"/>
      <c r="AT1015" s="65"/>
      <c r="AU1015" s="65"/>
      <c r="AV1015" s="65"/>
      <c r="AW1015" s="65"/>
      <c r="AX1015" s="65"/>
      <c r="AY1015" s="65"/>
      <c r="AZ1015" s="65"/>
      <c r="BA1015" s="65"/>
      <c r="BB1015" s="65"/>
      <c r="BC1015" s="65"/>
      <c r="BD1015" s="65"/>
      <c r="BE1015" s="65"/>
      <c r="BF1015" s="65"/>
      <c r="BG1015" s="65"/>
      <c r="BH1015" s="146"/>
    </row>
    <row r="1016" spans="1:60" s="41" customFormat="1" ht="12">
      <c r="A1016" s="90" t="s">
        <v>738</v>
      </c>
      <c r="B1016" s="28" t="s">
        <v>739</v>
      </c>
      <c r="C1016" s="216">
        <v>27977</v>
      </c>
      <c r="D1016" s="99">
        <f t="shared" ref="D1016:Q1016" si="451">D1017+D1025+D1034+D1042+D1051+D1059+D1068+D1077</f>
        <v>30619</v>
      </c>
      <c r="E1016" s="99">
        <f t="shared" si="451"/>
        <v>30619</v>
      </c>
      <c r="F1016" s="99">
        <f t="shared" si="451"/>
        <v>0</v>
      </c>
      <c r="G1016" s="99">
        <f t="shared" si="451"/>
        <v>0</v>
      </c>
      <c r="H1016" s="99">
        <f t="shared" si="451"/>
        <v>0</v>
      </c>
      <c r="I1016" s="99">
        <f t="shared" si="451"/>
        <v>0</v>
      </c>
      <c r="J1016" s="99">
        <f t="shared" si="451"/>
        <v>0</v>
      </c>
      <c r="K1016" s="99">
        <f t="shared" si="451"/>
        <v>0</v>
      </c>
      <c r="L1016" s="99">
        <f t="shared" si="451"/>
        <v>0</v>
      </c>
      <c r="M1016" s="99">
        <f t="shared" si="451"/>
        <v>0</v>
      </c>
      <c r="N1016" s="99">
        <f t="shared" si="451"/>
        <v>0</v>
      </c>
      <c r="O1016" s="99">
        <f t="shared" si="451"/>
        <v>0</v>
      </c>
      <c r="P1016" s="99">
        <f t="shared" si="451"/>
        <v>0</v>
      </c>
      <c r="Q1016" s="99">
        <f t="shared" si="451"/>
        <v>323</v>
      </c>
      <c r="R1016" s="99"/>
      <c r="S1016" s="99">
        <f t="shared" ref="S1016:T1016" si="452">S1017+S1025+S1034+S1042+S1051+S1059+S1068+S1077</f>
        <v>325</v>
      </c>
      <c r="T1016" s="99">
        <f t="shared" si="452"/>
        <v>0</v>
      </c>
      <c r="U1016" s="217">
        <f t="shared" si="445"/>
        <v>30942</v>
      </c>
      <c r="V1016" s="32">
        <f t="shared" si="432"/>
        <v>30617</v>
      </c>
      <c r="W1016" s="97">
        <f t="shared" si="433"/>
        <v>30619</v>
      </c>
      <c r="X1016" s="34">
        <f t="shared" si="434"/>
        <v>2642</v>
      </c>
      <c r="Y1016" s="75" t="s">
        <v>236</v>
      </c>
      <c r="Z1016" s="5">
        <f t="shared" si="437"/>
        <v>0</v>
      </c>
      <c r="AA1016" s="39"/>
      <c r="AB1016" s="39"/>
      <c r="AC1016" s="40"/>
      <c r="AD1016" s="40"/>
      <c r="AE1016" s="40"/>
      <c r="AF1016" s="40"/>
      <c r="AG1016" s="40"/>
      <c r="AH1016" s="40"/>
      <c r="AI1016" s="40"/>
      <c r="AJ1016" s="40"/>
      <c r="AK1016" s="40"/>
      <c r="AL1016" s="40"/>
      <c r="AM1016" s="40"/>
      <c r="AN1016" s="40"/>
      <c r="AO1016" s="40"/>
      <c r="AP1016" s="40"/>
      <c r="AQ1016" s="40"/>
      <c r="AR1016" s="40"/>
      <c r="AS1016" s="40"/>
      <c r="AT1016" s="40"/>
      <c r="AU1016" s="40"/>
      <c r="AV1016" s="40"/>
      <c r="AW1016" s="40"/>
      <c r="AX1016" s="40"/>
      <c r="AY1016" s="40"/>
      <c r="AZ1016" s="40"/>
      <c r="BA1016" s="40"/>
      <c r="BB1016" s="40"/>
      <c r="BC1016" s="40"/>
      <c r="BD1016" s="40"/>
      <c r="BE1016" s="40"/>
      <c r="BF1016" s="40"/>
      <c r="BG1016" s="40"/>
    </row>
    <row r="1017" spans="1:60" s="207" customFormat="1" ht="12">
      <c r="A1017" s="113" t="s">
        <v>35</v>
      </c>
      <c r="B1017" s="220" t="s">
        <v>740</v>
      </c>
      <c r="C1017" s="213">
        <v>2569</v>
      </c>
      <c r="D1017" s="103">
        <f>D1018+D1019+D1020</f>
        <v>2776</v>
      </c>
      <c r="E1017" s="103">
        <f t="shared" ref="E1017:P1017" si="453">E1018+E1019+E1020</f>
        <v>2776</v>
      </c>
      <c r="F1017" s="103">
        <f t="shared" si="453"/>
        <v>0</v>
      </c>
      <c r="G1017" s="103">
        <f t="shared" si="453"/>
        <v>0</v>
      </c>
      <c r="H1017" s="103">
        <f t="shared" si="453"/>
        <v>0</v>
      </c>
      <c r="I1017" s="103">
        <f t="shared" si="453"/>
        <v>0</v>
      </c>
      <c r="J1017" s="103">
        <f t="shared" si="453"/>
        <v>0</v>
      </c>
      <c r="K1017" s="103">
        <f t="shared" si="453"/>
        <v>0</v>
      </c>
      <c r="L1017" s="103">
        <f t="shared" si="453"/>
        <v>0</v>
      </c>
      <c r="M1017" s="103">
        <f t="shared" si="453"/>
        <v>0</v>
      </c>
      <c r="N1017" s="103">
        <f t="shared" si="453"/>
        <v>0</v>
      </c>
      <c r="O1017" s="103">
        <f t="shared" si="453"/>
        <v>0</v>
      </c>
      <c r="P1017" s="103">
        <f t="shared" si="453"/>
        <v>0</v>
      </c>
      <c r="Q1017" s="103">
        <v>30.400000000000002</v>
      </c>
      <c r="R1017" s="103"/>
      <c r="S1017" s="103">
        <f>S1019</f>
        <v>30</v>
      </c>
      <c r="T1017" s="103">
        <f>T1019</f>
        <v>0</v>
      </c>
      <c r="U1017" s="214">
        <f t="shared" si="445"/>
        <v>2806.4</v>
      </c>
      <c r="V1017" s="32">
        <f t="shared" si="432"/>
        <v>2776.4</v>
      </c>
      <c r="W1017" s="97">
        <f t="shared" si="433"/>
        <v>2776</v>
      </c>
      <c r="X1017" s="176">
        <f t="shared" si="434"/>
        <v>207</v>
      </c>
      <c r="Y1017" s="75" t="s">
        <v>236</v>
      </c>
      <c r="Z1017" s="5">
        <f t="shared" si="437"/>
        <v>0</v>
      </c>
      <c r="AA1017" s="165"/>
      <c r="AB1017" s="165"/>
      <c r="AC1017" s="165"/>
      <c r="AD1017" s="165"/>
      <c r="AE1017" s="165"/>
      <c r="AF1017" s="165"/>
      <c r="AG1017" s="165"/>
      <c r="AH1017" s="165"/>
      <c r="AI1017" s="165"/>
      <c r="AJ1017" s="165"/>
      <c r="AK1017" s="165"/>
      <c r="AL1017" s="165"/>
      <c r="AM1017" s="165"/>
      <c r="AN1017" s="165"/>
      <c r="AO1017" s="165"/>
      <c r="AP1017" s="165"/>
      <c r="AQ1017" s="165"/>
      <c r="AR1017" s="165"/>
      <c r="AS1017" s="165"/>
      <c r="AT1017" s="165"/>
      <c r="AU1017" s="165"/>
      <c r="AV1017" s="165"/>
      <c r="AW1017" s="165"/>
      <c r="AX1017" s="165"/>
      <c r="AY1017" s="165"/>
      <c r="AZ1017" s="165"/>
      <c r="BA1017" s="165"/>
      <c r="BB1017" s="165"/>
      <c r="BC1017" s="165"/>
      <c r="BD1017" s="165"/>
      <c r="BE1017" s="165"/>
      <c r="BF1017" s="165"/>
      <c r="BG1017" s="165"/>
      <c r="BH1017" s="206"/>
    </row>
    <row r="1018" spans="1:60" s="207" customFormat="1" ht="12">
      <c r="A1018" s="113" t="s">
        <v>40</v>
      </c>
      <c r="B1018" s="220" t="s">
        <v>371</v>
      </c>
      <c r="C1018" s="213">
        <v>1524</v>
      </c>
      <c r="D1018" s="103">
        <f>SUM(E1018:P1018)</f>
        <v>1857</v>
      </c>
      <c r="E1018" s="103">
        <v>1857</v>
      </c>
      <c r="F1018" s="103"/>
      <c r="G1018" s="103"/>
      <c r="H1018" s="103"/>
      <c r="I1018" s="103"/>
      <c r="J1018" s="103"/>
      <c r="K1018" s="103"/>
      <c r="L1018" s="103"/>
      <c r="M1018" s="103"/>
      <c r="N1018" s="103"/>
      <c r="O1018" s="103"/>
      <c r="P1018" s="103"/>
      <c r="Q1018" s="103"/>
      <c r="R1018" s="103"/>
      <c r="S1018" s="103"/>
      <c r="T1018" s="103"/>
      <c r="U1018" s="214">
        <f t="shared" si="445"/>
        <v>1857</v>
      </c>
      <c r="V1018" s="32">
        <f t="shared" si="432"/>
        <v>1857</v>
      </c>
      <c r="W1018" s="97">
        <f t="shared" si="433"/>
        <v>1857</v>
      </c>
      <c r="X1018" s="176">
        <f t="shared" si="434"/>
        <v>333</v>
      </c>
      <c r="Y1018" s="75" t="s">
        <v>236</v>
      </c>
      <c r="Z1018" s="5">
        <f t="shared" si="437"/>
        <v>0</v>
      </c>
      <c r="AA1018" s="165"/>
      <c r="AB1018" s="165"/>
      <c r="AC1018" s="165"/>
      <c r="AD1018" s="165"/>
      <c r="AE1018" s="165"/>
      <c r="AF1018" s="165"/>
      <c r="AG1018" s="165"/>
      <c r="AH1018" s="165"/>
      <c r="AI1018" s="165"/>
      <c r="AJ1018" s="165"/>
      <c r="AK1018" s="165"/>
      <c r="AL1018" s="165"/>
      <c r="AM1018" s="165"/>
      <c r="AN1018" s="165"/>
      <c r="AO1018" s="165"/>
      <c r="AP1018" s="165"/>
      <c r="AQ1018" s="165"/>
      <c r="AR1018" s="165"/>
      <c r="AS1018" s="165"/>
      <c r="AT1018" s="165"/>
      <c r="AU1018" s="165"/>
      <c r="AV1018" s="165"/>
      <c r="AW1018" s="165"/>
      <c r="AX1018" s="165"/>
      <c r="AY1018" s="165"/>
      <c r="AZ1018" s="165"/>
      <c r="BA1018" s="165"/>
      <c r="BB1018" s="165"/>
      <c r="BC1018" s="165"/>
      <c r="BD1018" s="165"/>
      <c r="BE1018" s="165"/>
      <c r="BF1018" s="165"/>
      <c r="BG1018" s="165"/>
      <c r="BH1018" s="206"/>
    </row>
    <row r="1019" spans="1:60" s="207" customFormat="1" ht="12">
      <c r="A1019" s="113" t="s">
        <v>40</v>
      </c>
      <c r="B1019" s="220" t="s">
        <v>372</v>
      </c>
      <c r="C1019" s="213">
        <v>274</v>
      </c>
      <c r="D1019" s="103">
        <f>SUM(E1019:P1019)</f>
        <v>274</v>
      </c>
      <c r="E1019" s="103">
        <v>274</v>
      </c>
      <c r="F1019" s="103"/>
      <c r="G1019" s="103"/>
      <c r="H1019" s="103"/>
      <c r="I1019" s="103"/>
      <c r="J1019" s="103"/>
      <c r="K1019" s="103"/>
      <c r="L1019" s="103"/>
      <c r="M1019" s="103"/>
      <c r="N1019" s="103"/>
      <c r="O1019" s="103"/>
      <c r="P1019" s="103"/>
      <c r="Q1019" s="103">
        <v>30</v>
      </c>
      <c r="R1019" s="103"/>
      <c r="S1019" s="103">
        <v>30</v>
      </c>
      <c r="T1019" s="103"/>
      <c r="U1019" s="214">
        <f t="shared" si="445"/>
        <v>304</v>
      </c>
      <c r="V1019" s="32">
        <f t="shared" si="432"/>
        <v>274</v>
      </c>
      <c r="W1019" s="97">
        <f t="shared" si="433"/>
        <v>274</v>
      </c>
      <c r="X1019" s="176">
        <f t="shared" si="434"/>
        <v>0</v>
      </c>
      <c r="Y1019" s="75" t="s">
        <v>236</v>
      </c>
      <c r="Z1019" s="5">
        <f t="shared" si="437"/>
        <v>0</v>
      </c>
      <c r="AA1019" s="165"/>
      <c r="AB1019" s="165"/>
      <c r="AC1019" s="165"/>
      <c r="AD1019" s="165"/>
      <c r="AE1019" s="165"/>
      <c r="AF1019" s="165"/>
      <c r="AG1019" s="165"/>
      <c r="AH1019" s="165"/>
      <c r="AI1019" s="165"/>
      <c r="AJ1019" s="165"/>
      <c r="AK1019" s="165"/>
      <c r="AL1019" s="165"/>
      <c r="AM1019" s="165"/>
      <c r="AN1019" s="165"/>
      <c r="AO1019" s="165"/>
      <c r="AP1019" s="165"/>
      <c r="AQ1019" s="165"/>
      <c r="AR1019" s="165"/>
      <c r="AS1019" s="165"/>
      <c r="AT1019" s="165"/>
      <c r="AU1019" s="165"/>
      <c r="AV1019" s="165"/>
      <c r="AW1019" s="165"/>
      <c r="AX1019" s="165"/>
      <c r="AY1019" s="165"/>
      <c r="AZ1019" s="165"/>
      <c r="BA1019" s="165"/>
      <c r="BB1019" s="165"/>
      <c r="BC1019" s="165"/>
      <c r="BD1019" s="165"/>
      <c r="BE1019" s="165"/>
      <c r="BF1019" s="165"/>
      <c r="BG1019" s="165"/>
      <c r="BH1019" s="206"/>
    </row>
    <row r="1020" spans="1:60" s="207" customFormat="1" ht="12">
      <c r="A1020" s="113" t="s">
        <v>40</v>
      </c>
      <c r="B1020" s="220" t="s">
        <v>373</v>
      </c>
      <c r="C1020" s="213">
        <v>771</v>
      </c>
      <c r="D1020" s="103">
        <f>SUM(D1021:D1024)</f>
        <v>645</v>
      </c>
      <c r="E1020" s="103">
        <f t="shared" ref="E1020:P1020" si="454">SUM(E1021:E1024)</f>
        <v>645</v>
      </c>
      <c r="F1020" s="103">
        <f t="shared" si="454"/>
        <v>0</v>
      </c>
      <c r="G1020" s="103">
        <f t="shared" si="454"/>
        <v>0</v>
      </c>
      <c r="H1020" s="103">
        <f t="shared" si="454"/>
        <v>0</v>
      </c>
      <c r="I1020" s="103">
        <f t="shared" si="454"/>
        <v>0</v>
      </c>
      <c r="J1020" s="103">
        <f t="shared" si="454"/>
        <v>0</v>
      </c>
      <c r="K1020" s="103">
        <f t="shared" si="454"/>
        <v>0</v>
      </c>
      <c r="L1020" s="103">
        <f t="shared" si="454"/>
        <v>0</v>
      </c>
      <c r="M1020" s="103">
        <f t="shared" si="454"/>
        <v>0</v>
      </c>
      <c r="N1020" s="103">
        <f t="shared" si="454"/>
        <v>0</v>
      </c>
      <c r="O1020" s="103">
        <f t="shared" si="454"/>
        <v>0</v>
      </c>
      <c r="P1020" s="103">
        <f t="shared" si="454"/>
        <v>0</v>
      </c>
      <c r="Q1020" s="103"/>
      <c r="R1020" s="103"/>
      <c r="S1020" s="103"/>
      <c r="T1020" s="103"/>
      <c r="U1020" s="214">
        <f t="shared" si="445"/>
        <v>645</v>
      </c>
      <c r="V1020" s="32">
        <f t="shared" si="432"/>
        <v>645</v>
      </c>
      <c r="W1020" s="97">
        <f t="shared" si="433"/>
        <v>645</v>
      </c>
      <c r="X1020" s="176">
        <f t="shared" si="434"/>
        <v>-126</v>
      </c>
      <c r="Y1020" s="75" t="s">
        <v>236</v>
      </c>
      <c r="Z1020" s="5">
        <f t="shared" si="437"/>
        <v>0</v>
      </c>
      <c r="AA1020" s="165"/>
      <c r="AB1020" s="165"/>
      <c r="AC1020" s="165"/>
      <c r="AD1020" s="165"/>
      <c r="AE1020" s="165"/>
      <c r="AF1020" s="165"/>
      <c r="AG1020" s="165"/>
      <c r="AH1020" s="165"/>
      <c r="AI1020" s="165"/>
      <c r="AJ1020" s="165"/>
      <c r="AK1020" s="165"/>
      <c r="AL1020" s="165"/>
      <c r="AM1020" s="165"/>
      <c r="AN1020" s="165"/>
      <c r="AO1020" s="165"/>
      <c r="AP1020" s="165"/>
      <c r="AQ1020" s="165"/>
      <c r="AR1020" s="165"/>
      <c r="AS1020" s="165"/>
      <c r="AT1020" s="165"/>
      <c r="AU1020" s="165"/>
      <c r="AV1020" s="165"/>
      <c r="AW1020" s="165"/>
      <c r="AX1020" s="165"/>
      <c r="AY1020" s="165"/>
      <c r="AZ1020" s="165"/>
      <c r="BA1020" s="165"/>
      <c r="BB1020" s="165"/>
      <c r="BC1020" s="165"/>
      <c r="BD1020" s="165"/>
      <c r="BE1020" s="165"/>
      <c r="BF1020" s="165"/>
      <c r="BG1020" s="165"/>
      <c r="BH1020" s="206"/>
    </row>
    <row r="1021" spans="1:60" s="147" customFormat="1" ht="36">
      <c r="A1021" s="60" t="s">
        <v>741</v>
      </c>
      <c r="B1021" s="67" t="s">
        <v>742</v>
      </c>
      <c r="C1021" s="211">
        <v>200</v>
      </c>
      <c r="D1021" s="107">
        <f>SUM(E1021:P1021)</f>
        <v>200</v>
      </c>
      <c r="E1021" s="107">
        <v>200</v>
      </c>
      <c r="F1021" s="107"/>
      <c r="G1021" s="107"/>
      <c r="H1021" s="107"/>
      <c r="I1021" s="107"/>
      <c r="J1021" s="107"/>
      <c r="K1021" s="107"/>
      <c r="L1021" s="107"/>
      <c r="M1021" s="107"/>
      <c r="N1021" s="107"/>
      <c r="O1021" s="107"/>
      <c r="P1021" s="107"/>
      <c r="Q1021" s="107"/>
      <c r="R1021" s="107"/>
      <c r="S1021" s="107"/>
      <c r="T1021" s="107"/>
      <c r="U1021" s="212">
        <f t="shared" si="445"/>
        <v>200</v>
      </c>
      <c r="V1021" s="32">
        <f t="shared" si="432"/>
        <v>200</v>
      </c>
      <c r="W1021" s="97">
        <f t="shared" si="433"/>
        <v>200</v>
      </c>
      <c r="X1021" s="172">
        <f t="shared" si="434"/>
        <v>0</v>
      </c>
      <c r="Y1021" s="75" t="s">
        <v>236</v>
      </c>
      <c r="Z1021" s="5">
        <f t="shared" si="437"/>
        <v>0</v>
      </c>
      <c r="AA1021" s="65"/>
      <c r="AB1021" s="65"/>
      <c r="AC1021" s="65"/>
      <c r="AD1021" s="65"/>
      <c r="AE1021" s="65"/>
      <c r="AF1021" s="65"/>
      <c r="AG1021" s="65"/>
      <c r="AH1021" s="65"/>
      <c r="AI1021" s="65"/>
      <c r="AJ1021" s="65"/>
      <c r="AK1021" s="65"/>
      <c r="AL1021" s="65"/>
      <c r="AM1021" s="65"/>
      <c r="AN1021" s="65"/>
      <c r="AO1021" s="65"/>
      <c r="AP1021" s="65"/>
      <c r="AQ1021" s="65"/>
      <c r="AR1021" s="65"/>
      <c r="AS1021" s="65"/>
      <c r="AT1021" s="65"/>
      <c r="AU1021" s="65"/>
      <c r="AV1021" s="65"/>
      <c r="AW1021" s="65"/>
      <c r="AX1021" s="65"/>
      <c r="AY1021" s="65"/>
      <c r="AZ1021" s="65"/>
      <c r="BA1021" s="65"/>
      <c r="BB1021" s="65"/>
      <c r="BC1021" s="65"/>
      <c r="BD1021" s="65"/>
      <c r="BE1021" s="65"/>
      <c r="BF1021" s="65"/>
      <c r="BG1021" s="65"/>
      <c r="BH1021" s="146"/>
    </row>
    <row r="1022" spans="1:60" s="147" customFormat="1" ht="24">
      <c r="A1022" s="60" t="s">
        <v>741</v>
      </c>
      <c r="B1022" s="67" t="s">
        <v>743</v>
      </c>
      <c r="C1022" s="211">
        <v>81</v>
      </c>
      <c r="D1022" s="107">
        <f>SUM(E1022:P1022)</f>
        <v>95</v>
      </c>
      <c r="E1022" s="107">
        <v>95</v>
      </c>
      <c r="F1022" s="107"/>
      <c r="G1022" s="107"/>
      <c r="H1022" s="107"/>
      <c r="I1022" s="107"/>
      <c r="J1022" s="107"/>
      <c r="K1022" s="107"/>
      <c r="L1022" s="107"/>
      <c r="M1022" s="107"/>
      <c r="N1022" s="107"/>
      <c r="O1022" s="107"/>
      <c r="P1022" s="107"/>
      <c r="Q1022" s="107"/>
      <c r="R1022" s="107"/>
      <c r="S1022" s="107"/>
      <c r="T1022" s="107"/>
      <c r="U1022" s="212">
        <f t="shared" si="445"/>
        <v>95</v>
      </c>
      <c r="V1022" s="32">
        <f t="shared" si="432"/>
        <v>95</v>
      </c>
      <c r="W1022" s="97">
        <f t="shared" si="433"/>
        <v>95</v>
      </c>
      <c r="X1022" s="172">
        <f t="shared" si="434"/>
        <v>14</v>
      </c>
      <c r="Y1022" s="75" t="s">
        <v>236</v>
      </c>
      <c r="Z1022" s="5">
        <f t="shared" si="437"/>
        <v>0</v>
      </c>
      <c r="AA1022" s="65"/>
      <c r="AB1022" s="65"/>
      <c r="AC1022" s="65"/>
      <c r="AD1022" s="65"/>
      <c r="AE1022" s="65"/>
      <c r="AF1022" s="65"/>
      <c r="AG1022" s="65"/>
      <c r="AH1022" s="65"/>
      <c r="AI1022" s="65"/>
      <c r="AJ1022" s="65"/>
      <c r="AK1022" s="65"/>
      <c r="AL1022" s="65"/>
      <c r="AM1022" s="65"/>
      <c r="AN1022" s="65"/>
      <c r="AO1022" s="65"/>
      <c r="AP1022" s="65"/>
      <c r="AQ1022" s="65"/>
      <c r="AR1022" s="65"/>
      <c r="AS1022" s="65"/>
      <c r="AT1022" s="65"/>
      <c r="AU1022" s="65"/>
      <c r="AV1022" s="65"/>
      <c r="AW1022" s="65"/>
      <c r="AX1022" s="65"/>
      <c r="AY1022" s="65"/>
      <c r="AZ1022" s="65"/>
      <c r="BA1022" s="65"/>
      <c r="BB1022" s="65"/>
      <c r="BC1022" s="65"/>
      <c r="BD1022" s="65"/>
      <c r="BE1022" s="65"/>
      <c r="BF1022" s="65"/>
      <c r="BG1022" s="65"/>
      <c r="BH1022" s="146"/>
    </row>
    <row r="1023" spans="1:60" s="147" customFormat="1" ht="24" hidden="1">
      <c r="A1023" s="60" t="s">
        <v>741</v>
      </c>
      <c r="B1023" s="67" t="s">
        <v>744</v>
      </c>
      <c r="C1023" s="211">
        <v>490</v>
      </c>
      <c r="D1023" s="107">
        <f>SUM(E1023:P1023)</f>
        <v>0</v>
      </c>
      <c r="E1023" s="107"/>
      <c r="F1023" s="107"/>
      <c r="G1023" s="107"/>
      <c r="H1023" s="107"/>
      <c r="I1023" s="107"/>
      <c r="J1023" s="107"/>
      <c r="K1023" s="107"/>
      <c r="L1023" s="107"/>
      <c r="M1023" s="107"/>
      <c r="N1023" s="107"/>
      <c r="O1023" s="107"/>
      <c r="P1023" s="107"/>
      <c r="Q1023" s="107"/>
      <c r="R1023" s="107"/>
      <c r="S1023" s="107"/>
      <c r="T1023" s="107"/>
      <c r="U1023" s="212">
        <f t="shared" si="445"/>
        <v>0</v>
      </c>
      <c r="V1023" s="32">
        <f t="shared" si="432"/>
        <v>0</v>
      </c>
      <c r="W1023" s="97">
        <f t="shared" si="433"/>
        <v>0</v>
      </c>
      <c r="X1023" s="172">
        <f t="shared" si="434"/>
        <v>-490</v>
      </c>
      <c r="Y1023" s="75" t="s">
        <v>236</v>
      </c>
      <c r="Z1023" s="5">
        <f t="shared" si="437"/>
        <v>0</v>
      </c>
      <c r="AA1023" s="65"/>
      <c r="AB1023" s="65"/>
      <c r="AC1023" s="65"/>
      <c r="AD1023" s="65"/>
      <c r="AE1023" s="65"/>
      <c r="AF1023" s="65"/>
      <c r="AG1023" s="65"/>
      <c r="AH1023" s="65"/>
      <c r="AI1023" s="65"/>
      <c r="AJ1023" s="65"/>
      <c r="AK1023" s="65"/>
      <c r="AL1023" s="65"/>
      <c r="AM1023" s="65"/>
      <c r="AN1023" s="65"/>
      <c r="AO1023" s="65"/>
      <c r="AP1023" s="65"/>
      <c r="AQ1023" s="65"/>
      <c r="AR1023" s="65"/>
      <c r="AS1023" s="65"/>
      <c r="AT1023" s="65"/>
      <c r="AU1023" s="65"/>
      <c r="AV1023" s="65"/>
      <c r="AW1023" s="65"/>
      <c r="AX1023" s="65"/>
      <c r="AY1023" s="65"/>
      <c r="AZ1023" s="65"/>
      <c r="BA1023" s="65"/>
      <c r="BB1023" s="65"/>
      <c r="BC1023" s="65"/>
      <c r="BD1023" s="65"/>
      <c r="BE1023" s="65"/>
      <c r="BF1023" s="65"/>
      <c r="BG1023" s="65"/>
      <c r="BH1023" s="146"/>
    </row>
    <row r="1024" spans="1:60" s="147" customFormat="1" ht="34.5" customHeight="1">
      <c r="A1024" s="60" t="s">
        <v>741</v>
      </c>
      <c r="B1024" s="67" t="s">
        <v>745</v>
      </c>
      <c r="C1024" s="211">
        <v>0</v>
      </c>
      <c r="D1024" s="107">
        <f>SUM(E1024:P1024)</f>
        <v>350</v>
      </c>
      <c r="E1024" s="107">
        <v>350</v>
      </c>
      <c r="F1024" s="107"/>
      <c r="G1024" s="107"/>
      <c r="H1024" s="107"/>
      <c r="I1024" s="107"/>
      <c r="J1024" s="107"/>
      <c r="K1024" s="107"/>
      <c r="L1024" s="107"/>
      <c r="M1024" s="107"/>
      <c r="N1024" s="107"/>
      <c r="O1024" s="107"/>
      <c r="P1024" s="107"/>
      <c r="Q1024" s="107"/>
      <c r="R1024" s="107"/>
      <c r="S1024" s="107"/>
      <c r="T1024" s="107"/>
      <c r="U1024" s="212">
        <f t="shared" si="445"/>
        <v>350</v>
      </c>
      <c r="V1024" s="32">
        <f t="shared" si="432"/>
        <v>350</v>
      </c>
      <c r="W1024" s="97">
        <f t="shared" si="433"/>
        <v>350</v>
      </c>
      <c r="X1024" s="172">
        <f t="shared" si="434"/>
        <v>350</v>
      </c>
      <c r="Y1024" s="75" t="s">
        <v>236</v>
      </c>
      <c r="Z1024" s="5">
        <f t="shared" si="437"/>
        <v>0</v>
      </c>
      <c r="AA1024" s="65"/>
      <c r="AB1024" s="65"/>
      <c r="AC1024" s="65"/>
      <c r="AD1024" s="65"/>
      <c r="AE1024" s="65"/>
      <c r="AF1024" s="65"/>
      <c r="AG1024" s="65"/>
      <c r="AH1024" s="65"/>
      <c r="AI1024" s="65"/>
      <c r="AJ1024" s="65"/>
      <c r="AK1024" s="65"/>
      <c r="AL1024" s="65"/>
      <c r="AM1024" s="65"/>
      <c r="AN1024" s="65"/>
      <c r="AO1024" s="65"/>
      <c r="AP1024" s="65"/>
      <c r="AQ1024" s="65"/>
      <c r="AR1024" s="65"/>
      <c r="AS1024" s="65"/>
      <c r="AT1024" s="65"/>
      <c r="AU1024" s="65"/>
      <c r="AV1024" s="65"/>
      <c r="AW1024" s="65"/>
      <c r="AX1024" s="65"/>
      <c r="AY1024" s="65"/>
      <c r="AZ1024" s="65"/>
      <c r="BA1024" s="65"/>
      <c r="BB1024" s="65"/>
      <c r="BC1024" s="65"/>
      <c r="BD1024" s="65"/>
      <c r="BE1024" s="65"/>
      <c r="BF1024" s="65"/>
      <c r="BG1024" s="65"/>
      <c r="BH1024" s="146"/>
    </row>
    <row r="1025" spans="1:60" s="207" customFormat="1" ht="12">
      <c r="A1025" s="113" t="s">
        <v>43</v>
      </c>
      <c r="B1025" s="220" t="s">
        <v>746</v>
      </c>
      <c r="C1025" s="213">
        <v>4072</v>
      </c>
      <c r="D1025" s="103">
        <f>SUM(D1026:D1028)</f>
        <v>4214</v>
      </c>
      <c r="E1025" s="103">
        <f t="shared" ref="E1025:P1025" si="455">SUM(E1026:E1028)</f>
        <v>4214</v>
      </c>
      <c r="F1025" s="103">
        <f t="shared" si="455"/>
        <v>0</v>
      </c>
      <c r="G1025" s="103">
        <f t="shared" si="455"/>
        <v>0</v>
      </c>
      <c r="H1025" s="103">
        <f t="shared" si="455"/>
        <v>0</v>
      </c>
      <c r="I1025" s="103">
        <f t="shared" si="455"/>
        <v>0</v>
      </c>
      <c r="J1025" s="103">
        <f t="shared" si="455"/>
        <v>0</v>
      </c>
      <c r="K1025" s="103">
        <f t="shared" si="455"/>
        <v>0</v>
      </c>
      <c r="L1025" s="103">
        <f t="shared" si="455"/>
        <v>0</v>
      </c>
      <c r="M1025" s="103">
        <f t="shared" si="455"/>
        <v>0</v>
      </c>
      <c r="N1025" s="103">
        <f t="shared" si="455"/>
        <v>0</v>
      </c>
      <c r="O1025" s="103">
        <f t="shared" si="455"/>
        <v>0</v>
      </c>
      <c r="P1025" s="103">
        <f t="shared" si="455"/>
        <v>0</v>
      </c>
      <c r="Q1025" s="103">
        <v>49.400000000000006</v>
      </c>
      <c r="R1025" s="103"/>
      <c r="S1025" s="103">
        <f>S1027</f>
        <v>48</v>
      </c>
      <c r="T1025" s="103">
        <f>T1027</f>
        <v>0</v>
      </c>
      <c r="U1025" s="214">
        <f t="shared" si="445"/>
        <v>4263.3999999999996</v>
      </c>
      <c r="V1025" s="32">
        <f t="shared" si="432"/>
        <v>4215.3999999999996</v>
      </c>
      <c r="W1025" s="97">
        <f t="shared" si="433"/>
        <v>4214</v>
      </c>
      <c r="X1025" s="176">
        <f t="shared" si="434"/>
        <v>142</v>
      </c>
      <c r="Y1025" s="75" t="s">
        <v>236</v>
      </c>
      <c r="Z1025" s="5">
        <f t="shared" si="437"/>
        <v>0</v>
      </c>
      <c r="AA1025" s="165"/>
      <c r="AB1025" s="165"/>
      <c r="AC1025" s="165"/>
      <c r="AD1025" s="165"/>
      <c r="AE1025" s="165"/>
      <c r="AF1025" s="165"/>
      <c r="AG1025" s="165"/>
      <c r="AH1025" s="165"/>
      <c r="AI1025" s="165"/>
      <c r="AJ1025" s="165"/>
      <c r="AK1025" s="165"/>
      <c r="AL1025" s="165"/>
      <c r="AM1025" s="165"/>
      <c r="AN1025" s="165"/>
      <c r="AO1025" s="165"/>
      <c r="AP1025" s="165"/>
      <c r="AQ1025" s="165"/>
      <c r="AR1025" s="165"/>
      <c r="AS1025" s="165"/>
      <c r="AT1025" s="165"/>
      <c r="AU1025" s="165"/>
      <c r="AV1025" s="165"/>
      <c r="AW1025" s="165"/>
      <c r="AX1025" s="165"/>
      <c r="AY1025" s="165"/>
      <c r="AZ1025" s="165"/>
      <c r="BA1025" s="165"/>
      <c r="BB1025" s="165"/>
      <c r="BC1025" s="165"/>
      <c r="BD1025" s="165"/>
      <c r="BE1025" s="165"/>
      <c r="BF1025" s="165"/>
      <c r="BG1025" s="165"/>
      <c r="BH1025" s="206"/>
    </row>
    <row r="1026" spans="1:60" s="207" customFormat="1" ht="12">
      <c r="A1026" s="113" t="s">
        <v>40</v>
      </c>
      <c r="B1026" s="220" t="s">
        <v>371</v>
      </c>
      <c r="C1026" s="213">
        <v>2494</v>
      </c>
      <c r="D1026" s="103">
        <f>SUM(E1026:P1026)</f>
        <v>3099</v>
      </c>
      <c r="E1026" s="103">
        <v>3099</v>
      </c>
      <c r="F1026" s="103"/>
      <c r="G1026" s="103"/>
      <c r="H1026" s="103"/>
      <c r="I1026" s="103"/>
      <c r="J1026" s="103"/>
      <c r="K1026" s="103"/>
      <c r="L1026" s="103"/>
      <c r="M1026" s="103"/>
      <c r="N1026" s="103"/>
      <c r="O1026" s="103"/>
      <c r="P1026" s="103"/>
      <c r="Q1026" s="103"/>
      <c r="R1026" s="103"/>
      <c r="S1026" s="103"/>
      <c r="T1026" s="103"/>
      <c r="U1026" s="214">
        <f t="shared" si="445"/>
        <v>3099</v>
      </c>
      <c r="V1026" s="32">
        <f t="shared" si="432"/>
        <v>3099</v>
      </c>
      <c r="W1026" s="97">
        <f t="shared" si="433"/>
        <v>3099</v>
      </c>
      <c r="X1026" s="176">
        <f t="shared" si="434"/>
        <v>605</v>
      </c>
      <c r="Y1026" s="75" t="s">
        <v>236</v>
      </c>
      <c r="Z1026" s="5">
        <f t="shared" si="437"/>
        <v>0</v>
      </c>
      <c r="AA1026" s="165"/>
      <c r="AB1026" s="165"/>
      <c r="AC1026" s="165"/>
      <c r="AD1026" s="165"/>
      <c r="AE1026" s="165"/>
      <c r="AF1026" s="165"/>
      <c r="AG1026" s="165"/>
      <c r="AH1026" s="165"/>
      <c r="AI1026" s="165"/>
      <c r="AJ1026" s="165"/>
      <c r="AK1026" s="165"/>
      <c r="AL1026" s="165"/>
      <c r="AM1026" s="165"/>
      <c r="AN1026" s="165"/>
      <c r="AO1026" s="165"/>
      <c r="AP1026" s="165"/>
      <c r="AQ1026" s="165"/>
      <c r="AR1026" s="165"/>
      <c r="AS1026" s="165"/>
      <c r="AT1026" s="165"/>
      <c r="AU1026" s="165"/>
      <c r="AV1026" s="165"/>
      <c r="AW1026" s="165"/>
      <c r="AX1026" s="165"/>
      <c r="AY1026" s="165"/>
      <c r="AZ1026" s="165"/>
      <c r="BA1026" s="165"/>
      <c r="BB1026" s="165"/>
      <c r="BC1026" s="165"/>
      <c r="BD1026" s="165"/>
      <c r="BE1026" s="165"/>
      <c r="BF1026" s="165"/>
      <c r="BG1026" s="165"/>
      <c r="BH1026" s="206"/>
    </row>
    <row r="1027" spans="1:60" s="207" customFormat="1" ht="12">
      <c r="A1027" s="113" t="s">
        <v>40</v>
      </c>
      <c r="B1027" s="220" t="s">
        <v>372</v>
      </c>
      <c r="C1027" s="213">
        <v>445</v>
      </c>
      <c r="D1027" s="103">
        <f>SUM(E1027:P1027)</f>
        <v>428</v>
      </c>
      <c r="E1027" s="103">
        <v>428</v>
      </c>
      <c r="F1027" s="103"/>
      <c r="G1027" s="103"/>
      <c r="H1027" s="103"/>
      <c r="I1027" s="103"/>
      <c r="J1027" s="103"/>
      <c r="K1027" s="103"/>
      <c r="L1027" s="103"/>
      <c r="M1027" s="103"/>
      <c r="N1027" s="103"/>
      <c r="O1027" s="103"/>
      <c r="P1027" s="103"/>
      <c r="Q1027" s="103">
        <v>49</v>
      </c>
      <c r="R1027" s="103"/>
      <c r="S1027" s="103">
        <v>48</v>
      </c>
      <c r="T1027" s="103"/>
      <c r="U1027" s="214">
        <f t="shared" si="445"/>
        <v>477</v>
      </c>
      <c r="V1027" s="32">
        <f t="shared" si="432"/>
        <v>429</v>
      </c>
      <c r="W1027" s="97">
        <f t="shared" si="433"/>
        <v>428</v>
      </c>
      <c r="X1027" s="176">
        <f t="shared" si="434"/>
        <v>-17</v>
      </c>
      <c r="Y1027" s="75" t="s">
        <v>236</v>
      </c>
      <c r="Z1027" s="5">
        <f t="shared" si="437"/>
        <v>0</v>
      </c>
      <c r="AA1027" s="165"/>
      <c r="AB1027" s="165"/>
      <c r="AC1027" s="165"/>
      <c r="AD1027" s="165"/>
      <c r="AE1027" s="165"/>
      <c r="AF1027" s="165"/>
      <c r="AG1027" s="165"/>
      <c r="AH1027" s="165"/>
      <c r="AI1027" s="165"/>
      <c r="AJ1027" s="165"/>
      <c r="AK1027" s="165"/>
      <c r="AL1027" s="165"/>
      <c r="AM1027" s="165"/>
      <c r="AN1027" s="165"/>
      <c r="AO1027" s="165"/>
      <c r="AP1027" s="165"/>
      <c r="AQ1027" s="165"/>
      <c r="AR1027" s="165"/>
      <c r="AS1027" s="165"/>
      <c r="AT1027" s="165"/>
      <c r="AU1027" s="165"/>
      <c r="AV1027" s="165"/>
      <c r="AW1027" s="165"/>
      <c r="AX1027" s="165"/>
      <c r="AY1027" s="165"/>
      <c r="AZ1027" s="165"/>
      <c r="BA1027" s="165"/>
      <c r="BB1027" s="165"/>
      <c r="BC1027" s="165"/>
      <c r="BD1027" s="165"/>
      <c r="BE1027" s="165"/>
      <c r="BF1027" s="165"/>
      <c r="BG1027" s="165"/>
      <c r="BH1027" s="206"/>
    </row>
    <row r="1028" spans="1:60" s="207" customFormat="1" ht="12">
      <c r="A1028" s="113" t="s">
        <v>40</v>
      </c>
      <c r="B1028" s="220" t="s">
        <v>373</v>
      </c>
      <c r="C1028" s="213">
        <v>1133</v>
      </c>
      <c r="D1028" s="103">
        <f>SUM(D1029:D1033)</f>
        <v>687</v>
      </c>
      <c r="E1028" s="103">
        <f t="shared" ref="E1028:W1028" si="456">SUM(E1029:E1033)</f>
        <v>687</v>
      </c>
      <c r="F1028" s="103">
        <f t="shared" si="456"/>
        <v>0</v>
      </c>
      <c r="G1028" s="103">
        <f t="shared" si="456"/>
        <v>0</v>
      </c>
      <c r="H1028" s="103">
        <f t="shared" si="456"/>
        <v>0</v>
      </c>
      <c r="I1028" s="103">
        <f t="shared" si="456"/>
        <v>0</v>
      </c>
      <c r="J1028" s="103">
        <f t="shared" si="456"/>
        <v>0</v>
      </c>
      <c r="K1028" s="103">
        <f t="shared" si="456"/>
        <v>0</v>
      </c>
      <c r="L1028" s="103">
        <f t="shared" si="456"/>
        <v>0</v>
      </c>
      <c r="M1028" s="103">
        <f t="shared" si="456"/>
        <v>0</v>
      </c>
      <c r="N1028" s="103">
        <f t="shared" si="456"/>
        <v>0</v>
      </c>
      <c r="O1028" s="103">
        <f t="shared" si="456"/>
        <v>0</v>
      </c>
      <c r="P1028" s="103">
        <f t="shared" si="456"/>
        <v>0</v>
      </c>
      <c r="Q1028" s="103">
        <f t="shared" si="456"/>
        <v>0</v>
      </c>
      <c r="R1028" s="103">
        <f t="shared" si="456"/>
        <v>0</v>
      </c>
      <c r="S1028" s="103">
        <f t="shared" si="456"/>
        <v>0</v>
      </c>
      <c r="T1028" s="103">
        <f t="shared" si="456"/>
        <v>0</v>
      </c>
      <c r="U1028" s="214">
        <f t="shared" si="456"/>
        <v>687</v>
      </c>
      <c r="V1028" s="32">
        <f t="shared" si="456"/>
        <v>687</v>
      </c>
      <c r="W1028" s="97">
        <f t="shared" si="456"/>
        <v>687</v>
      </c>
      <c r="X1028" s="176">
        <f t="shared" si="434"/>
        <v>-446</v>
      </c>
      <c r="Y1028" s="75" t="s">
        <v>236</v>
      </c>
      <c r="Z1028" s="5">
        <f t="shared" si="437"/>
        <v>0</v>
      </c>
      <c r="AA1028" s="165"/>
      <c r="AB1028" s="165"/>
      <c r="AC1028" s="165"/>
      <c r="AD1028" s="165"/>
      <c r="AE1028" s="165"/>
      <c r="AF1028" s="165"/>
      <c r="AG1028" s="165"/>
      <c r="AH1028" s="165"/>
      <c r="AI1028" s="165"/>
      <c r="AJ1028" s="165"/>
      <c r="AK1028" s="165"/>
      <c r="AL1028" s="165"/>
      <c r="AM1028" s="165"/>
      <c r="AN1028" s="165"/>
      <c r="AO1028" s="165"/>
      <c r="AP1028" s="165"/>
      <c r="AQ1028" s="165"/>
      <c r="AR1028" s="165"/>
      <c r="AS1028" s="165"/>
      <c r="AT1028" s="165"/>
      <c r="AU1028" s="165"/>
      <c r="AV1028" s="165"/>
      <c r="AW1028" s="165"/>
      <c r="AX1028" s="165"/>
      <c r="AY1028" s="165"/>
      <c r="AZ1028" s="165"/>
      <c r="BA1028" s="165"/>
      <c r="BB1028" s="165"/>
      <c r="BC1028" s="165"/>
      <c r="BD1028" s="165"/>
      <c r="BE1028" s="165"/>
      <c r="BF1028" s="165"/>
      <c r="BG1028" s="165"/>
      <c r="BH1028" s="206"/>
    </row>
    <row r="1029" spans="1:60" s="147" customFormat="1" ht="36">
      <c r="A1029" s="60" t="s">
        <v>741</v>
      </c>
      <c r="B1029" s="67" t="s">
        <v>747</v>
      </c>
      <c r="C1029" s="211">
        <v>200</v>
      </c>
      <c r="D1029" s="107">
        <f>SUM(E1029:P1029)</f>
        <v>200</v>
      </c>
      <c r="E1029" s="107">
        <v>200</v>
      </c>
      <c r="F1029" s="107"/>
      <c r="G1029" s="107"/>
      <c r="H1029" s="107"/>
      <c r="I1029" s="107"/>
      <c r="J1029" s="107"/>
      <c r="K1029" s="107"/>
      <c r="L1029" s="107"/>
      <c r="M1029" s="107"/>
      <c r="N1029" s="107"/>
      <c r="O1029" s="107"/>
      <c r="P1029" s="107"/>
      <c r="Q1029" s="107"/>
      <c r="R1029" s="107"/>
      <c r="S1029" s="107"/>
      <c r="T1029" s="107"/>
      <c r="U1029" s="212">
        <f t="shared" si="445"/>
        <v>200</v>
      </c>
      <c r="V1029" s="32">
        <f t="shared" si="432"/>
        <v>200</v>
      </c>
      <c r="W1029" s="97">
        <f t="shared" si="433"/>
        <v>200</v>
      </c>
      <c r="X1029" s="172">
        <f t="shared" si="434"/>
        <v>0</v>
      </c>
      <c r="Y1029" s="75" t="s">
        <v>236</v>
      </c>
      <c r="Z1029" s="5">
        <f t="shared" si="437"/>
        <v>0</v>
      </c>
      <c r="AA1029" s="65"/>
      <c r="AB1029" s="65"/>
      <c r="AC1029" s="65"/>
      <c r="AD1029" s="65"/>
      <c r="AE1029" s="65"/>
      <c r="AF1029" s="65"/>
      <c r="AG1029" s="65"/>
      <c r="AH1029" s="65"/>
      <c r="AI1029" s="65"/>
      <c r="AJ1029" s="65"/>
      <c r="AK1029" s="65"/>
      <c r="AL1029" s="65"/>
      <c r="AM1029" s="65"/>
      <c r="AN1029" s="65"/>
      <c r="AO1029" s="65"/>
      <c r="AP1029" s="65"/>
      <c r="AQ1029" s="65"/>
      <c r="AR1029" s="65"/>
      <c r="AS1029" s="65"/>
      <c r="AT1029" s="65"/>
      <c r="AU1029" s="65"/>
      <c r="AV1029" s="65"/>
      <c r="AW1029" s="65"/>
      <c r="AX1029" s="65"/>
      <c r="AY1029" s="65"/>
      <c r="AZ1029" s="65"/>
      <c r="BA1029" s="65"/>
      <c r="BB1029" s="65"/>
      <c r="BC1029" s="65"/>
      <c r="BD1029" s="65"/>
      <c r="BE1029" s="65"/>
      <c r="BF1029" s="65"/>
      <c r="BG1029" s="65"/>
      <c r="BH1029" s="146"/>
    </row>
    <row r="1030" spans="1:60" s="147" customFormat="1" ht="24">
      <c r="A1030" s="60" t="s">
        <v>741</v>
      </c>
      <c r="B1030" s="67" t="s">
        <v>743</v>
      </c>
      <c r="C1030" s="211">
        <v>143</v>
      </c>
      <c r="D1030" s="107">
        <f t="shared" ref="D1030:D1033" si="457">SUM(E1030:P1030)</f>
        <v>137</v>
      </c>
      <c r="E1030" s="107">
        <v>137</v>
      </c>
      <c r="F1030" s="107"/>
      <c r="G1030" s="107"/>
      <c r="H1030" s="107"/>
      <c r="I1030" s="107"/>
      <c r="J1030" s="107"/>
      <c r="K1030" s="107"/>
      <c r="L1030" s="107"/>
      <c r="M1030" s="107"/>
      <c r="N1030" s="107"/>
      <c r="O1030" s="107"/>
      <c r="P1030" s="107"/>
      <c r="Q1030" s="107"/>
      <c r="R1030" s="107"/>
      <c r="S1030" s="107"/>
      <c r="T1030" s="107"/>
      <c r="U1030" s="212">
        <f t="shared" si="445"/>
        <v>137</v>
      </c>
      <c r="V1030" s="32">
        <f t="shared" si="432"/>
        <v>137</v>
      </c>
      <c r="W1030" s="97">
        <f t="shared" si="433"/>
        <v>137</v>
      </c>
      <c r="X1030" s="172">
        <f t="shared" si="434"/>
        <v>-6</v>
      </c>
      <c r="Y1030" s="75" t="s">
        <v>236</v>
      </c>
      <c r="Z1030" s="5">
        <f t="shared" si="437"/>
        <v>0</v>
      </c>
      <c r="AA1030" s="65"/>
      <c r="AB1030" s="65"/>
      <c r="AC1030" s="65"/>
      <c r="AD1030" s="65"/>
      <c r="AE1030" s="65"/>
      <c r="AF1030" s="65"/>
      <c r="AG1030" s="65"/>
      <c r="AH1030" s="65"/>
      <c r="AI1030" s="65"/>
      <c r="AJ1030" s="65"/>
      <c r="AK1030" s="65"/>
      <c r="AL1030" s="65"/>
      <c r="AM1030" s="65"/>
      <c r="AN1030" s="65"/>
      <c r="AO1030" s="65"/>
      <c r="AP1030" s="65"/>
      <c r="AQ1030" s="65"/>
      <c r="AR1030" s="65"/>
      <c r="AS1030" s="65"/>
      <c r="AT1030" s="65"/>
      <c r="AU1030" s="65"/>
      <c r="AV1030" s="65"/>
      <c r="AW1030" s="65"/>
      <c r="AX1030" s="65"/>
      <c r="AY1030" s="65"/>
      <c r="AZ1030" s="65"/>
      <c r="BA1030" s="65"/>
      <c r="BB1030" s="65"/>
      <c r="BC1030" s="65"/>
      <c r="BD1030" s="65"/>
      <c r="BE1030" s="65"/>
      <c r="BF1030" s="65"/>
      <c r="BG1030" s="65"/>
      <c r="BH1030" s="146"/>
    </row>
    <row r="1031" spans="1:60" s="147" customFormat="1" ht="24" hidden="1">
      <c r="A1031" s="60" t="s">
        <v>741</v>
      </c>
      <c r="B1031" s="67" t="s">
        <v>748</v>
      </c>
      <c r="C1031" s="211">
        <v>490</v>
      </c>
      <c r="D1031" s="107">
        <f t="shared" si="457"/>
        <v>0</v>
      </c>
      <c r="E1031" s="107"/>
      <c r="F1031" s="107"/>
      <c r="G1031" s="107"/>
      <c r="H1031" s="107"/>
      <c r="I1031" s="107"/>
      <c r="J1031" s="107"/>
      <c r="K1031" s="107"/>
      <c r="L1031" s="107"/>
      <c r="M1031" s="107"/>
      <c r="N1031" s="107"/>
      <c r="O1031" s="107"/>
      <c r="P1031" s="107"/>
      <c r="Q1031" s="107"/>
      <c r="R1031" s="107"/>
      <c r="S1031" s="107"/>
      <c r="T1031" s="107"/>
      <c r="U1031" s="212">
        <f t="shared" si="445"/>
        <v>0</v>
      </c>
      <c r="V1031" s="32">
        <f t="shared" si="432"/>
        <v>0</v>
      </c>
      <c r="W1031" s="97">
        <f t="shared" si="433"/>
        <v>0</v>
      </c>
      <c r="X1031" s="172">
        <f t="shared" si="434"/>
        <v>-490</v>
      </c>
      <c r="Y1031" s="75" t="s">
        <v>236</v>
      </c>
      <c r="Z1031" s="5">
        <f t="shared" si="437"/>
        <v>0</v>
      </c>
      <c r="AA1031" s="65"/>
      <c r="AB1031" s="65"/>
      <c r="AC1031" s="65"/>
      <c r="AD1031" s="65"/>
      <c r="AE1031" s="65"/>
      <c r="AF1031" s="65"/>
      <c r="AG1031" s="65"/>
      <c r="AH1031" s="65"/>
      <c r="AI1031" s="65"/>
      <c r="AJ1031" s="65"/>
      <c r="AK1031" s="65"/>
      <c r="AL1031" s="65"/>
      <c r="AM1031" s="65"/>
      <c r="AN1031" s="65"/>
      <c r="AO1031" s="65"/>
      <c r="AP1031" s="65"/>
      <c r="AQ1031" s="65"/>
      <c r="AR1031" s="65"/>
      <c r="AS1031" s="65"/>
      <c r="AT1031" s="65"/>
      <c r="AU1031" s="65"/>
      <c r="AV1031" s="65"/>
      <c r="AW1031" s="65"/>
      <c r="AX1031" s="65"/>
      <c r="AY1031" s="65"/>
      <c r="AZ1031" s="65"/>
      <c r="BA1031" s="65"/>
      <c r="BB1031" s="65"/>
      <c r="BC1031" s="65"/>
      <c r="BD1031" s="65"/>
      <c r="BE1031" s="65"/>
      <c r="BF1031" s="65"/>
      <c r="BG1031" s="65"/>
      <c r="BH1031" s="146"/>
    </row>
    <row r="1032" spans="1:60" s="147" customFormat="1" ht="36" hidden="1">
      <c r="A1032" s="60" t="s">
        <v>741</v>
      </c>
      <c r="B1032" s="67" t="s">
        <v>749</v>
      </c>
      <c r="C1032" s="211">
        <v>300</v>
      </c>
      <c r="D1032" s="107">
        <f>SUM(E1032:P1032)</f>
        <v>0</v>
      </c>
      <c r="E1032" s="107"/>
      <c r="F1032" s="107"/>
      <c r="G1032" s="107"/>
      <c r="H1032" s="107"/>
      <c r="I1032" s="107"/>
      <c r="J1032" s="107"/>
      <c r="K1032" s="107"/>
      <c r="L1032" s="107"/>
      <c r="M1032" s="107"/>
      <c r="N1032" s="107"/>
      <c r="O1032" s="107"/>
      <c r="P1032" s="107"/>
      <c r="Q1032" s="107"/>
      <c r="R1032" s="107"/>
      <c r="S1032" s="107"/>
      <c r="T1032" s="107"/>
      <c r="U1032" s="212">
        <f t="shared" si="445"/>
        <v>0</v>
      </c>
      <c r="V1032" s="32">
        <f t="shared" si="432"/>
        <v>0</v>
      </c>
      <c r="W1032" s="97">
        <f t="shared" si="433"/>
        <v>0</v>
      </c>
      <c r="X1032" s="172">
        <f t="shared" si="434"/>
        <v>-300</v>
      </c>
      <c r="Y1032" s="75" t="s">
        <v>236</v>
      </c>
      <c r="Z1032" s="5">
        <f t="shared" si="437"/>
        <v>0</v>
      </c>
      <c r="AA1032" s="65"/>
      <c r="AB1032" s="65"/>
      <c r="AC1032" s="65"/>
      <c r="AD1032" s="65"/>
      <c r="AE1032" s="65"/>
      <c r="AF1032" s="65"/>
      <c r="AG1032" s="65"/>
      <c r="AH1032" s="65"/>
      <c r="AI1032" s="65"/>
      <c r="AJ1032" s="65"/>
      <c r="AK1032" s="65"/>
      <c r="AL1032" s="65"/>
      <c r="AM1032" s="65"/>
      <c r="AN1032" s="65"/>
      <c r="AO1032" s="65"/>
      <c r="AP1032" s="65"/>
      <c r="AQ1032" s="65"/>
      <c r="AR1032" s="65"/>
      <c r="AS1032" s="65"/>
      <c r="AT1032" s="65"/>
      <c r="AU1032" s="65"/>
      <c r="AV1032" s="65"/>
      <c r="AW1032" s="65"/>
      <c r="AX1032" s="65"/>
      <c r="AY1032" s="65"/>
      <c r="AZ1032" s="65"/>
      <c r="BA1032" s="65"/>
      <c r="BB1032" s="65"/>
      <c r="BC1032" s="65"/>
      <c r="BD1032" s="65"/>
      <c r="BE1032" s="65"/>
      <c r="BF1032" s="65"/>
      <c r="BG1032" s="65"/>
      <c r="BH1032" s="146"/>
    </row>
    <row r="1033" spans="1:60" s="147" customFormat="1" ht="37.5" customHeight="1">
      <c r="A1033" s="60" t="s">
        <v>741</v>
      </c>
      <c r="B1033" s="67" t="s">
        <v>750</v>
      </c>
      <c r="C1033" s="211">
        <v>0</v>
      </c>
      <c r="D1033" s="107">
        <f t="shared" si="457"/>
        <v>350</v>
      </c>
      <c r="E1033" s="107">
        <v>350</v>
      </c>
      <c r="F1033" s="107"/>
      <c r="G1033" s="107"/>
      <c r="H1033" s="107"/>
      <c r="I1033" s="107"/>
      <c r="J1033" s="107"/>
      <c r="K1033" s="107"/>
      <c r="L1033" s="107"/>
      <c r="M1033" s="107"/>
      <c r="N1033" s="107"/>
      <c r="O1033" s="107"/>
      <c r="P1033" s="107"/>
      <c r="Q1033" s="107"/>
      <c r="R1033" s="107"/>
      <c r="S1033" s="107"/>
      <c r="T1033" s="107"/>
      <c r="U1033" s="212">
        <f t="shared" si="445"/>
        <v>350</v>
      </c>
      <c r="V1033" s="32">
        <f t="shared" si="432"/>
        <v>350</v>
      </c>
      <c r="W1033" s="97">
        <f t="shared" si="433"/>
        <v>350</v>
      </c>
      <c r="X1033" s="172">
        <f t="shared" si="434"/>
        <v>350</v>
      </c>
      <c r="Y1033" s="75" t="s">
        <v>236</v>
      </c>
      <c r="Z1033" s="5">
        <f t="shared" si="437"/>
        <v>0</v>
      </c>
      <c r="AA1033" s="65"/>
      <c r="AB1033" s="65"/>
      <c r="AC1033" s="65"/>
      <c r="AD1033" s="65"/>
      <c r="AE1033" s="65"/>
      <c r="AF1033" s="65"/>
      <c r="AG1033" s="65"/>
      <c r="AH1033" s="65"/>
      <c r="AI1033" s="65"/>
      <c r="AJ1033" s="65"/>
      <c r="AK1033" s="65"/>
      <c r="AL1033" s="65"/>
      <c r="AM1033" s="65"/>
      <c r="AN1033" s="65"/>
      <c r="AO1033" s="65"/>
      <c r="AP1033" s="65"/>
      <c r="AQ1033" s="65"/>
      <c r="AR1033" s="65"/>
      <c r="AS1033" s="65"/>
      <c r="AT1033" s="65"/>
      <c r="AU1033" s="65"/>
      <c r="AV1033" s="65"/>
      <c r="AW1033" s="65"/>
      <c r="AX1033" s="65"/>
      <c r="AY1033" s="65"/>
      <c r="AZ1033" s="65"/>
      <c r="BA1033" s="65"/>
      <c r="BB1033" s="65"/>
      <c r="BC1033" s="65"/>
      <c r="BD1033" s="65"/>
      <c r="BE1033" s="65"/>
      <c r="BF1033" s="65"/>
      <c r="BG1033" s="65"/>
      <c r="BH1033" s="146"/>
    </row>
    <row r="1034" spans="1:60" s="207" customFormat="1" ht="12">
      <c r="A1034" s="113" t="s">
        <v>45</v>
      </c>
      <c r="B1034" s="220" t="s">
        <v>751</v>
      </c>
      <c r="C1034" s="213">
        <v>5475</v>
      </c>
      <c r="D1034" s="103">
        <f>SUM(D1035:D1037)</f>
        <v>6622</v>
      </c>
      <c r="E1034" s="103">
        <f t="shared" ref="E1034:P1034" si="458">SUM(E1035:E1037)</f>
        <v>6622</v>
      </c>
      <c r="F1034" s="103">
        <f t="shared" si="458"/>
        <v>0</v>
      </c>
      <c r="G1034" s="103">
        <f t="shared" si="458"/>
        <v>0</v>
      </c>
      <c r="H1034" s="103">
        <f t="shared" si="458"/>
        <v>0</v>
      </c>
      <c r="I1034" s="103">
        <f t="shared" si="458"/>
        <v>0</v>
      </c>
      <c r="J1034" s="103">
        <f t="shared" si="458"/>
        <v>0</v>
      </c>
      <c r="K1034" s="103">
        <f t="shared" si="458"/>
        <v>0</v>
      </c>
      <c r="L1034" s="103">
        <f t="shared" si="458"/>
        <v>0</v>
      </c>
      <c r="M1034" s="103">
        <f t="shared" si="458"/>
        <v>0</v>
      </c>
      <c r="N1034" s="103">
        <f t="shared" si="458"/>
        <v>0</v>
      </c>
      <c r="O1034" s="103">
        <f t="shared" si="458"/>
        <v>0</v>
      </c>
      <c r="P1034" s="103">
        <f t="shared" si="458"/>
        <v>0</v>
      </c>
      <c r="Q1034" s="103">
        <v>68.400000000000006</v>
      </c>
      <c r="R1034" s="103"/>
      <c r="S1034" s="103">
        <f>S1036</f>
        <v>68</v>
      </c>
      <c r="T1034" s="103">
        <f>T1036</f>
        <v>0</v>
      </c>
      <c r="U1034" s="214">
        <f t="shared" si="445"/>
        <v>6690.4</v>
      </c>
      <c r="V1034" s="32">
        <f t="shared" si="432"/>
        <v>6622.4</v>
      </c>
      <c r="W1034" s="97">
        <f t="shared" si="433"/>
        <v>6622</v>
      </c>
      <c r="X1034" s="176">
        <f t="shared" si="434"/>
        <v>1147</v>
      </c>
      <c r="Y1034" s="75" t="s">
        <v>236</v>
      </c>
      <c r="Z1034" s="5">
        <f t="shared" si="437"/>
        <v>0</v>
      </c>
      <c r="AA1034" s="165"/>
      <c r="AB1034" s="165"/>
      <c r="AC1034" s="165"/>
      <c r="AD1034" s="165"/>
      <c r="AE1034" s="165"/>
      <c r="AF1034" s="165"/>
      <c r="AG1034" s="165"/>
      <c r="AH1034" s="165"/>
      <c r="AI1034" s="165"/>
      <c r="AJ1034" s="165"/>
      <c r="AK1034" s="165"/>
      <c r="AL1034" s="165"/>
      <c r="AM1034" s="165"/>
      <c r="AN1034" s="165"/>
      <c r="AO1034" s="165"/>
      <c r="AP1034" s="165"/>
      <c r="AQ1034" s="165"/>
      <c r="AR1034" s="165"/>
      <c r="AS1034" s="165"/>
      <c r="AT1034" s="165"/>
      <c r="AU1034" s="165"/>
      <c r="AV1034" s="165"/>
      <c r="AW1034" s="165"/>
      <c r="AX1034" s="165"/>
      <c r="AY1034" s="165"/>
      <c r="AZ1034" s="165"/>
      <c r="BA1034" s="165"/>
      <c r="BB1034" s="165"/>
      <c r="BC1034" s="165"/>
      <c r="BD1034" s="165"/>
      <c r="BE1034" s="165"/>
      <c r="BF1034" s="165"/>
      <c r="BG1034" s="165"/>
      <c r="BH1034" s="206"/>
    </row>
    <row r="1035" spans="1:60" s="207" customFormat="1" ht="12">
      <c r="A1035" s="113" t="s">
        <v>40</v>
      </c>
      <c r="B1035" s="220" t="s">
        <v>371</v>
      </c>
      <c r="C1035" s="213">
        <v>4260</v>
      </c>
      <c r="D1035" s="103">
        <f>SUM(E1035:P1035)</f>
        <v>4778</v>
      </c>
      <c r="E1035" s="103">
        <v>4778</v>
      </c>
      <c r="F1035" s="103"/>
      <c r="G1035" s="103"/>
      <c r="H1035" s="103"/>
      <c r="I1035" s="103"/>
      <c r="J1035" s="103"/>
      <c r="K1035" s="103"/>
      <c r="L1035" s="103"/>
      <c r="M1035" s="103"/>
      <c r="N1035" s="103"/>
      <c r="O1035" s="103"/>
      <c r="P1035" s="103"/>
      <c r="Q1035" s="103"/>
      <c r="R1035" s="103"/>
      <c r="S1035" s="103"/>
      <c r="T1035" s="103"/>
      <c r="U1035" s="214">
        <f t="shared" si="445"/>
        <v>4778</v>
      </c>
      <c r="V1035" s="32">
        <f t="shared" si="432"/>
        <v>4778</v>
      </c>
      <c r="W1035" s="97">
        <f t="shared" si="433"/>
        <v>4778</v>
      </c>
      <c r="X1035" s="176">
        <f t="shared" si="434"/>
        <v>518</v>
      </c>
      <c r="Y1035" s="75" t="s">
        <v>236</v>
      </c>
      <c r="Z1035" s="5">
        <f t="shared" si="437"/>
        <v>0</v>
      </c>
      <c r="AA1035" s="165"/>
      <c r="AB1035" s="165"/>
      <c r="AC1035" s="165"/>
      <c r="AD1035" s="165"/>
      <c r="AE1035" s="165"/>
      <c r="AF1035" s="165"/>
      <c r="AG1035" s="165"/>
      <c r="AH1035" s="165"/>
      <c r="AI1035" s="165"/>
      <c r="AJ1035" s="165"/>
      <c r="AK1035" s="165"/>
      <c r="AL1035" s="165"/>
      <c r="AM1035" s="165"/>
      <c r="AN1035" s="165"/>
      <c r="AO1035" s="165"/>
      <c r="AP1035" s="165"/>
      <c r="AQ1035" s="165"/>
      <c r="AR1035" s="165"/>
      <c r="AS1035" s="165"/>
      <c r="AT1035" s="165"/>
      <c r="AU1035" s="165"/>
      <c r="AV1035" s="165"/>
      <c r="AW1035" s="165"/>
      <c r="AX1035" s="165"/>
      <c r="AY1035" s="165"/>
      <c r="AZ1035" s="165"/>
      <c r="BA1035" s="165"/>
      <c r="BB1035" s="165"/>
      <c r="BC1035" s="165"/>
      <c r="BD1035" s="165"/>
      <c r="BE1035" s="165"/>
      <c r="BF1035" s="165"/>
      <c r="BG1035" s="165"/>
      <c r="BH1035" s="206"/>
    </row>
    <row r="1036" spans="1:60" s="207" customFormat="1" ht="12">
      <c r="A1036" s="113" t="s">
        <v>40</v>
      </c>
      <c r="B1036" s="220" t="s">
        <v>372</v>
      </c>
      <c r="C1036" s="213">
        <v>616</v>
      </c>
      <c r="D1036" s="103">
        <f>SUM(E1036:P1036)</f>
        <v>616</v>
      </c>
      <c r="E1036" s="103">
        <v>616</v>
      </c>
      <c r="F1036" s="103"/>
      <c r="G1036" s="103"/>
      <c r="H1036" s="103"/>
      <c r="I1036" s="103"/>
      <c r="J1036" s="103"/>
      <c r="K1036" s="103"/>
      <c r="L1036" s="103"/>
      <c r="M1036" s="103"/>
      <c r="N1036" s="103"/>
      <c r="O1036" s="103"/>
      <c r="P1036" s="103"/>
      <c r="Q1036" s="103">
        <v>68</v>
      </c>
      <c r="R1036" s="103"/>
      <c r="S1036" s="103">
        <v>68</v>
      </c>
      <c r="T1036" s="103"/>
      <c r="U1036" s="214">
        <f t="shared" si="445"/>
        <v>684</v>
      </c>
      <c r="V1036" s="32">
        <f t="shared" si="432"/>
        <v>616</v>
      </c>
      <c r="W1036" s="97">
        <f t="shared" si="433"/>
        <v>616</v>
      </c>
      <c r="X1036" s="176">
        <f t="shared" si="434"/>
        <v>0</v>
      </c>
      <c r="Y1036" s="75" t="s">
        <v>236</v>
      </c>
      <c r="Z1036" s="5">
        <f t="shared" si="437"/>
        <v>0</v>
      </c>
      <c r="AA1036" s="165"/>
      <c r="AB1036" s="165"/>
      <c r="AC1036" s="165"/>
      <c r="AD1036" s="165"/>
      <c r="AE1036" s="165"/>
      <c r="AF1036" s="165"/>
      <c r="AG1036" s="165"/>
      <c r="AH1036" s="165"/>
      <c r="AI1036" s="165"/>
      <c r="AJ1036" s="165"/>
      <c r="AK1036" s="165"/>
      <c r="AL1036" s="165"/>
      <c r="AM1036" s="165"/>
      <c r="AN1036" s="165"/>
      <c r="AO1036" s="165"/>
      <c r="AP1036" s="165"/>
      <c r="AQ1036" s="165"/>
      <c r="AR1036" s="165"/>
      <c r="AS1036" s="165"/>
      <c r="AT1036" s="165"/>
      <c r="AU1036" s="165"/>
      <c r="AV1036" s="165"/>
      <c r="AW1036" s="165"/>
      <c r="AX1036" s="165"/>
      <c r="AY1036" s="165"/>
      <c r="AZ1036" s="165"/>
      <c r="BA1036" s="165"/>
      <c r="BB1036" s="165"/>
      <c r="BC1036" s="165"/>
      <c r="BD1036" s="165"/>
      <c r="BE1036" s="165"/>
      <c r="BF1036" s="165"/>
      <c r="BG1036" s="165"/>
      <c r="BH1036" s="206"/>
    </row>
    <row r="1037" spans="1:60" s="207" customFormat="1" ht="12">
      <c r="A1037" s="113" t="s">
        <v>40</v>
      </c>
      <c r="B1037" s="220" t="s">
        <v>373</v>
      </c>
      <c r="C1037" s="213">
        <v>599</v>
      </c>
      <c r="D1037" s="103">
        <f>SUM(D1038:D1041)</f>
        <v>1228</v>
      </c>
      <c r="E1037" s="103">
        <f t="shared" ref="E1037:W1037" si="459">SUM(E1038:E1041)</f>
        <v>1228</v>
      </c>
      <c r="F1037" s="103">
        <f t="shared" si="459"/>
        <v>0</v>
      </c>
      <c r="G1037" s="103">
        <f t="shared" si="459"/>
        <v>0</v>
      </c>
      <c r="H1037" s="103">
        <f t="shared" si="459"/>
        <v>0</v>
      </c>
      <c r="I1037" s="103">
        <f t="shared" si="459"/>
        <v>0</v>
      </c>
      <c r="J1037" s="103">
        <f t="shared" si="459"/>
        <v>0</v>
      </c>
      <c r="K1037" s="103">
        <f t="shared" si="459"/>
        <v>0</v>
      </c>
      <c r="L1037" s="103">
        <f t="shared" si="459"/>
        <v>0</v>
      </c>
      <c r="M1037" s="103">
        <f t="shared" si="459"/>
        <v>0</v>
      </c>
      <c r="N1037" s="103">
        <f t="shared" si="459"/>
        <v>0</v>
      </c>
      <c r="O1037" s="103">
        <f t="shared" si="459"/>
        <v>0</v>
      </c>
      <c r="P1037" s="103">
        <f t="shared" si="459"/>
        <v>0</v>
      </c>
      <c r="Q1037" s="103">
        <f t="shared" si="459"/>
        <v>0</v>
      </c>
      <c r="R1037" s="103">
        <f t="shared" si="459"/>
        <v>0</v>
      </c>
      <c r="S1037" s="103">
        <f t="shared" si="459"/>
        <v>0</v>
      </c>
      <c r="T1037" s="103">
        <f t="shared" si="459"/>
        <v>0</v>
      </c>
      <c r="U1037" s="214">
        <f t="shared" si="459"/>
        <v>1228</v>
      </c>
      <c r="V1037" s="32">
        <f t="shared" si="459"/>
        <v>1228</v>
      </c>
      <c r="W1037" s="97">
        <f t="shared" si="459"/>
        <v>1228</v>
      </c>
      <c r="X1037" s="176">
        <f t="shared" si="434"/>
        <v>629</v>
      </c>
      <c r="Y1037" s="75" t="s">
        <v>236</v>
      </c>
      <c r="Z1037" s="5">
        <f t="shared" si="437"/>
        <v>0</v>
      </c>
      <c r="AA1037" s="165"/>
      <c r="AB1037" s="165"/>
      <c r="AC1037" s="165"/>
      <c r="AD1037" s="165"/>
      <c r="AE1037" s="165"/>
      <c r="AF1037" s="165"/>
      <c r="AG1037" s="165"/>
      <c r="AH1037" s="165"/>
      <c r="AI1037" s="165"/>
      <c r="AJ1037" s="165"/>
      <c r="AK1037" s="165"/>
      <c r="AL1037" s="165"/>
      <c r="AM1037" s="165"/>
      <c r="AN1037" s="165"/>
      <c r="AO1037" s="165"/>
      <c r="AP1037" s="165"/>
      <c r="AQ1037" s="165"/>
      <c r="AR1037" s="165"/>
      <c r="AS1037" s="165"/>
      <c r="AT1037" s="165"/>
      <c r="AU1037" s="165"/>
      <c r="AV1037" s="165"/>
      <c r="AW1037" s="165"/>
      <c r="AX1037" s="165"/>
      <c r="AY1037" s="165"/>
      <c r="AZ1037" s="165"/>
      <c r="BA1037" s="165"/>
      <c r="BB1037" s="165"/>
      <c r="BC1037" s="165"/>
      <c r="BD1037" s="165"/>
      <c r="BE1037" s="165"/>
      <c r="BF1037" s="165"/>
      <c r="BG1037" s="165"/>
      <c r="BH1037" s="206"/>
    </row>
    <row r="1038" spans="1:60" s="147" customFormat="1" ht="36">
      <c r="A1038" s="60" t="s">
        <v>741</v>
      </c>
      <c r="B1038" s="67" t="s">
        <v>752</v>
      </c>
      <c r="C1038" s="211">
        <v>200</v>
      </c>
      <c r="D1038" s="107">
        <f>SUM(E1038:P1038)</f>
        <v>200</v>
      </c>
      <c r="E1038" s="107">
        <v>200</v>
      </c>
      <c r="F1038" s="107"/>
      <c r="G1038" s="107"/>
      <c r="H1038" s="107"/>
      <c r="I1038" s="107"/>
      <c r="J1038" s="107"/>
      <c r="K1038" s="107"/>
      <c r="L1038" s="107"/>
      <c r="M1038" s="107"/>
      <c r="N1038" s="107"/>
      <c r="O1038" s="107"/>
      <c r="P1038" s="107"/>
      <c r="Q1038" s="107"/>
      <c r="R1038" s="107"/>
      <c r="S1038" s="107"/>
      <c r="T1038" s="107"/>
      <c r="U1038" s="212">
        <f t="shared" si="445"/>
        <v>200</v>
      </c>
      <c r="V1038" s="32">
        <f t="shared" ref="V1038:V1101" si="460">U1038-S1038</f>
        <v>200</v>
      </c>
      <c r="W1038" s="97">
        <f t="shared" ref="W1038:W1101" si="461">E1038+F1038+G1038+H1038+I1038+J1038+K1038+L1038+M1038+N1038+O1038+P1038</f>
        <v>200</v>
      </c>
      <c r="X1038" s="172">
        <f t="shared" si="434"/>
        <v>0</v>
      </c>
      <c r="Y1038" s="75" t="s">
        <v>236</v>
      </c>
      <c r="Z1038" s="5">
        <f t="shared" si="437"/>
        <v>0</v>
      </c>
      <c r="AA1038" s="65"/>
      <c r="AB1038" s="65"/>
      <c r="AC1038" s="65"/>
      <c r="AD1038" s="65"/>
      <c r="AE1038" s="65"/>
      <c r="AF1038" s="65"/>
      <c r="AG1038" s="65"/>
      <c r="AH1038" s="65"/>
      <c r="AI1038" s="65"/>
      <c r="AJ1038" s="65"/>
      <c r="AK1038" s="65"/>
      <c r="AL1038" s="65"/>
      <c r="AM1038" s="65"/>
      <c r="AN1038" s="65"/>
      <c r="AO1038" s="65"/>
      <c r="AP1038" s="65"/>
      <c r="AQ1038" s="65"/>
      <c r="AR1038" s="65"/>
      <c r="AS1038" s="65"/>
      <c r="AT1038" s="65"/>
      <c r="AU1038" s="65"/>
      <c r="AV1038" s="65"/>
      <c r="AW1038" s="65"/>
      <c r="AX1038" s="65"/>
      <c r="AY1038" s="65"/>
      <c r="AZ1038" s="65"/>
      <c r="BA1038" s="65"/>
      <c r="BB1038" s="65"/>
      <c r="BC1038" s="65"/>
      <c r="BD1038" s="65"/>
      <c r="BE1038" s="65"/>
      <c r="BF1038" s="65"/>
      <c r="BG1038" s="65"/>
      <c r="BH1038" s="146"/>
    </row>
    <row r="1039" spans="1:60" s="147" customFormat="1" ht="24">
      <c r="A1039" s="60" t="s">
        <v>741</v>
      </c>
      <c r="B1039" s="67" t="s">
        <v>743</v>
      </c>
      <c r="C1039" s="211">
        <v>99</v>
      </c>
      <c r="D1039" s="107">
        <f t="shared" ref="D1039:D1041" si="462">SUM(E1039:P1039)</f>
        <v>188</v>
      </c>
      <c r="E1039" s="107">
        <v>188</v>
      </c>
      <c r="F1039" s="107"/>
      <c r="G1039" s="107"/>
      <c r="H1039" s="107"/>
      <c r="I1039" s="107"/>
      <c r="J1039" s="107"/>
      <c r="K1039" s="107"/>
      <c r="L1039" s="107"/>
      <c r="M1039" s="107"/>
      <c r="N1039" s="107"/>
      <c r="O1039" s="107"/>
      <c r="P1039" s="107"/>
      <c r="Q1039" s="107"/>
      <c r="R1039" s="107"/>
      <c r="S1039" s="107"/>
      <c r="T1039" s="107"/>
      <c r="U1039" s="212">
        <f t="shared" si="445"/>
        <v>188</v>
      </c>
      <c r="V1039" s="32">
        <f t="shared" si="460"/>
        <v>188</v>
      </c>
      <c r="W1039" s="97">
        <f t="shared" si="461"/>
        <v>188</v>
      </c>
      <c r="X1039" s="172">
        <f t="shared" ref="X1039:X1102" si="463">D1039-C1039</f>
        <v>89</v>
      </c>
      <c r="Y1039" s="75" t="s">
        <v>236</v>
      </c>
      <c r="Z1039" s="5">
        <f t="shared" si="437"/>
        <v>0</v>
      </c>
      <c r="AA1039" s="65"/>
      <c r="AB1039" s="65"/>
      <c r="AC1039" s="65"/>
      <c r="AD1039" s="65"/>
      <c r="AE1039" s="65"/>
      <c r="AF1039" s="65"/>
      <c r="AG1039" s="65"/>
      <c r="AH1039" s="65"/>
      <c r="AI1039" s="65"/>
      <c r="AJ1039" s="65"/>
      <c r="AK1039" s="65"/>
      <c r="AL1039" s="65"/>
      <c r="AM1039" s="65"/>
      <c r="AN1039" s="65"/>
      <c r="AO1039" s="65"/>
      <c r="AP1039" s="65"/>
      <c r="AQ1039" s="65"/>
      <c r="AR1039" s="65"/>
      <c r="AS1039" s="65"/>
      <c r="AT1039" s="65"/>
      <c r="AU1039" s="65"/>
      <c r="AV1039" s="65"/>
      <c r="AW1039" s="65"/>
      <c r="AX1039" s="65"/>
      <c r="AY1039" s="65"/>
      <c r="AZ1039" s="65"/>
      <c r="BA1039" s="65"/>
      <c r="BB1039" s="65"/>
      <c r="BC1039" s="65"/>
      <c r="BD1039" s="65"/>
      <c r="BE1039" s="65"/>
      <c r="BF1039" s="65"/>
      <c r="BG1039" s="65"/>
      <c r="BH1039" s="146"/>
    </row>
    <row r="1040" spans="1:60" s="147" customFormat="1" ht="24" hidden="1">
      <c r="A1040" s="60" t="s">
        <v>741</v>
      </c>
      <c r="B1040" s="67" t="s">
        <v>753</v>
      </c>
      <c r="C1040" s="211">
        <v>300</v>
      </c>
      <c r="D1040" s="107">
        <f t="shared" si="462"/>
        <v>0</v>
      </c>
      <c r="E1040" s="107"/>
      <c r="F1040" s="107"/>
      <c r="G1040" s="107"/>
      <c r="H1040" s="107"/>
      <c r="I1040" s="107"/>
      <c r="J1040" s="107"/>
      <c r="K1040" s="107"/>
      <c r="L1040" s="107"/>
      <c r="M1040" s="107"/>
      <c r="N1040" s="107"/>
      <c r="O1040" s="107"/>
      <c r="P1040" s="107"/>
      <c r="Q1040" s="107"/>
      <c r="R1040" s="107"/>
      <c r="S1040" s="107"/>
      <c r="T1040" s="107"/>
      <c r="U1040" s="212">
        <f t="shared" si="445"/>
        <v>0</v>
      </c>
      <c r="V1040" s="32">
        <f t="shared" si="460"/>
        <v>0</v>
      </c>
      <c r="W1040" s="97">
        <f t="shared" si="461"/>
        <v>0</v>
      </c>
      <c r="X1040" s="172">
        <f t="shared" si="463"/>
        <v>-300</v>
      </c>
      <c r="Y1040" s="75" t="s">
        <v>236</v>
      </c>
      <c r="Z1040" s="5">
        <f t="shared" si="437"/>
        <v>0</v>
      </c>
      <c r="AA1040" s="65"/>
      <c r="AB1040" s="65"/>
      <c r="AC1040" s="65"/>
      <c r="AD1040" s="65"/>
      <c r="AE1040" s="65"/>
      <c r="AF1040" s="65"/>
      <c r="AG1040" s="65"/>
      <c r="AH1040" s="65"/>
      <c r="AI1040" s="65"/>
      <c r="AJ1040" s="65"/>
      <c r="AK1040" s="65"/>
      <c r="AL1040" s="65"/>
      <c r="AM1040" s="65"/>
      <c r="AN1040" s="65"/>
      <c r="AO1040" s="65"/>
      <c r="AP1040" s="65"/>
      <c r="AQ1040" s="65"/>
      <c r="AR1040" s="65"/>
      <c r="AS1040" s="65"/>
      <c r="AT1040" s="65"/>
      <c r="AU1040" s="65"/>
      <c r="AV1040" s="65"/>
      <c r="AW1040" s="65"/>
      <c r="AX1040" s="65"/>
      <c r="AY1040" s="65"/>
      <c r="AZ1040" s="65"/>
      <c r="BA1040" s="65"/>
      <c r="BB1040" s="65"/>
      <c r="BC1040" s="65"/>
      <c r="BD1040" s="65"/>
      <c r="BE1040" s="65"/>
      <c r="BF1040" s="65"/>
      <c r="BG1040" s="65"/>
      <c r="BH1040" s="146"/>
    </row>
    <row r="1041" spans="1:60" s="147" customFormat="1" ht="48">
      <c r="A1041" s="60" t="s">
        <v>741</v>
      </c>
      <c r="B1041" s="67" t="s">
        <v>754</v>
      </c>
      <c r="C1041" s="211">
        <v>0</v>
      </c>
      <c r="D1041" s="107">
        <f t="shared" si="462"/>
        <v>840</v>
      </c>
      <c r="E1041" s="107">
        <v>840</v>
      </c>
      <c r="F1041" s="107"/>
      <c r="G1041" s="107"/>
      <c r="H1041" s="107"/>
      <c r="I1041" s="107"/>
      <c r="J1041" s="107"/>
      <c r="K1041" s="107"/>
      <c r="L1041" s="107"/>
      <c r="M1041" s="107"/>
      <c r="N1041" s="107"/>
      <c r="O1041" s="107"/>
      <c r="P1041" s="107"/>
      <c r="Q1041" s="107"/>
      <c r="R1041" s="107"/>
      <c r="S1041" s="107"/>
      <c r="T1041" s="107"/>
      <c r="U1041" s="212">
        <f t="shared" si="445"/>
        <v>840</v>
      </c>
      <c r="V1041" s="32">
        <f t="shared" si="460"/>
        <v>840</v>
      </c>
      <c r="W1041" s="97">
        <f t="shared" si="461"/>
        <v>840</v>
      </c>
      <c r="X1041" s="172">
        <f t="shared" si="463"/>
        <v>840</v>
      </c>
      <c r="Y1041" s="75" t="s">
        <v>236</v>
      </c>
      <c r="Z1041" s="5">
        <f t="shared" si="437"/>
        <v>0</v>
      </c>
      <c r="AA1041" s="65"/>
      <c r="AB1041" s="65"/>
      <c r="AC1041" s="65"/>
      <c r="AD1041" s="65"/>
      <c r="AE1041" s="65"/>
      <c r="AF1041" s="65"/>
      <c r="AG1041" s="65"/>
      <c r="AH1041" s="65"/>
      <c r="AI1041" s="65"/>
      <c r="AJ1041" s="65"/>
      <c r="AK1041" s="65"/>
      <c r="AL1041" s="65"/>
      <c r="AM1041" s="65"/>
      <c r="AN1041" s="65"/>
      <c r="AO1041" s="65"/>
      <c r="AP1041" s="65"/>
      <c r="AQ1041" s="65"/>
      <c r="AR1041" s="65"/>
      <c r="AS1041" s="65"/>
      <c r="AT1041" s="65"/>
      <c r="AU1041" s="65"/>
      <c r="AV1041" s="65"/>
      <c r="AW1041" s="65"/>
      <c r="AX1041" s="65"/>
      <c r="AY1041" s="65"/>
      <c r="AZ1041" s="65"/>
      <c r="BA1041" s="65"/>
      <c r="BB1041" s="65"/>
      <c r="BC1041" s="65"/>
      <c r="BD1041" s="65"/>
      <c r="BE1041" s="65"/>
      <c r="BF1041" s="65"/>
      <c r="BG1041" s="65"/>
      <c r="BH1041" s="146"/>
    </row>
    <row r="1042" spans="1:60" s="207" customFormat="1" ht="12">
      <c r="A1042" s="113" t="s">
        <v>65</v>
      </c>
      <c r="B1042" s="220" t="s">
        <v>755</v>
      </c>
      <c r="C1042" s="213">
        <v>2615</v>
      </c>
      <c r="D1042" s="103">
        <f>SUM(D1043:D1045)</f>
        <v>2732</v>
      </c>
      <c r="E1042" s="103">
        <f t="shared" ref="E1042:I1042" si="464">SUM(E1043:E1045)</f>
        <v>2732</v>
      </c>
      <c r="F1042" s="103">
        <f t="shared" si="464"/>
        <v>0</v>
      </c>
      <c r="G1042" s="103">
        <f t="shared" si="464"/>
        <v>0</v>
      </c>
      <c r="H1042" s="103">
        <f t="shared" si="464"/>
        <v>0</v>
      </c>
      <c r="I1042" s="103">
        <f t="shared" si="464"/>
        <v>0</v>
      </c>
      <c r="J1042" s="103"/>
      <c r="K1042" s="103"/>
      <c r="L1042" s="103"/>
      <c r="M1042" s="103"/>
      <c r="N1042" s="103"/>
      <c r="O1042" s="103"/>
      <c r="P1042" s="103"/>
      <c r="Q1042" s="103">
        <v>26.6</v>
      </c>
      <c r="R1042" s="103"/>
      <c r="S1042" s="103">
        <f>S1044</f>
        <v>27</v>
      </c>
      <c r="T1042" s="103">
        <f>T1044</f>
        <v>0</v>
      </c>
      <c r="U1042" s="214">
        <f t="shared" si="445"/>
        <v>2758.6</v>
      </c>
      <c r="V1042" s="32">
        <f t="shared" si="460"/>
        <v>2731.6</v>
      </c>
      <c r="W1042" s="97">
        <f t="shared" si="461"/>
        <v>2732</v>
      </c>
      <c r="X1042" s="176">
        <f t="shared" si="463"/>
        <v>117</v>
      </c>
      <c r="Y1042" s="75" t="s">
        <v>236</v>
      </c>
      <c r="Z1042" s="5">
        <f t="shared" si="437"/>
        <v>0</v>
      </c>
      <c r="AA1042" s="165"/>
      <c r="AB1042" s="165"/>
      <c r="AC1042" s="165"/>
      <c r="AD1042" s="165"/>
      <c r="AE1042" s="165"/>
      <c r="AF1042" s="165"/>
      <c r="AG1042" s="165"/>
      <c r="AH1042" s="165"/>
      <c r="AI1042" s="165"/>
      <c r="AJ1042" s="165"/>
      <c r="AK1042" s="165"/>
      <c r="AL1042" s="165"/>
      <c r="AM1042" s="165"/>
      <c r="AN1042" s="165"/>
      <c r="AO1042" s="165"/>
      <c r="AP1042" s="165"/>
      <c r="AQ1042" s="165"/>
      <c r="AR1042" s="165"/>
      <c r="AS1042" s="165"/>
      <c r="AT1042" s="165"/>
      <c r="AU1042" s="165"/>
      <c r="AV1042" s="165"/>
      <c r="AW1042" s="165"/>
      <c r="AX1042" s="165"/>
      <c r="AY1042" s="165"/>
      <c r="AZ1042" s="165"/>
      <c r="BA1042" s="165"/>
      <c r="BB1042" s="165"/>
      <c r="BC1042" s="165"/>
      <c r="BD1042" s="165"/>
      <c r="BE1042" s="165"/>
      <c r="BF1042" s="165"/>
      <c r="BG1042" s="165"/>
      <c r="BH1042" s="206"/>
    </row>
    <row r="1043" spans="1:60" s="207" customFormat="1" ht="12">
      <c r="A1043" s="113" t="s">
        <v>40</v>
      </c>
      <c r="B1043" s="220" t="s">
        <v>371</v>
      </c>
      <c r="C1043" s="213">
        <v>1526</v>
      </c>
      <c r="D1043" s="103">
        <f>SUM(E1043:P1043)</f>
        <v>1863</v>
      </c>
      <c r="E1043" s="103">
        <v>1863</v>
      </c>
      <c r="F1043" s="103"/>
      <c r="G1043" s="103"/>
      <c r="H1043" s="103"/>
      <c r="I1043" s="103"/>
      <c r="J1043" s="103"/>
      <c r="K1043" s="103"/>
      <c r="L1043" s="103"/>
      <c r="M1043" s="103"/>
      <c r="N1043" s="103"/>
      <c r="O1043" s="103"/>
      <c r="P1043" s="103"/>
      <c r="Q1043" s="103"/>
      <c r="R1043" s="103"/>
      <c r="S1043" s="103"/>
      <c r="T1043" s="103"/>
      <c r="U1043" s="214">
        <f t="shared" si="445"/>
        <v>1863</v>
      </c>
      <c r="V1043" s="32">
        <f t="shared" si="460"/>
        <v>1863</v>
      </c>
      <c r="W1043" s="97">
        <f t="shared" si="461"/>
        <v>1863</v>
      </c>
      <c r="X1043" s="176">
        <f t="shared" si="463"/>
        <v>337</v>
      </c>
      <c r="Y1043" s="75" t="s">
        <v>236</v>
      </c>
      <c r="Z1043" s="5">
        <f t="shared" si="437"/>
        <v>0</v>
      </c>
      <c r="AA1043" s="165"/>
      <c r="AB1043" s="165"/>
      <c r="AC1043" s="165"/>
      <c r="AD1043" s="165"/>
      <c r="AE1043" s="165"/>
      <c r="AF1043" s="165"/>
      <c r="AG1043" s="165"/>
      <c r="AH1043" s="165"/>
      <c r="AI1043" s="165"/>
      <c r="AJ1043" s="165"/>
      <c r="AK1043" s="165"/>
      <c r="AL1043" s="165"/>
      <c r="AM1043" s="165"/>
      <c r="AN1043" s="165"/>
      <c r="AO1043" s="165"/>
      <c r="AP1043" s="165"/>
      <c r="AQ1043" s="165"/>
      <c r="AR1043" s="165"/>
      <c r="AS1043" s="165"/>
      <c r="AT1043" s="165"/>
      <c r="AU1043" s="165"/>
      <c r="AV1043" s="165"/>
      <c r="AW1043" s="165"/>
      <c r="AX1043" s="165"/>
      <c r="AY1043" s="165"/>
      <c r="AZ1043" s="165"/>
      <c r="BA1043" s="165"/>
      <c r="BB1043" s="165"/>
      <c r="BC1043" s="165"/>
      <c r="BD1043" s="165"/>
      <c r="BE1043" s="165"/>
      <c r="BF1043" s="165"/>
      <c r="BG1043" s="165"/>
      <c r="BH1043" s="206"/>
    </row>
    <row r="1044" spans="1:60" s="207" customFormat="1" ht="12">
      <c r="A1044" s="113" t="s">
        <v>40</v>
      </c>
      <c r="B1044" s="220" t="s">
        <v>372</v>
      </c>
      <c r="C1044" s="213">
        <v>239</v>
      </c>
      <c r="D1044" s="103">
        <f>SUM(E1044:P1044)</f>
        <v>239</v>
      </c>
      <c r="E1044" s="103">
        <v>239</v>
      </c>
      <c r="F1044" s="103"/>
      <c r="G1044" s="103"/>
      <c r="H1044" s="103"/>
      <c r="I1044" s="103"/>
      <c r="J1044" s="103"/>
      <c r="K1044" s="103"/>
      <c r="L1044" s="103"/>
      <c r="M1044" s="103"/>
      <c r="N1044" s="103"/>
      <c r="O1044" s="103"/>
      <c r="P1044" s="103"/>
      <c r="Q1044" s="103">
        <v>27</v>
      </c>
      <c r="R1044" s="103"/>
      <c r="S1044" s="103">
        <v>27</v>
      </c>
      <c r="T1044" s="103"/>
      <c r="U1044" s="214">
        <f t="shared" si="445"/>
        <v>266</v>
      </c>
      <c r="V1044" s="32">
        <f t="shared" si="460"/>
        <v>239</v>
      </c>
      <c r="W1044" s="97">
        <f t="shared" si="461"/>
        <v>239</v>
      </c>
      <c r="X1044" s="176">
        <f t="shared" si="463"/>
        <v>0</v>
      </c>
      <c r="Y1044" s="75" t="s">
        <v>236</v>
      </c>
      <c r="Z1044" s="5">
        <f t="shared" si="437"/>
        <v>0</v>
      </c>
      <c r="AA1044" s="165"/>
      <c r="AB1044" s="165"/>
      <c r="AC1044" s="165"/>
      <c r="AD1044" s="165"/>
      <c r="AE1044" s="165"/>
      <c r="AF1044" s="165"/>
      <c r="AG1044" s="165"/>
      <c r="AH1044" s="165"/>
      <c r="AI1044" s="165"/>
      <c r="AJ1044" s="165"/>
      <c r="AK1044" s="165"/>
      <c r="AL1044" s="165"/>
      <c r="AM1044" s="165"/>
      <c r="AN1044" s="165"/>
      <c r="AO1044" s="165"/>
      <c r="AP1044" s="165"/>
      <c r="AQ1044" s="165"/>
      <c r="AR1044" s="165"/>
      <c r="AS1044" s="165"/>
      <c r="AT1044" s="165"/>
      <c r="AU1044" s="165"/>
      <c r="AV1044" s="165"/>
      <c r="AW1044" s="165"/>
      <c r="AX1044" s="165"/>
      <c r="AY1044" s="165"/>
      <c r="AZ1044" s="165"/>
      <c r="BA1044" s="165"/>
      <c r="BB1044" s="165"/>
      <c r="BC1044" s="165"/>
      <c r="BD1044" s="165"/>
      <c r="BE1044" s="165"/>
      <c r="BF1044" s="165"/>
      <c r="BG1044" s="165"/>
      <c r="BH1044" s="206"/>
    </row>
    <row r="1045" spans="1:60" s="207" customFormat="1" ht="12">
      <c r="A1045" s="113" t="s">
        <v>40</v>
      </c>
      <c r="B1045" s="220" t="s">
        <v>373</v>
      </c>
      <c r="C1045" s="213">
        <v>850</v>
      </c>
      <c r="D1045" s="103">
        <f>SUM(D1046:D1050)</f>
        <v>630</v>
      </c>
      <c r="E1045" s="103">
        <f t="shared" ref="E1045:T1045" si="465">SUM(E1046:E1050)</f>
        <v>630</v>
      </c>
      <c r="F1045" s="103">
        <f t="shared" si="465"/>
        <v>0</v>
      </c>
      <c r="G1045" s="103">
        <f t="shared" si="465"/>
        <v>0</v>
      </c>
      <c r="H1045" s="103">
        <f t="shared" si="465"/>
        <v>0</v>
      </c>
      <c r="I1045" s="103">
        <f t="shared" si="465"/>
        <v>0</v>
      </c>
      <c r="J1045" s="103">
        <f t="shared" si="465"/>
        <v>0</v>
      </c>
      <c r="K1045" s="103">
        <f t="shared" si="465"/>
        <v>0</v>
      </c>
      <c r="L1045" s="103">
        <f t="shared" si="465"/>
        <v>0</v>
      </c>
      <c r="M1045" s="103">
        <f t="shared" si="465"/>
        <v>0</v>
      </c>
      <c r="N1045" s="103">
        <f t="shared" si="465"/>
        <v>0</v>
      </c>
      <c r="O1045" s="103">
        <f t="shared" si="465"/>
        <v>0</v>
      </c>
      <c r="P1045" s="103">
        <f t="shared" si="465"/>
        <v>0</v>
      </c>
      <c r="Q1045" s="103">
        <f t="shared" si="465"/>
        <v>0</v>
      </c>
      <c r="R1045" s="103"/>
      <c r="S1045" s="103">
        <f t="shared" si="465"/>
        <v>0</v>
      </c>
      <c r="T1045" s="103">
        <f t="shared" si="465"/>
        <v>0</v>
      </c>
      <c r="U1045" s="214">
        <f t="shared" si="445"/>
        <v>630</v>
      </c>
      <c r="V1045" s="32">
        <f t="shared" si="460"/>
        <v>630</v>
      </c>
      <c r="W1045" s="97">
        <f t="shared" si="461"/>
        <v>630</v>
      </c>
      <c r="X1045" s="176">
        <f t="shared" si="463"/>
        <v>-220</v>
      </c>
      <c r="Y1045" s="75" t="s">
        <v>236</v>
      </c>
      <c r="Z1045" s="5">
        <f t="shared" ref="Z1045:Z1108" si="466">D1045-E1045-F1045-G1045-H1045-I1045-J1045-K1045-L1045-M1045-N1045-O1045-P1045</f>
        <v>0</v>
      </c>
      <c r="AA1045" s="165"/>
      <c r="AB1045" s="165"/>
      <c r="AC1045" s="165"/>
      <c r="AD1045" s="165"/>
      <c r="AE1045" s="165"/>
      <c r="AF1045" s="165"/>
      <c r="AG1045" s="165"/>
      <c r="AH1045" s="165"/>
      <c r="AI1045" s="165"/>
      <c r="AJ1045" s="165"/>
      <c r="AK1045" s="165"/>
      <c r="AL1045" s="165"/>
      <c r="AM1045" s="165"/>
      <c r="AN1045" s="165"/>
      <c r="AO1045" s="165"/>
      <c r="AP1045" s="165"/>
      <c r="AQ1045" s="165"/>
      <c r="AR1045" s="165"/>
      <c r="AS1045" s="165"/>
      <c r="AT1045" s="165"/>
      <c r="AU1045" s="165"/>
      <c r="AV1045" s="165"/>
      <c r="AW1045" s="165"/>
      <c r="AX1045" s="165"/>
      <c r="AY1045" s="165"/>
      <c r="AZ1045" s="165"/>
      <c r="BA1045" s="165"/>
      <c r="BB1045" s="165"/>
      <c r="BC1045" s="165"/>
      <c r="BD1045" s="165"/>
      <c r="BE1045" s="165"/>
      <c r="BF1045" s="165"/>
      <c r="BG1045" s="165"/>
      <c r="BH1045" s="206"/>
    </row>
    <row r="1046" spans="1:60" s="147" customFormat="1" ht="36">
      <c r="A1046" s="60" t="s">
        <v>741</v>
      </c>
      <c r="B1046" s="67" t="s">
        <v>756</v>
      </c>
      <c r="C1046" s="211">
        <v>200</v>
      </c>
      <c r="D1046" s="107">
        <f>SUM(E1046:P1046)</f>
        <v>200</v>
      </c>
      <c r="E1046" s="107">
        <v>200</v>
      </c>
      <c r="F1046" s="107"/>
      <c r="G1046" s="107"/>
      <c r="H1046" s="107"/>
      <c r="I1046" s="107"/>
      <c r="J1046" s="107"/>
      <c r="K1046" s="107"/>
      <c r="L1046" s="107"/>
      <c r="M1046" s="107"/>
      <c r="N1046" s="107"/>
      <c r="O1046" s="107"/>
      <c r="P1046" s="107"/>
      <c r="Q1046" s="107"/>
      <c r="R1046" s="107"/>
      <c r="S1046" s="107"/>
      <c r="T1046" s="107"/>
      <c r="U1046" s="212">
        <f t="shared" si="445"/>
        <v>200</v>
      </c>
      <c r="V1046" s="32">
        <f t="shared" si="460"/>
        <v>200</v>
      </c>
      <c r="W1046" s="97">
        <f t="shared" si="461"/>
        <v>200</v>
      </c>
      <c r="X1046" s="172">
        <f t="shared" si="463"/>
        <v>0</v>
      </c>
      <c r="Y1046" s="75" t="s">
        <v>236</v>
      </c>
      <c r="Z1046" s="5">
        <f t="shared" si="466"/>
        <v>0</v>
      </c>
      <c r="AA1046" s="65"/>
      <c r="AB1046" s="65"/>
      <c r="AC1046" s="65"/>
      <c r="AD1046" s="65"/>
      <c r="AE1046" s="65"/>
      <c r="AF1046" s="65"/>
      <c r="AG1046" s="65"/>
      <c r="AH1046" s="65"/>
      <c r="AI1046" s="65"/>
      <c r="AJ1046" s="65"/>
      <c r="AK1046" s="65"/>
      <c r="AL1046" s="65"/>
      <c r="AM1046" s="65"/>
      <c r="AN1046" s="65"/>
      <c r="AO1046" s="65"/>
      <c r="AP1046" s="65"/>
      <c r="AQ1046" s="65"/>
      <c r="AR1046" s="65"/>
      <c r="AS1046" s="65"/>
      <c r="AT1046" s="65"/>
      <c r="AU1046" s="65"/>
      <c r="AV1046" s="65"/>
      <c r="AW1046" s="65"/>
      <c r="AX1046" s="65"/>
      <c r="AY1046" s="65"/>
      <c r="AZ1046" s="65"/>
      <c r="BA1046" s="65"/>
      <c r="BB1046" s="65"/>
      <c r="BC1046" s="65"/>
      <c r="BD1046" s="65"/>
      <c r="BE1046" s="65"/>
      <c r="BF1046" s="65"/>
      <c r="BG1046" s="65"/>
      <c r="BH1046" s="146"/>
    </row>
    <row r="1047" spans="1:60" s="147" customFormat="1" ht="24">
      <c r="A1047" s="60" t="s">
        <v>741</v>
      </c>
      <c r="B1047" s="67" t="s">
        <v>743</v>
      </c>
      <c r="C1047" s="211">
        <v>50</v>
      </c>
      <c r="D1047" s="107">
        <f t="shared" ref="D1047:D1050" si="467">SUM(E1047:P1047)</f>
        <v>80</v>
      </c>
      <c r="E1047" s="107">
        <v>80</v>
      </c>
      <c r="F1047" s="107"/>
      <c r="G1047" s="107"/>
      <c r="H1047" s="107"/>
      <c r="I1047" s="107"/>
      <c r="J1047" s="107"/>
      <c r="K1047" s="107"/>
      <c r="L1047" s="107"/>
      <c r="M1047" s="107"/>
      <c r="N1047" s="107"/>
      <c r="O1047" s="107"/>
      <c r="P1047" s="107"/>
      <c r="Q1047" s="107"/>
      <c r="R1047" s="107"/>
      <c r="S1047" s="107"/>
      <c r="T1047" s="107"/>
      <c r="U1047" s="212">
        <f t="shared" si="445"/>
        <v>80</v>
      </c>
      <c r="V1047" s="32">
        <f t="shared" si="460"/>
        <v>80</v>
      </c>
      <c r="W1047" s="97">
        <f t="shared" si="461"/>
        <v>80</v>
      </c>
      <c r="X1047" s="172">
        <f t="shared" si="463"/>
        <v>30</v>
      </c>
      <c r="Y1047" s="75" t="s">
        <v>236</v>
      </c>
      <c r="Z1047" s="5">
        <f t="shared" si="466"/>
        <v>0</v>
      </c>
      <c r="AA1047" s="65"/>
      <c r="AB1047" s="65"/>
      <c r="AC1047" s="65"/>
      <c r="AD1047" s="65"/>
      <c r="AE1047" s="65"/>
      <c r="AF1047" s="65"/>
      <c r="AG1047" s="65"/>
      <c r="AH1047" s="65"/>
      <c r="AI1047" s="65"/>
      <c r="AJ1047" s="65"/>
      <c r="AK1047" s="65"/>
      <c r="AL1047" s="65"/>
      <c r="AM1047" s="65"/>
      <c r="AN1047" s="65"/>
      <c r="AO1047" s="65"/>
      <c r="AP1047" s="65"/>
      <c r="AQ1047" s="65"/>
      <c r="AR1047" s="65"/>
      <c r="AS1047" s="65"/>
      <c r="AT1047" s="65"/>
      <c r="AU1047" s="65"/>
      <c r="AV1047" s="65"/>
      <c r="AW1047" s="65"/>
      <c r="AX1047" s="65"/>
      <c r="AY1047" s="65"/>
      <c r="AZ1047" s="65"/>
      <c r="BA1047" s="65"/>
      <c r="BB1047" s="65"/>
      <c r="BC1047" s="65"/>
      <c r="BD1047" s="65"/>
      <c r="BE1047" s="65"/>
      <c r="BF1047" s="65"/>
      <c r="BG1047" s="65"/>
      <c r="BH1047" s="146"/>
    </row>
    <row r="1048" spans="1:60" s="147" customFormat="1" ht="36" hidden="1">
      <c r="A1048" s="60" t="s">
        <v>741</v>
      </c>
      <c r="B1048" s="67" t="s">
        <v>757</v>
      </c>
      <c r="C1048" s="211">
        <v>300</v>
      </c>
      <c r="D1048" s="107">
        <f t="shared" si="467"/>
        <v>0</v>
      </c>
      <c r="E1048" s="107"/>
      <c r="F1048" s="107"/>
      <c r="G1048" s="107"/>
      <c r="H1048" s="107"/>
      <c r="I1048" s="107"/>
      <c r="J1048" s="107"/>
      <c r="K1048" s="107"/>
      <c r="L1048" s="107"/>
      <c r="M1048" s="107"/>
      <c r="N1048" s="107"/>
      <c r="O1048" s="107"/>
      <c r="P1048" s="107"/>
      <c r="Q1048" s="107"/>
      <c r="R1048" s="107"/>
      <c r="S1048" s="107"/>
      <c r="T1048" s="107"/>
      <c r="U1048" s="212">
        <f t="shared" si="445"/>
        <v>0</v>
      </c>
      <c r="V1048" s="32">
        <f t="shared" si="460"/>
        <v>0</v>
      </c>
      <c r="W1048" s="97">
        <f t="shared" si="461"/>
        <v>0</v>
      </c>
      <c r="X1048" s="172">
        <f t="shared" si="463"/>
        <v>-300</v>
      </c>
      <c r="Y1048" s="75" t="s">
        <v>236</v>
      </c>
      <c r="Z1048" s="5">
        <f t="shared" si="466"/>
        <v>0</v>
      </c>
      <c r="AA1048" s="65"/>
      <c r="AB1048" s="65"/>
      <c r="AC1048" s="65"/>
      <c r="AD1048" s="65"/>
      <c r="AE1048" s="65"/>
      <c r="AF1048" s="65"/>
      <c r="AG1048" s="65"/>
      <c r="AH1048" s="65"/>
      <c r="AI1048" s="65"/>
      <c r="AJ1048" s="65"/>
      <c r="AK1048" s="65"/>
      <c r="AL1048" s="65"/>
      <c r="AM1048" s="65"/>
      <c r="AN1048" s="65"/>
      <c r="AO1048" s="65"/>
      <c r="AP1048" s="65"/>
      <c r="AQ1048" s="65"/>
      <c r="AR1048" s="65"/>
      <c r="AS1048" s="65"/>
      <c r="AT1048" s="65"/>
      <c r="AU1048" s="65"/>
      <c r="AV1048" s="65"/>
      <c r="AW1048" s="65"/>
      <c r="AX1048" s="65"/>
      <c r="AY1048" s="65"/>
      <c r="AZ1048" s="65"/>
      <c r="BA1048" s="65"/>
      <c r="BB1048" s="65"/>
      <c r="BC1048" s="65"/>
      <c r="BD1048" s="65"/>
      <c r="BE1048" s="65"/>
      <c r="BF1048" s="65"/>
      <c r="BG1048" s="65"/>
      <c r="BH1048" s="146"/>
    </row>
    <row r="1049" spans="1:60" s="147" customFormat="1" ht="24" hidden="1">
      <c r="A1049" s="60" t="s">
        <v>741</v>
      </c>
      <c r="B1049" s="67" t="s">
        <v>758</v>
      </c>
      <c r="C1049" s="211">
        <v>300</v>
      </c>
      <c r="D1049" s="107">
        <f t="shared" si="467"/>
        <v>0</v>
      </c>
      <c r="E1049" s="107"/>
      <c r="F1049" s="107"/>
      <c r="G1049" s="107"/>
      <c r="H1049" s="107"/>
      <c r="I1049" s="107"/>
      <c r="J1049" s="107"/>
      <c r="K1049" s="107"/>
      <c r="L1049" s="107"/>
      <c r="M1049" s="107"/>
      <c r="N1049" s="107"/>
      <c r="O1049" s="107"/>
      <c r="P1049" s="107"/>
      <c r="Q1049" s="107"/>
      <c r="R1049" s="107"/>
      <c r="S1049" s="107"/>
      <c r="T1049" s="107"/>
      <c r="U1049" s="212">
        <f t="shared" si="445"/>
        <v>0</v>
      </c>
      <c r="V1049" s="32">
        <f t="shared" si="460"/>
        <v>0</v>
      </c>
      <c r="W1049" s="97">
        <f t="shared" si="461"/>
        <v>0</v>
      </c>
      <c r="X1049" s="172">
        <f t="shared" si="463"/>
        <v>-300</v>
      </c>
      <c r="Y1049" s="75" t="s">
        <v>236</v>
      </c>
      <c r="Z1049" s="5">
        <f t="shared" si="466"/>
        <v>0</v>
      </c>
      <c r="AA1049" s="65"/>
      <c r="AB1049" s="65"/>
      <c r="AC1049" s="65"/>
      <c r="AD1049" s="65"/>
      <c r="AE1049" s="65"/>
      <c r="AF1049" s="65"/>
      <c r="AG1049" s="65"/>
      <c r="AH1049" s="65"/>
      <c r="AI1049" s="65"/>
      <c r="AJ1049" s="65"/>
      <c r="AK1049" s="65"/>
      <c r="AL1049" s="65"/>
      <c r="AM1049" s="65"/>
      <c r="AN1049" s="65"/>
      <c r="AO1049" s="65"/>
      <c r="AP1049" s="65"/>
      <c r="AQ1049" s="65"/>
      <c r="AR1049" s="65"/>
      <c r="AS1049" s="65"/>
      <c r="AT1049" s="65"/>
      <c r="AU1049" s="65"/>
      <c r="AV1049" s="65"/>
      <c r="AW1049" s="65"/>
      <c r="AX1049" s="65"/>
      <c r="AY1049" s="65"/>
      <c r="AZ1049" s="65"/>
      <c r="BA1049" s="65"/>
      <c r="BB1049" s="65"/>
      <c r="BC1049" s="65"/>
      <c r="BD1049" s="65"/>
      <c r="BE1049" s="65"/>
      <c r="BF1049" s="65"/>
      <c r="BG1049" s="65"/>
      <c r="BH1049" s="146"/>
    </row>
    <row r="1050" spans="1:60" s="147" customFormat="1" ht="36">
      <c r="A1050" s="60" t="s">
        <v>741</v>
      </c>
      <c r="B1050" s="67" t="s">
        <v>759</v>
      </c>
      <c r="C1050" s="211">
        <v>0</v>
      </c>
      <c r="D1050" s="107">
        <f t="shared" si="467"/>
        <v>350</v>
      </c>
      <c r="E1050" s="107">
        <v>350</v>
      </c>
      <c r="F1050" s="107"/>
      <c r="G1050" s="107"/>
      <c r="H1050" s="107"/>
      <c r="I1050" s="107"/>
      <c r="J1050" s="107"/>
      <c r="K1050" s="107"/>
      <c r="L1050" s="107"/>
      <c r="M1050" s="107"/>
      <c r="N1050" s="107"/>
      <c r="O1050" s="107"/>
      <c r="P1050" s="107"/>
      <c r="Q1050" s="107"/>
      <c r="R1050" s="107"/>
      <c r="S1050" s="107"/>
      <c r="T1050" s="107"/>
      <c r="U1050" s="212">
        <f t="shared" si="445"/>
        <v>350</v>
      </c>
      <c r="V1050" s="32">
        <f t="shared" si="460"/>
        <v>350</v>
      </c>
      <c r="W1050" s="97">
        <f t="shared" si="461"/>
        <v>350</v>
      </c>
      <c r="X1050" s="172">
        <f t="shared" si="463"/>
        <v>350</v>
      </c>
      <c r="Y1050" s="75" t="s">
        <v>236</v>
      </c>
      <c r="Z1050" s="5">
        <f t="shared" si="466"/>
        <v>0</v>
      </c>
      <c r="AA1050" s="65"/>
      <c r="AB1050" s="65"/>
      <c r="AC1050" s="65"/>
      <c r="AD1050" s="65"/>
      <c r="AE1050" s="65"/>
      <c r="AF1050" s="65"/>
      <c r="AG1050" s="65"/>
      <c r="AH1050" s="65"/>
      <c r="AI1050" s="65"/>
      <c r="AJ1050" s="65"/>
      <c r="AK1050" s="65"/>
      <c r="AL1050" s="65"/>
      <c r="AM1050" s="65"/>
      <c r="AN1050" s="65"/>
      <c r="AO1050" s="65"/>
      <c r="AP1050" s="65"/>
      <c r="AQ1050" s="65"/>
      <c r="AR1050" s="65"/>
      <c r="AS1050" s="65"/>
      <c r="AT1050" s="65"/>
      <c r="AU1050" s="65"/>
      <c r="AV1050" s="65"/>
      <c r="AW1050" s="65"/>
      <c r="AX1050" s="65"/>
      <c r="AY1050" s="65"/>
      <c r="AZ1050" s="65"/>
      <c r="BA1050" s="65"/>
      <c r="BB1050" s="65"/>
      <c r="BC1050" s="65"/>
      <c r="BD1050" s="65"/>
      <c r="BE1050" s="65"/>
      <c r="BF1050" s="65"/>
      <c r="BG1050" s="65"/>
      <c r="BH1050" s="146"/>
    </row>
    <row r="1051" spans="1:60" s="207" customFormat="1" ht="12.75" customHeight="1">
      <c r="A1051" s="113" t="s">
        <v>79</v>
      </c>
      <c r="B1051" s="220" t="s">
        <v>760</v>
      </c>
      <c r="C1051" s="213">
        <v>2470</v>
      </c>
      <c r="D1051" s="103">
        <f>SUM(D1052:D1054)</f>
        <v>2654</v>
      </c>
      <c r="E1051" s="103">
        <f t="shared" ref="E1051:P1051" si="468">SUM(E1052:E1054)</f>
        <v>2654</v>
      </c>
      <c r="F1051" s="103">
        <f t="shared" si="468"/>
        <v>0</v>
      </c>
      <c r="G1051" s="103">
        <f t="shared" si="468"/>
        <v>0</v>
      </c>
      <c r="H1051" s="103">
        <f t="shared" si="468"/>
        <v>0</v>
      </c>
      <c r="I1051" s="103">
        <f t="shared" si="468"/>
        <v>0</v>
      </c>
      <c r="J1051" s="103">
        <f t="shared" si="468"/>
        <v>0</v>
      </c>
      <c r="K1051" s="103">
        <f t="shared" si="468"/>
        <v>0</v>
      </c>
      <c r="L1051" s="103">
        <f t="shared" si="468"/>
        <v>0</v>
      </c>
      <c r="M1051" s="103">
        <f t="shared" si="468"/>
        <v>0</v>
      </c>
      <c r="N1051" s="103">
        <f t="shared" si="468"/>
        <v>0</v>
      </c>
      <c r="O1051" s="103">
        <f t="shared" si="468"/>
        <v>0</v>
      </c>
      <c r="P1051" s="103">
        <f t="shared" si="468"/>
        <v>0</v>
      </c>
      <c r="Q1051" s="103">
        <v>30.400000000000002</v>
      </c>
      <c r="R1051" s="103"/>
      <c r="S1051" s="103">
        <f>S1053</f>
        <v>30</v>
      </c>
      <c r="T1051" s="103">
        <f>T1053</f>
        <v>0</v>
      </c>
      <c r="U1051" s="214">
        <f t="shared" si="445"/>
        <v>2684.4</v>
      </c>
      <c r="V1051" s="32">
        <f t="shared" si="460"/>
        <v>2654.4</v>
      </c>
      <c r="W1051" s="97">
        <f t="shared" si="461"/>
        <v>2654</v>
      </c>
      <c r="X1051" s="176">
        <f t="shared" si="463"/>
        <v>184</v>
      </c>
      <c r="Y1051" s="75" t="s">
        <v>236</v>
      </c>
      <c r="Z1051" s="5">
        <f t="shared" si="466"/>
        <v>0</v>
      </c>
      <c r="AA1051" s="165"/>
      <c r="AB1051" s="165"/>
      <c r="AC1051" s="165"/>
      <c r="AD1051" s="165"/>
      <c r="AE1051" s="165"/>
      <c r="AF1051" s="165"/>
      <c r="AG1051" s="165"/>
      <c r="AH1051" s="165"/>
      <c r="AI1051" s="165"/>
      <c r="AJ1051" s="165"/>
      <c r="AK1051" s="165"/>
      <c r="AL1051" s="165"/>
      <c r="AM1051" s="165"/>
      <c r="AN1051" s="165"/>
      <c r="AO1051" s="165"/>
      <c r="AP1051" s="165"/>
      <c r="AQ1051" s="165"/>
      <c r="AR1051" s="165"/>
      <c r="AS1051" s="165"/>
      <c r="AT1051" s="165"/>
      <c r="AU1051" s="165"/>
      <c r="AV1051" s="165"/>
      <c r="AW1051" s="165"/>
      <c r="AX1051" s="165"/>
      <c r="AY1051" s="165"/>
      <c r="AZ1051" s="165"/>
      <c r="BA1051" s="165"/>
      <c r="BB1051" s="165"/>
      <c r="BC1051" s="165"/>
      <c r="BD1051" s="165"/>
      <c r="BE1051" s="165"/>
      <c r="BF1051" s="165"/>
      <c r="BG1051" s="165"/>
      <c r="BH1051" s="206"/>
    </row>
    <row r="1052" spans="1:60" s="207" customFormat="1" ht="12">
      <c r="A1052" s="113" t="s">
        <v>40</v>
      </c>
      <c r="B1052" s="220" t="s">
        <v>371</v>
      </c>
      <c r="C1052" s="213">
        <v>1627</v>
      </c>
      <c r="D1052" s="103">
        <f>SUM(E1052:P1052)</f>
        <v>1613</v>
      </c>
      <c r="E1052" s="103">
        <v>1613</v>
      </c>
      <c r="F1052" s="103"/>
      <c r="G1052" s="103"/>
      <c r="H1052" s="103"/>
      <c r="I1052" s="103"/>
      <c r="J1052" s="103"/>
      <c r="K1052" s="103"/>
      <c r="L1052" s="103"/>
      <c r="M1052" s="103"/>
      <c r="N1052" s="103"/>
      <c r="O1052" s="103"/>
      <c r="P1052" s="103"/>
      <c r="Q1052" s="103"/>
      <c r="R1052" s="103"/>
      <c r="S1052" s="103"/>
      <c r="T1052" s="103"/>
      <c r="U1052" s="214">
        <f t="shared" si="445"/>
        <v>1613</v>
      </c>
      <c r="V1052" s="32">
        <f t="shared" si="460"/>
        <v>1613</v>
      </c>
      <c r="W1052" s="97">
        <f t="shared" si="461"/>
        <v>1613</v>
      </c>
      <c r="X1052" s="176">
        <f t="shared" si="463"/>
        <v>-14</v>
      </c>
      <c r="Y1052" s="75" t="s">
        <v>236</v>
      </c>
      <c r="Z1052" s="5">
        <f t="shared" si="466"/>
        <v>0</v>
      </c>
      <c r="AA1052" s="165"/>
      <c r="AB1052" s="165"/>
      <c r="AC1052" s="165"/>
      <c r="AD1052" s="165"/>
      <c r="AE1052" s="165"/>
      <c r="AF1052" s="165"/>
      <c r="AG1052" s="165"/>
      <c r="AH1052" s="165"/>
      <c r="AI1052" s="165"/>
      <c r="AJ1052" s="165"/>
      <c r="AK1052" s="165"/>
      <c r="AL1052" s="165"/>
      <c r="AM1052" s="165"/>
      <c r="AN1052" s="165"/>
      <c r="AO1052" s="165"/>
      <c r="AP1052" s="165"/>
      <c r="AQ1052" s="165"/>
      <c r="AR1052" s="165"/>
      <c r="AS1052" s="165"/>
      <c r="AT1052" s="165"/>
      <c r="AU1052" s="165"/>
      <c r="AV1052" s="165"/>
      <c r="AW1052" s="165"/>
      <c r="AX1052" s="165"/>
      <c r="AY1052" s="165"/>
      <c r="AZ1052" s="165"/>
      <c r="BA1052" s="165"/>
      <c r="BB1052" s="165"/>
      <c r="BC1052" s="165"/>
      <c r="BD1052" s="165"/>
      <c r="BE1052" s="165"/>
      <c r="BF1052" s="165"/>
      <c r="BG1052" s="165"/>
      <c r="BH1052" s="206"/>
    </row>
    <row r="1053" spans="1:60" s="207" customFormat="1" ht="12">
      <c r="A1053" s="113" t="s">
        <v>40</v>
      </c>
      <c r="B1053" s="220" t="s">
        <v>372</v>
      </c>
      <c r="C1053" s="213">
        <v>274</v>
      </c>
      <c r="D1053" s="103">
        <f>SUM(E1053:P1053)</f>
        <v>274</v>
      </c>
      <c r="E1053" s="103">
        <v>274</v>
      </c>
      <c r="F1053" s="103"/>
      <c r="G1053" s="103"/>
      <c r="H1053" s="103"/>
      <c r="I1053" s="103"/>
      <c r="J1053" s="103"/>
      <c r="K1053" s="103"/>
      <c r="L1053" s="103"/>
      <c r="M1053" s="103"/>
      <c r="N1053" s="103"/>
      <c r="O1053" s="103"/>
      <c r="P1053" s="103"/>
      <c r="Q1053" s="103">
        <v>30</v>
      </c>
      <c r="R1053" s="103"/>
      <c r="S1053" s="103">
        <v>30</v>
      </c>
      <c r="T1053" s="103"/>
      <c r="U1053" s="214">
        <f t="shared" si="445"/>
        <v>304</v>
      </c>
      <c r="V1053" s="32">
        <f t="shared" si="460"/>
        <v>274</v>
      </c>
      <c r="W1053" s="97">
        <f t="shared" si="461"/>
        <v>274</v>
      </c>
      <c r="X1053" s="176">
        <f t="shared" si="463"/>
        <v>0</v>
      </c>
      <c r="Y1053" s="75" t="s">
        <v>236</v>
      </c>
      <c r="Z1053" s="5">
        <f t="shared" si="466"/>
        <v>0</v>
      </c>
      <c r="AA1053" s="165"/>
      <c r="AB1053" s="165"/>
      <c r="AC1053" s="165"/>
      <c r="AD1053" s="165"/>
      <c r="AE1053" s="165"/>
      <c r="AF1053" s="165"/>
      <c r="AG1053" s="165"/>
      <c r="AH1053" s="165"/>
      <c r="AI1053" s="165"/>
      <c r="AJ1053" s="165"/>
      <c r="AK1053" s="165"/>
      <c r="AL1053" s="165"/>
      <c r="AM1053" s="165"/>
      <c r="AN1053" s="165"/>
      <c r="AO1053" s="165"/>
      <c r="AP1053" s="165"/>
      <c r="AQ1053" s="165"/>
      <c r="AR1053" s="165"/>
      <c r="AS1053" s="165"/>
      <c r="AT1053" s="165"/>
      <c r="AU1053" s="165"/>
      <c r="AV1053" s="165"/>
      <c r="AW1053" s="165"/>
      <c r="AX1053" s="165"/>
      <c r="AY1053" s="165"/>
      <c r="AZ1053" s="165"/>
      <c r="BA1053" s="165"/>
      <c r="BB1053" s="165"/>
      <c r="BC1053" s="165"/>
      <c r="BD1053" s="165"/>
      <c r="BE1053" s="165"/>
      <c r="BF1053" s="165"/>
      <c r="BG1053" s="165"/>
      <c r="BH1053" s="206"/>
    </row>
    <row r="1054" spans="1:60" s="207" customFormat="1" ht="12">
      <c r="A1054" s="113" t="s">
        <v>40</v>
      </c>
      <c r="B1054" s="220" t="s">
        <v>373</v>
      </c>
      <c r="C1054" s="213">
        <v>569</v>
      </c>
      <c r="D1054" s="103">
        <f>SUM(D1055:D1058)</f>
        <v>767</v>
      </c>
      <c r="E1054" s="103">
        <f t="shared" ref="E1054:P1054" si="469">SUM(E1055:E1058)</f>
        <v>767</v>
      </c>
      <c r="F1054" s="103">
        <f t="shared" si="469"/>
        <v>0</v>
      </c>
      <c r="G1054" s="103">
        <f t="shared" si="469"/>
        <v>0</v>
      </c>
      <c r="H1054" s="103">
        <f t="shared" si="469"/>
        <v>0</v>
      </c>
      <c r="I1054" s="103">
        <f t="shared" si="469"/>
        <v>0</v>
      </c>
      <c r="J1054" s="103">
        <f t="shared" si="469"/>
        <v>0</v>
      </c>
      <c r="K1054" s="103">
        <f t="shared" si="469"/>
        <v>0</v>
      </c>
      <c r="L1054" s="103">
        <f t="shared" si="469"/>
        <v>0</v>
      </c>
      <c r="M1054" s="103">
        <f t="shared" si="469"/>
        <v>0</v>
      </c>
      <c r="N1054" s="103">
        <f t="shared" si="469"/>
        <v>0</v>
      </c>
      <c r="O1054" s="103">
        <f t="shared" si="469"/>
        <v>0</v>
      </c>
      <c r="P1054" s="103">
        <f t="shared" si="469"/>
        <v>0</v>
      </c>
      <c r="Q1054" s="103">
        <f t="shared" ref="Q1054:T1054" si="470">Q1055+Q1056+Q1058</f>
        <v>0</v>
      </c>
      <c r="R1054" s="103"/>
      <c r="S1054" s="103">
        <f t="shared" si="470"/>
        <v>0</v>
      </c>
      <c r="T1054" s="103">
        <f t="shared" si="470"/>
        <v>0</v>
      </c>
      <c r="U1054" s="214">
        <f t="shared" si="445"/>
        <v>767</v>
      </c>
      <c r="V1054" s="32">
        <f t="shared" si="460"/>
        <v>767</v>
      </c>
      <c r="W1054" s="97">
        <f t="shared" si="461"/>
        <v>767</v>
      </c>
      <c r="X1054" s="176">
        <f t="shared" si="463"/>
        <v>198</v>
      </c>
      <c r="Y1054" s="75" t="s">
        <v>236</v>
      </c>
      <c r="Z1054" s="5">
        <f t="shared" si="466"/>
        <v>0</v>
      </c>
      <c r="AA1054" s="165"/>
      <c r="AB1054" s="165"/>
      <c r="AC1054" s="165"/>
      <c r="AD1054" s="165"/>
      <c r="AE1054" s="165"/>
      <c r="AF1054" s="165"/>
      <c r="AG1054" s="165"/>
      <c r="AH1054" s="165"/>
      <c r="AI1054" s="165"/>
      <c r="AJ1054" s="165"/>
      <c r="AK1054" s="165"/>
      <c r="AL1054" s="165"/>
      <c r="AM1054" s="165"/>
      <c r="AN1054" s="165"/>
      <c r="AO1054" s="165"/>
      <c r="AP1054" s="165"/>
      <c r="AQ1054" s="165"/>
      <c r="AR1054" s="165"/>
      <c r="AS1054" s="165"/>
      <c r="AT1054" s="165"/>
      <c r="AU1054" s="165"/>
      <c r="AV1054" s="165"/>
      <c r="AW1054" s="165"/>
      <c r="AX1054" s="165"/>
      <c r="AY1054" s="165"/>
      <c r="AZ1054" s="165"/>
      <c r="BA1054" s="165"/>
      <c r="BB1054" s="165"/>
      <c r="BC1054" s="165"/>
      <c r="BD1054" s="165"/>
      <c r="BE1054" s="165"/>
      <c r="BF1054" s="165"/>
      <c r="BG1054" s="165"/>
      <c r="BH1054" s="206"/>
    </row>
    <row r="1055" spans="1:60" s="147" customFormat="1" ht="36">
      <c r="A1055" s="60" t="s">
        <v>741</v>
      </c>
      <c r="B1055" s="67" t="s">
        <v>761</v>
      </c>
      <c r="C1055" s="211">
        <v>200</v>
      </c>
      <c r="D1055" s="107">
        <f>SUM(E1055:P1055)</f>
        <v>200</v>
      </c>
      <c r="E1055" s="107">
        <v>200</v>
      </c>
      <c r="F1055" s="107"/>
      <c r="G1055" s="107"/>
      <c r="H1055" s="107"/>
      <c r="I1055" s="107"/>
      <c r="J1055" s="107"/>
      <c r="K1055" s="107"/>
      <c r="L1055" s="107"/>
      <c r="M1055" s="107"/>
      <c r="N1055" s="107"/>
      <c r="O1055" s="107"/>
      <c r="P1055" s="107"/>
      <c r="Q1055" s="107"/>
      <c r="R1055" s="107"/>
      <c r="S1055" s="107"/>
      <c r="T1055" s="107"/>
      <c r="U1055" s="212">
        <f t="shared" si="445"/>
        <v>200</v>
      </c>
      <c r="V1055" s="32">
        <f t="shared" si="460"/>
        <v>200</v>
      </c>
      <c r="W1055" s="97">
        <f t="shared" si="461"/>
        <v>200</v>
      </c>
      <c r="X1055" s="172">
        <f t="shared" si="463"/>
        <v>0</v>
      </c>
      <c r="Y1055" s="75" t="s">
        <v>236</v>
      </c>
      <c r="Z1055" s="5">
        <f t="shared" si="466"/>
        <v>0</v>
      </c>
      <c r="AA1055" s="65"/>
      <c r="AB1055" s="65"/>
      <c r="AC1055" s="65"/>
      <c r="AD1055" s="65"/>
      <c r="AE1055" s="65"/>
      <c r="AF1055" s="65"/>
      <c r="AG1055" s="65"/>
      <c r="AH1055" s="65"/>
      <c r="AI1055" s="65"/>
      <c r="AJ1055" s="65"/>
      <c r="AK1055" s="65"/>
      <c r="AL1055" s="65"/>
      <c r="AM1055" s="65"/>
      <c r="AN1055" s="65"/>
      <c r="AO1055" s="65"/>
      <c r="AP1055" s="65"/>
      <c r="AQ1055" s="65"/>
      <c r="AR1055" s="65"/>
      <c r="AS1055" s="65"/>
      <c r="AT1055" s="65"/>
      <c r="AU1055" s="65"/>
      <c r="AV1055" s="65"/>
      <c r="AW1055" s="65"/>
      <c r="AX1055" s="65"/>
      <c r="AY1055" s="65"/>
      <c r="AZ1055" s="65"/>
      <c r="BA1055" s="65"/>
      <c r="BB1055" s="65"/>
      <c r="BC1055" s="65"/>
      <c r="BD1055" s="65"/>
      <c r="BE1055" s="65"/>
      <c r="BF1055" s="65"/>
      <c r="BG1055" s="65"/>
      <c r="BH1055" s="146"/>
    </row>
    <row r="1056" spans="1:60" s="147" customFormat="1" ht="24">
      <c r="A1056" s="60" t="s">
        <v>741</v>
      </c>
      <c r="B1056" s="67" t="s">
        <v>743</v>
      </c>
      <c r="C1056" s="211">
        <v>69</v>
      </c>
      <c r="D1056" s="107">
        <f t="shared" ref="D1056:D1058" si="471">SUM(E1056:P1056)</f>
        <v>77</v>
      </c>
      <c r="E1056" s="107">
        <v>77</v>
      </c>
      <c r="F1056" s="107"/>
      <c r="G1056" s="107"/>
      <c r="H1056" s="107"/>
      <c r="I1056" s="107"/>
      <c r="J1056" s="107"/>
      <c r="K1056" s="107"/>
      <c r="L1056" s="107"/>
      <c r="M1056" s="107"/>
      <c r="N1056" s="107"/>
      <c r="O1056" s="107"/>
      <c r="P1056" s="107"/>
      <c r="Q1056" s="107"/>
      <c r="R1056" s="107"/>
      <c r="S1056" s="107"/>
      <c r="T1056" s="107"/>
      <c r="U1056" s="212">
        <f t="shared" si="445"/>
        <v>77</v>
      </c>
      <c r="V1056" s="32">
        <f t="shared" si="460"/>
        <v>77</v>
      </c>
      <c r="W1056" s="97">
        <f t="shared" si="461"/>
        <v>77</v>
      </c>
      <c r="X1056" s="172">
        <f t="shared" si="463"/>
        <v>8</v>
      </c>
      <c r="Y1056" s="75" t="s">
        <v>236</v>
      </c>
      <c r="Z1056" s="5">
        <f t="shared" si="466"/>
        <v>0</v>
      </c>
      <c r="AA1056" s="65"/>
      <c r="AB1056" s="65"/>
      <c r="AC1056" s="65"/>
      <c r="AD1056" s="65"/>
      <c r="AE1056" s="65"/>
      <c r="AF1056" s="65"/>
      <c r="AG1056" s="65"/>
      <c r="AH1056" s="65"/>
      <c r="AI1056" s="65"/>
      <c r="AJ1056" s="65"/>
      <c r="AK1056" s="65"/>
      <c r="AL1056" s="65"/>
      <c r="AM1056" s="65"/>
      <c r="AN1056" s="65"/>
      <c r="AO1056" s="65"/>
      <c r="AP1056" s="65"/>
      <c r="AQ1056" s="65"/>
      <c r="AR1056" s="65"/>
      <c r="AS1056" s="65"/>
      <c r="AT1056" s="65"/>
      <c r="AU1056" s="65"/>
      <c r="AV1056" s="65"/>
      <c r="AW1056" s="65"/>
      <c r="AX1056" s="65"/>
      <c r="AY1056" s="65"/>
      <c r="AZ1056" s="65"/>
      <c r="BA1056" s="65"/>
      <c r="BB1056" s="65"/>
      <c r="BC1056" s="65"/>
      <c r="BD1056" s="65"/>
      <c r="BE1056" s="65"/>
      <c r="BF1056" s="65"/>
      <c r="BG1056" s="65"/>
      <c r="BH1056" s="146"/>
    </row>
    <row r="1057" spans="1:60" s="147" customFormat="1" ht="24" hidden="1">
      <c r="A1057" s="60" t="s">
        <v>741</v>
      </c>
      <c r="B1057" s="67" t="s">
        <v>762</v>
      </c>
      <c r="C1057" s="211">
        <v>300</v>
      </c>
      <c r="D1057" s="107">
        <f t="shared" si="471"/>
        <v>0</v>
      </c>
      <c r="E1057" s="107"/>
      <c r="F1057" s="107"/>
      <c r="G1057" s="107"/>
      <c r="H1057" s="107"/>
      <c r="I1057" s="107"/>
      <c r="J1057" s="107"/>
      <c r="K1057" s="107"/>
      <c r="L1057" s="107"/>
      <c r="M1057" s="107"/>
      <c r="N1057" s="107"/>
      <c r="O1057" s="107"/>
      <c r="P1057" s="107"/>
      <c r="Q1057" s="107"/>
      <c r="R1057" s="107"/>
      <c r="S1057" s="107"/>
      <c r="T1057" s="107"/>
      <c r="U1057" s="212">
        <f t="shared" si="445"/>
        <v>0</v>
      </c>
      <c r="V1057" s="32">
        <f t="shared" si="460"/>
        <v>0</v>
      </c>
      <c r="W1057" s="97">
        <f t="shared" si="461"/>
        <v>0</v>
      </c>
      <c r="X1057" s="172">
        <f t="shared" si="463"/>
        <v>-300</v>
      </c>
      <c r="Y1057" s="75" t="s">
        <v>236</v>
      </c>
      <c r="Z1057" s="5">
        <f t="shared" si="466"/>
        <v>0</v>
      </c>
      <c r="AA1057" s="65"/>
      <c r="AB1057" s="65"/>
      <c r="AC1057" s="65"/>
      <c r="AD1057" s="65"/>
      <c r="AE1057" s="65"/>
      <c r="AF1057" s="65"/>
      <c r="AG1057" s="65"/>
      <c r="AH1057" s="65"/>
      <c r="AI1057" s="65"/>
      <c r="AJ1057" s="65"/>
      <c r="AK1057" s="65"/>
      <c r="AL1057" s="65"/>
      <c r="AM1057" s="65"/>
      <c r="AN1057" s="65"/>
      <c r="AO1057" s="65"/>
      <c r="AP1057" s="65"/>
      <c r="AQ1057" s="65"/>
      <c r="AR1057" s="65"/>
      <c r="AS1057" s="65"/>
      <c r="AT1057" s="65"/>
      <c r="AU1057" s="65"/>
      <c r="AV1057" s="65"/>
      <c r="AW1057" s="65"/>
      <c r="AX1057" s="65"/>
      <c r="AY1057" s="65"/>
      <c r="AZ1057" s="65"/>
      <c r="BA1057" s="65"/>
      <c r="BB1057" s="65"/>
      <c r="BC1057" s="65"/>
      <c r="BD1057" s="65"/>
      <c r="BE1057" s="65"/>
      <c r="BF1057" s="65"/>
      <c r="BG1057" s="65"/>
      <c r="BH1057" s="146"/>
    </row>
    <row r="1058" spans="1:60" s="147" customFormat="1" ht="38.25" customHeight="1">
      <c r="A1058" s="60" t="s">
        <v>741</v>
      </c>
      <c r="B1058" s="86" t="s">
        <v>763</v>
      </c>
      <c r="C1058" s="211">
        <v>0</v>
      </c>
      <c r="D1058" s="107">
        <f t="shared" si="471"/>
        <v>490</v>
      </c>
      <c r="E1058" s="107">
        <v>490</v>
      </c>
      <c r="F1058" s="107"/>
      <c r="G1058" s="107"/>
      <c r="H1058" s="107"/>
      <c r="I1058" s="107"/>
      <c r="J1058" s="107"/>
      <c r="K1058" s="107"/>
      <c r="L1058" s="107"/>
      <c r="M1058" s="107"/>
      <c r="N1058" s="107"/>
      <c r="O1058" s="107"/>
      <c r="P1058" s="107"/>
      <c r="Q1058" s="107"/>
      <c r="R1058" s="107"/>
      <c r="S1058" s="107"/>
      <c r="T1058" s="107"/>
      <c r="U1058" s="212">
        <f t="shared" si="445"/>
        <v>490</v>
      </c>
      <c r="V1058" s="32">
        <f t="shared" si="460"/>
        <v>490</v>
      </c>
      <c r="W1058" s="97">
        <f t="shared" si="461"/>
        <v>490</v>
      </c>
      <c r="X1058" s="172">
        <f t="shared" si="463"/>
        <v>490</v>
      </c>
      <c r="Y1058" s="75" t="s">
        <v>236</v>
      </c>
      <c r="Z1058" s="5">
        <f t="shared" si="466"/>
        <v>0</v>
      </c>
      <c r="AA1058" s="65"/>
      <c r="AB1058" s="65"/>
      <c r="AC1058" s="65"/>
      <c r="AD1058" s="65"/>
      <c r="AE1058" s="65"/>
      <c r="AF1058" s="65"/>
      <c r="AG1058" s="65"/>
      <c r="AH1058" s="65"/>
      <c r="AI1058" s="65"/>
      <c r="AJ1058" s="65"/>
      <c r="AK1058" s="65"/>
      <c r="AL1058" s="65"/>
      <c r="AM1058" s="65"/>
      <c r="AN1058" s="65"/>
      <c r="AO1058" s="65"/>
      <c r="AP1058" s="65"/>
      <c r="AQ1058" s="65"/>
      <c r="AR1058" s="65"/>
      <c r="AS1058" s="65"/>
      <c r="AT1058" s="65"/>
      <c r="AU1058" s="65"/>
      <c r="AV1058" s="65"/>
      <c r="AW1058" s="65"/>
      <c r="AX1058" s="65"/>
      <c r="AY1058" s="65"/>
      <c r="AZ1058" s="65"/>
      <c r="BA1058" s="65"/>
      <c r="BB1058" s="65"/>
      <c r="BC1058" s="65"/>
      <c r="BD1058" s="65"/>
      <c r="BE1058" s="65"/>
      <c r="BF1058" s="65"/>
      <c r="BG1058" s="65"/>
      <c r="BH1058" s="146"/>
    </row>
    <row r="1059" spans="1:60" s="207" customFormat="1" ht="12">
      <c r="A1059" s="113" t="s">
        <v>764</v>
      </c>
      <c r="B1059" s="220" t="s">
        <v>765</v>
      </c>
      <c r="C1059" s="213">
        <v>3101</v>
      </c>
      <c r="D1059" s="103">
        <f>SUM(D1060:D1062)</f>
        <v>3062</v>
      </c>
      <c r="E1059" s="103">
        <f t="shared" ref="E1059:J1059" si="472">SUM(E1060:E1062)</f>
        <v>3062</v>
      </c>
      <c r="F1059" s="103">
        <f t="shared" si="472"/>
        <v>0</v>
      </c>
      <c r="G1059" s="103">
        <f t="shared" si="472"/>
        <v>0</v>
      </c>
      <c r="H1059" s="103">
        <f t="shared" si="472"/>
        <v>0</v>
      </c>
      <c r="I1059" s="103">
        <f t="shared" si="472"/>
        <v>0</v>
      </c>
      <c r="J1059" s="103">
        <f t="shared" si="472"/>
        <v>0</v>
      </c>
      <c r="K1059" s="103"/>
      <c r="L1059" s="103"/>
      <c r="M1059" s="103"/>
      <c r="N1059" s="103"/>
      <c r="O1059" s="103"/>
      <c r="P1059" s="103"/>
      <c r="Q1059" s="103">
        <v>26.6</v>
      </c>
      <c r="R1059" s="103"/>
      <c r="S1059" s="103">
        <f>S1061</f>
        <v>27</v>
      </c>
      <c r="T1059" s="103"/>
      <c r="U1059" s="214">
        <f t="shared" si="445"/>
        <v>3088.6</v>
      </c>
      <c r="V1059" s="32">
        <f t="shared" si="460"/>
        <v>3061.6</v>
      </c>
      <c r="W1059" s="97">
        <f t="shared" si="461"/>
        <v>3062</v>
      </c>
      <c r="X1059" s="176">
        <f t="shared" si="463"/>
        <v>-39</v>
      </c>
      <c r="Y1059" s="75" t="s">
        <v>236</v>
      </c>
      <c r="Z1059" s="5">
        <f t="shared" si="466"/>
        <v>0</v>
      </c>
      <c r="AA1059" s="165"/>
      <c r="AB1059" s="165"/>
      <c r="AC1059" s="165"/>
      <c r="AD1059" s="165"/>
      <c r="AE1059" s="165"/>
      <c r="AF1059" s="165"/>
      <c r="AG1059" s="165"/>
      <c r="AH1059" s="165"/>
      <c r="AI1059" s="165"/>
      <c r="AJ1059" s="165"/>
      <c r="AK1059" s="165"/>
      <c r="AL1059" s="165"/>
      <c r="AM1059" s="165"/>
      <c r="AN1059" s="165"/>
      <c r="AO1059" s="165"/>
      <c r="AP1059" s="165"/>
      <c r="AQ1059" s="165"/>
      <c r="AR1059" s="165"/>
      <c r="AS1059" s="165"/>
      <c r="AT1059" s="165"/>
      <c r="AU1059" s="165"/>
      <c r="AV1059" s="165"/>
      <c r="AW1059" s="165"/>
      <c r="AX1059" s="165"/>
      <c r="AY1059" s="165"/>
      <c r="AZ1059" s="165"/>
      <c r="BA1059" s="165"/>
      <c r="BB1059" s="165"/>
      <c r="BC1059" s="165"/>
      <c r="BD1059" s="165"/>
      <c r="BE1059" s="165"/>
      <c r="BF1059" s="165"/>
      <c r="BG1059" s="165"/>
      <c r="BH1059" s="206"/>
    </row>
    <row r="1060" spans="1:60" s="207" customFormat="1" ht="12">
      <c r="A1060" s="113" t="s">
        <v>40</v>
      </c>
      <c r="B1060" s="220" t="s">
        <v>371</v>
      </c>
      <c r="C1060" s="213">
        <v>1801</v>
      </c>
      <c r="D1060" s="103">
        <f>SUM(E1060:P1060)</f>
        <v>2201</v>
      </c>
      <c r="E1060" s="103">
        <v>2201</v>
      </c>
      <c r="F1060" s="103"/>
      <c r="G1060" s="103"/>
      <c r="H1060" s="103"/>
      <c r="I1060" s="103"/>
      <c r="J1060" s="103"/>
      <c r="K1060" s="103"/>
      <c r="L1060" s="103"/>
      <c r="M1060" s="103"/>
      <c r="N1060" s="103"/>
      <c r="O1060" s="103"/>
      <c r="P1060" s="103"/>
      <c r="Q1060" s="103"/>
      <c r="R1060" s="103"/>
      <c r="S1060" s="103"/>
      <c r="T1060" s="103"/>
      <c r="U1060" s="214">
        <f t="shared" si="445"/>
        <v>2201</v>
      </c>
      <c r="V1060" s="32">
        <f t="shared" si="460"/>
        <v>2201</v>
      </c>
      <c r="W1060" s="97">
        <f t="shared" si="461"/>
        <v>2201</v>
      </c>
      <c r="X1060" s="176">
        <f t="shared" si="463"/>
        <v>400</v>
      </c>
      <c r="Y1060" s="75" t="s">
        <v>236</v>
      </c>
      <c r="Z1060" s="5">
        <f t="shared" si="466"/>
        <v>0</v>
      </c>
      <c r="AA1060" s="165"/>
      <c r="AB1060" s="165"/>
      <c r="AC1060" s="165"/>
      <c r="AD1060" s="165"/>
      <c r="AE1060" s="165"/>
      <c r="AF1060" s="165"/>
      <c r="AG1060" s="165"/>
      <c r="AH1060" s="165"/>
      <c r="AI1060" s="165"/>
      <c r="AJ1060" s="165"/>
      <c r="AK1060" s="165"/>
      <c r="AL1060" s="165"/>
      <c r="AM1060" s="165"/>
      <c r="AN1060" s="165"/>
      <c r="AO1060" s="165"/>
      <c r="AP1060" s="165"/>
      <c r="AQ1060" s="165"/>
      <c r="AR1060" s="165"/>
      <c r="AS1060" s="165"/>
      <c r="AT1060" s="165"/>
      <c r="AU1060" s="165"/>
      <c r="AV1060" s="165"/>
      <c r="AW1060" s="165"/>
      <c r="AX1060" s="165"/>
      <c r="AY1060" s="165"/>
      <c r="AZ1060" s="165"/>
      <c r="BA1060" s="165"/>
      <c r="BB1060" s="165"/>
      <c r="BC1060" s="165"/>
      <c r="BD1060" s="165"/>
      <c r="BE1060" s="165"/>
      <c r="BF1060" s="165"/>
      <c r="BG1060" s="165"/>
      <c r="BH1060" s="206"/>
    </row>
    <row r="1061" spans="1:60" s="207" customFormat="1" ht="12">
      <c r="A1061" s="113" t="s">
        <v>40</v>
      </c>
      <c r="B1061" s="220" t="s">
        <v>372</v>
      </c>
      <c r="C1061" s="213">
        <v>239</v>
      </c>
      <c r="D1061" s="103">
        <f>SUM(E1061:P1061)</f>
        <v>239</v>
      </c>
      <c r="E1061" s="103">
        <v>239</v>
      </c>
      <c r="F1061" s="103"/>
      <c r="G1061" s="103"/>
      <c r="H1061" s="103"/>
      <c r="I1061" s="103"/>
      <c r="J1061" s="103"/>
      <c r="K1061" s="103"/>
      <c r="L1061" s="103"/>
      <c r="M1061" s="103"/>
      <c r="N1061" s="103"/>
      <c r="O1061" s="103"/>
      <c r="P1061" s="103"/>
      <c r="Q1061" s="103">
        <v>27</v>
      </c>
      <c r="R1061" s="103"/>
      <c r="S1061" s="103">
        <v>27</v>
      </c>
      <c r="T1061" s="103"/>
      <c r="U1061" s="214">
        <f t="shared" si="445"/>
        <v>266</v>
      </c>
      <c r="V1061" s="32">
        <f t="shared" si="460"/>
        <v>239</v>
      </c>
      <c r="W1061" s="97">
        <f t="shared" si="461"/>
        <v>239</v>
      </c>
      <c r="X1061" s="176">
        <f t="shared" si="463"/>
        <v>0</v>
      </c>
      <c r="Y1061" s="75" t="s">
        <v>236</v>
      </c>
      <c r="Z1061" s="5">
        <f t="shared" si="466"/>
        <v>0</v>
      </c>
      <c r="AA1061" s="165"/>
      <c r="AB1061" s="165"/>
      <c r="AC1061" s="165"/>
      <c r="AD1061" s="165"/>
      <c r="AE1061" s="165"/>
      <c r="AF1061" s="165"/>
      <c r="AG1061" s="165"/>
      <c r="AH1061" s="165"/>
      <c r="AI1061" s="165"/>
      <c r="AJ1061" s="165"/>
      <c r="AK1061" s="165"/>
      <c r="AL1061" s="165"/>
      <c r="AM1061" s="165"/>
      <c r="AN1061" s="165"/>
      <c r="AO1061" s="165"/>
      <c r="AP1061" s="165"/>
      <c r="AQ1061" s="165"/>
      <c r="AR1061" s="165"/>
      <c r="AS1061" s="165"/>
      <c r="AT1061" s="165"/>
      <c r="AU1061" s="165"/>
      <c r="AV1061" s="165"/>
      <c r="AW1061" s="165"/>
      <c r="AX1061" s="165"/>
      <c r="AY1061" s="165"/>
      <c r="AZ1061" s="165"/>
      <c r="BA1061" s="165"/>
      <c r="BB1061" s="165"/>
      <c r="BC1061" s="165"/>
      <c r="BD1061" s="165"/>
      <c r="BE1061" s="165"/>
      <c r="BF1061" s="165"/>
      <c r="BG1061" s="165"/>
      <c r="BH1061" s="206"/>
    </row>
    <row r="1062" spans="1:60" s="207" customFormat="1" ht="12">
      <c r="A1062" s="113" t="s">
        <v>40</v>
      </c>
      <c r="B1062" s="220" t="s">
        <v>373</v>
      </c>
      <c r="C1062" s="213">
        <v>1061</v>
      </c>
      <c r="D1062" s="103">
        <f>SUM(D1063:D1067)</f>
        <v>622</v>
      </c>
      <c r="E1062" s="103">
        <f t="shared" ref="E1062:P1062" si="473">SUM(E1063:E1067)</f>
        <v>622</v>
      </c>
      <c r="F1062" s="103">
        <f t="shared" si="473"/>
        <v>0</v>
      </c>
      <c r="G1062" s="103">
        <f t="shared" si="473"/>
        <v>0</v>
      </c>
      <c r="H1062" s="103">
        <f t="shared" si="473"/>
        <v>0</v>
      </c>
      <c r="I1062" s="103">
        <f t="shared" si="473"/>
        <v>0</v>
      </c>
      <c r="J1062" s="103">
        <f t="shared" si="473"/>
        <v>0</v>
      </c>
      <c r="K1062" s="103">
        <f t="shared" si="473"/>
        <v>0</v>
      </c>
      <c r="L1062" s="103">
        <f t="shared" si="473"/>
        <v>0</v>
      </c>
      <c r="M1062" s="103">
        <f t="shared" si="473"/>
        <v>0</v>
      </c>
      <c r="N1062" s="103">
        <f t="shared" si="473"/>
        <v>0</v>
      </c>
      <c r="O1062" s="103">
        <f t="shared" si="473"/>
        <v>0</v>
      </c>
      <c r="P1062" s="103">
        <f t="shared" si="473"/>
        <v>0</v>
      </c>
      <c r="Q1062" s="103">
        <f>Q1063+Q1064+Q1067</f>
        <v>0</v>
      </c>
      <c r="R1062" s="103"/>
      <c r="S1062" s="103">
        <f>S1063+S1064+S1067</f>
        <v>0</v>
      </c>
      <c r="T1062" s="103">
        <f>T1063+T1064+T1067</f>
        <v>0</v>
      </c>
      <c r="U1062" s="214">
        <f t="shared" si="445"/>
        <v>622</v>
      </c>
      <c r="V1062" s="32">
        <f t="shared" si="460"/>
        <v>622</v>
      </c>
      <c r="W1062" s="97">
        <f t="shared" si="461"/>
        <v>622</v>
      </c>
      <c r="X1062" s="176">
        <f t="shared" si="463"/>
        <v>-439</v>
      </c>
      <c r="Y1062" s="75" t="s">
        <v>236</v>
      </c>
      <c r="Z1062" s="5">
        <f t="shared" si="466"/>
        <v>0</v>
      </c>
      <c r="AA1062" s="165"/>
      <c r="AB1062" s="165"/>
      <c r="AC1062" s="165"/>
      <c r="AD1062" s="165"/>
      <c r="AE1062" s="165"/>
      <c r="AF1062" s="165"/>
      <c r="AG1062" s="165"/>
      <c r="AH1062" s="165"/>
      <c r="AI1062" s="165"/>
      <c r="AJ1062" s="165"/>
      <c r="AK1062" s="165"/>
      <c r="AL1062" s="165"/>
      <c r="AM1062" s="165"/>
      <c r="AN1062" s="165"/>
      <c r="AO1062" s="165"/>
      <c r="AP1062" s="165"/>
      <c r="AQ1062" s="165"/>
      <c r="AR1062" s="165"/>
      <c r="AS1062" s="165"/>
      <c r="AT1062" s="165"/>
      <c r="AU1062" s="165"/>
      <c r="AV1062" s="165"/>
      <c r="AW1062" s="165"/>
      <c r="AX1062" s="165"/>
      <c r="AY1062" s="165"/>
      <c r="AZ1062" s="165"/>
      <c r="BA1062" s="165"/>
      <c r="BB1062" s="165"/>
      <c r="BC1062" s="165"/>
      <c r="BD1062" s="165"/>
      <c r="BE1062" s="165"/>
      <c r="BF1062" s="165"/>
      <c r="BG1062" s="165"/>
      <c r="BH1062" s="206"/>
    </row>
    <row r="1063" spans="1:60" s="147" customFormat="1" ht="36">
      <c r="A1063" s="60" t="s">
        <v>741</v>
      </c>
      <c r="B1063" s="67" t="s">
        <v>766</v>
      </c>
      <c r="C1063" s="211">
        <v>200</v>
      </c>
      <c r="D1063" s="107">
        <f>SUM(E1063:P1063)</f>
        <v>200</v>
      </c>
      <c r="E1063" s="107">
        <v>200</v>
      </c>
      <c r="F1063" s="107"/>
      <c r="G1063" s="107"/>
      <c r="H1063" s="107"/>
      <c r="I1063" s="107"/>
      <c r="J1063" s="107"/>
      <c r="K1063" s="107"/>
      <c r="L1063" s="107"/>
      <c r="M1063" s="107"/>
      <c r="N1063" s="107"/>
      <c r="O1063" s="107"/>
      <c r="P1063" s="107"/>
      <c r="Q1063" s="107"/>
      <c r="R1063" s="107"/>
      <c r="S1063" s="107"/>
      <c r="T1063" s="107"/>
      <c r="U1063" s="212">
        <f t="shared" ref="U1063:U1065" si="474">D1063+Q1063+R1063</f>
        <v>200</v>
      </c>
      <c r="V1063" s="32">
        <f t="shared" si="460"/>
        <v>200</v>
      </c>
      <c r="W1063" s="97">
        <f t="shared" si="461"/>
        <v>200</v>
      </c>
      <c r="X1063" s="172">
        <f t="shared" si="463"/>
        <v>0</v>
      </c>
      <c r="Y1063" s="75" t="s">
        <v>236</v>
      </c>
      <c r="Z1063" s="5">
        <f t="shared" si="466"/>
        <v>0</v>
      </c>
      <c r="AA1063" s="65"/>
      <c r="AB1063" s="65"/>
      <c r="AC1063" s="65"/>
      <c r="AD1063" s="65"/>
      <c r="AE1063" s="65"/>
      <c r="AF1063" s="65"/>
      <c r="AG1063" s="65"/>
      <c r="AH1063" s="65"/>
      <c r="AI1063" s="65"/>
      <c r="AJ1063" s="65"/>
      <c r="AK1063" s="65"/>
      <c r="AL1063" s="65"/>
      <c r="AM1063" s="65"/>
      <c r="AN1063" s="65"/>
      <c r="AO1063" s="65"/>
      <c r="AP1063" s="65"/>
      <c r="AQ1063" s="65"/>
      <c r="AR1063" s="65"/>
      <c r="AS1063" s="65"/>
      <c r="AT1063" s="65"/>
      <c r="AU1063" s="65"/>
      <c r="AV1063" s="65"/>
      <c r="AW1063" s="65"/>
      <c r="AX1063" s="65"/>
      <c r="AY1063" s="65"/>
      <c r="AZ1063" s="65"/>
      <c r="BA1063" s="65"/>
      <c r="BB1063" s="65"/>
      <c r="BC1063" s="65"/>
      <c r="BD1063" s="65"/>
      <c r="BE1063" s="65"/>
      <c r="BF1063" s="65"/>
      <c r="BG1063" s="65"/>
      <c r="BH1063" s="146"/>
    </row>
    <row r="1064" spans="1:60" s="147" customFormat="1" ht="24">
      <c r="A1064" s="60" t="s">
        <v>741</v>
      </c>
      <c r="B1064" s="67" t="s">
        <v>743</v>
      </c>
      <c r="C1064" s="211">
        <v>71</v>
      </c>
      <c r="D1064" s="107">
        <f>SUM(E1064:P1064)</f>
        <v>72</v>
      </c>
      <c r="E1064" s="107">
        <v>72</v>
      </c>
      <c r="F1064" s="107"/>
      <c r="G1064" s="107"/>
      <c r="H1064" s="107"/>
      <c r="I1064" s="107"/>
      <c r="J1064" s="107"/>
      <c r="K1064" s="107"/>
      <c r="L1064" s="107"/>
      <c r="M1064" s="107"/>
      <c r="N1064" s="107"/>
      <c r="O1064" s="107"/>
      <c r="P1064" s="107"/>
      <c r="Q1064" s="107"/>
      <c r="R1064" s="107"/>
      <c r="S1064" s="107"/>
      <c r="T1064" s="107"/>
      <c r="U1064" s="212">
        <f t="shared" si="474"/>
        <v>72</v>
      </c>
      <c r="V1064" s="32">
        <f t="shared" si="460"/>
        <v>72</v>
      </c>
      <c r="W1064" s="97">
        <f t="shared" si="461"/>
        <v>72</v>
      </c>
      <c r="X1064" s="172">
        <f t="shared" si="463"/>
        <v>1</v>
      </c>
      <c r="Y1064" s="75" t="s">
        <v>236</v>
      </c>
      <c r="Z1064" s="5">
        <f t="shared" si="466"/>
        <v>0</v>
      </c>
      <c r="AA1064" s="65"/>
      <c r="AB1064" s="65"/>
      <c r="AC1064" s="65"/>
      <c r="AD1064" s="65"/>
      <c r="AE1064" s="65"/>
      <c r="AF1064" s="65"/>
      <c r="AG1064" s="65"/>
      <c r="AH1064" s="65"/>
      <c r="AI1064" s="65"/>
      <c r="AJ1064" s="65"/>
      <c r="AK1064" s="65"/>
      <c r="AL1064" s="65"/>
      <c r="AM1064" s="65"/>
      <c r="AN1064" s="65"/>
      <c r="AO1064" s="65"/>
      <c r="AP1064" s="65"/>
      <c r="AQ1064" s="65"/>
      <c r="AR1064" s="65"/>
      <c r="AS1064" s="65"/>
      <c r="AT1064" s="65"/>
      <c r="AU1064" s="65"/>
      <c r="AV1064" s="65"/>
      <c r="AW1064" s="65"/>
      <c r="AX1064" s="65"/>
      <c r="AY1064" s="65"/>
      <c r="AZ1064" s="65"/>
      <c r="BA1064" s="65"/>
      <c r="BB1064" s="65"/>
      <c r="BC1064" s="65"/>
      <c r="BD1064" s="65"/>
      <c r="BE1064" s="65"/>
      <c r="BF1064" s="65"/>
      <c r="BG1064" s="65"/>
      <c r="BH1064" s="146"/>
    </row>
    <row r="1065" spans="1:60" s="147" customFormat="1" ht="24" hidden="1">
      <c r="A1065" s="60" t="s">
        <v>741</v>
      </c>
      <c r="B1065" s="67" t="s">
        <v>767</v>
      </c>
      <c r="C1065" s="211">
        <v>300</v>
      </c>
      <c r="D1065" s="107">
        <f t="shared" ref="D1065:D1066" si="475">SUM(E1065:P1065)</f>
        <v>0</v>
      </c>
      <c r="E1065" s="107"/>
      <c r="F1065" s="107"/>
      <c r="G1065" s="107"/>
      <c r="H1065" s="107"/>
      <c r="I1065" s="107"/>
      <c r="J1065" s="107"/>
      <c r="K1065" s="107"/>
      <c r="L1065" s="107"/>
      <c r="M1065" s="107"/>
      <c r="N1065" s="107"/>
      <c r="O1065" s="107"/>
      <c r="P1065" s="107"/>
      <c r="Q1065" s="107"/>
      <c r="R1065" s="107"/>
      <c r="S1065" s="107"/>
      <c r="T1065" s="107"/>
      <c r="U1065" s="212">
        <f t="shared" si="474"/>
        <v>0</v>
      </c>
      <c r="V1065" s="32">
        <f t="shared" si="460"/>
        <v>0</v>
      </c>
      <c r="W1065" s="97">
        <f t="shared" si="461"/>
        <v>0</v>
      </c>
      <c r="X1065" s="172">
        <f t="shared" si="463"/>
        <v>-300</v>
      </c>
      <c r="Y1065" s="75" t="s">
        <v>236</v>
      </c>
      <c r="Z1065" s="5">
        <f t="shared" si="466"/>
        <v>0</v>
      </c>
      <c r="AA1065" s="65"/>
      <c r="AB1065" s="65"/>
      <c r="AC1065" s="65"/>
      <c r="AD1065" s="65"/>
      <c r="AE1065" s="65"/>
      <c r="AF1065" s="65"/>
      <c r="AG1065" s="65"/>
      <c r="AH1065" s="65"/>
      <c r="AI1065" s="65"/>
      <c r="AJ1065" s="65"/>
      <c r="AK1065" s="65"/>
      <c r="AL1065" s="65"/>
      <c r="AM1065" s="65"/>
      <c r="AN1065" s="65"/>
      <c r="AO1065" s="65"/>
      <c r="AP1065" s="65"/>
      <c r="AQ1065" s="65"/>
      <c r="AR1065" s="65"/>
      <c r="AS1065" s="65"/>
      <c r="AT1065" s="65"/>
      <c r="AU1065" s="65"/>
      <c r="AV1065" s="65"/>
      <c r="AW1065" s="65"/>
      <c r="AX1065" s="65"/>
      <c r="AY1065" s="65"/>
      <c r="AZ1065" s="65"/>
      <c r="BA1065" s="65"/>
      <c r="BB1065" s="65"/>
      <c r="BC1065" s="65"/>
      <c r="BD1065" s="65"/>
      <c r="BE1065" s="65"/>
      <c r="BF1065" s="65"/>
      <c r="BG1065" s="65"/>
      <c r="BH1065" s="146"/>
    </row>
    <row r="1066" spans="1:60" s="147" customFormat="1" ht="24" hidden="1">
      <c r="A1066" s="60" t="s">
        <v>741</v>
      </c>
      <c r="B1066" s="67" t="s">
        <v>768</v>
      </c>
      <c r="C1066" s="211">
        <v>490</v>
      </c>
      <c r="D1066" s="107">
        <f t="shared" si="475"/>
        <v>0</v>
      </c>
      <c r="E1066" s="107"/>
      <c r="F1066" s="107"/>
      <c r="G1066" s="107"/>
      <c r="H1066" s="107"/>
      <c r="I1066" s="107"/>
      <c r="J1066" s="107"/>
      <c r="K1066" s="107"/>
      <c r="L1066" s="107"/>
      <c r="M1066" s="107"/>
      <c r="N1066" s="107"/>
      <c r="O1066" s="107"/>
      <c r="P1066" s="107"/>
      <c r="Q1066" s="107"/>
      <c r="R1066" s="107"/>
      <c r="S1066" s="107"/>
      <c r="T1066" s="107"/>
      <c r="U1066" s="212"/>
      <c r="V1066" s="32"/>
      <c r="W1066" s="97">
        <f t="shared" si="461"/>
        <v>0</v>
      </c>
      <c r="X1066" s="172">
        <f t="shared" si="463"/>
        <v>-490</v>
      </c>
      <c r="Y1066" s="75" t="s">
        <v>236</v>
      </c>
      <c r="Z1066" s="5">
        <f t="shared" si="466"/>
        <v>0</v>
      </c>
      <c r="AA1066" s="65"/>
      <c r="AB1066" s="65"/>
      <c r="AC1066" s="65"/>
      <c r="AD1066" s="65"/>
      <c r="AE1066" s="65"/>
      <c r="AF1066" s="65"/>
      <c r="AG1066" s="65"/>
      <c r="AH1066" s="65"/>
      <c r="AI1066" s="65"/>
      <c r="AJ1066" s="65"/>
      <c r="AK1066" s="65"/>
      <c r="AL1066" s="65"/>
      <c r="AM1066" s="65"/>
      <c r="AN1066" s="65"/>
      <c r="AO1066" s="65"/>
      <c r="AP1066" s="65"/>
      <c r="AQ1066" s="65"/>
      <c r="AR1066" s="65"/>
      <c r="AS1066" s="65"/>
      <c r="AT1066" s="65"/>
      <c r="AU1066" s="65"/>
      <c r="AV1066" s="65"/>
      <c r="AW1066" s="65"/>
      <c r="AX1066" s="65"/>
      <c r="AY1066" s="65"/>
      <c r="AZ1066" s="65"/>
      <c r="BA1066" s="65"/>
      <c r="BB1066" s="65"/>
      <c r="BC1066" s="65"/>
      <c r="BD1066" s="65"/>
      <c r="BE1066" s="65"/>
      <c r="BF1066" s="65"/>
      <c r="BG1066" s="65"/>
      <c r="BH1066" s="146"/>
    </row>
    <row r="1067" spans="1:60" s="147" customFormat="1" ht="36.75" customHeight="1">
      <c r="A1067" s="60" t="s">
        <v>741</v>
      </c>
      <c r="B1067" s="67" t="s">
        <v>769</v>
      </c>
      <c r="C1067" s="211">
        <v>0</v>
      </c>
      <c r="D1067" s="107">
        <f>SUM(E1067:P1067)</f>
        <v>350</v>
      </c>
      <c r="E1067" s="107">
        <v>350</v>
      </c>
      <c r="F1067" s="107"/>
      <c r="G1067" s="107"/>
      <c r="H1067" s="107"/>
      <c r="I1067" s="107"/>
      <c r="J1067" s="107"/>
      <c r="K1067" s="107"/>
      <c r="L1067" s="107"/>
      <c r="M1067" s="107"/>
      <c r="N1067" s="107"/>
      <c r="O1067" s="107"/>
      <c r="P1067" s="107"/>
      <c r="Q1067" s="107"/>
      <c r="R1067" s="107"/>
      <c r="S1067" s="107"/>
      <c r="T1067" s="107"/>
      <c r="U1067" s="212">
        <f t="shared" ref="U1067:U1130" si="476">D1067+Q1067+R1067</f>
        <v>350</v>
      </c>
      <c r="V1067" s="32">
        <f t="shared" si="460"/>
        <v>350</v>
      </c>
      <c r="W1067" s="97">
        <f t="shared" si="461"/>
        <v>350</v>
      </c>
      <c r="X1067" s="172">
        <f t="shared" si="463"/>
        <v>350</v>
      </c>
      <c r="Y1067" s="75" t="s">
        <v>236</v>
      </c>
      <c r="Z1067" s="5">
        <f t="shared" si="466"/>
        <v>0</v>
      </c>
      <c r="AA1067" s="65"/>
      <c r="AB1067" s="65"/>
      <c r="AC1067" s="65"/>
      <c r="AD1067" s="65"/>
      <c r="AE1067" s="65"/>
      <c r="AF1067" s="65"/>
      <c r="AG1067" s="65"/>
      <c r="AH1067" s="65"/>
      <c r="AI1067" s="65"/>
      <c r="AJ1067" s="65"/>
      <c r="AK1067" s="65"/>
      <c r="AL1067" s="65"/>
      <c r="AM1067" s="65"/>
      <c r="AN1067" s="65"/>
      <c r="AO1067" s="65"/>
      <c r="AP1067" s="65"/>
      <c r="AQ1067" s="65"/>
      <c r="AR1067" s="65"/>
      <c r="AS1067" s="65"/>
      <c r="AT1067" s="65"/>
      <c r="AU1067" s="65"/>
      <c r="AV1067" s="65"/>
      <c r="AW1067" s="65"/>
      <c r="AX1067" s="65"/>
      <c r="AY1067" s="65"/>
      <c r="AZ1067" s="65"/>
      <c r="BA1067" s="65"/>
      <c r="BB1067" s="65"/>
      <c r="BC1067" s="65"/>
      <c r="BD1067" s="65"/>
      <c r="BE1067" s="65"/>
      <c r="BF1067" s="65"/>
      <c r="BG1067" s="65"/>
      <c r="BH1067" s="146"/>
    </row>
    <row r="1068" spans="1:60" s="207" customFormat="1" ht="12">
      <c r="A1068" s="113" t="s">
        <v>770</v>
      </c>
      <c r="B1068" s="220" t="s">
        <v>771</v>
      </c>
      <c r="C1068" s="213">
        <v>3505</v>
      </c>
      <c r="D1068" s="103">
        <f>SUM(D1069:D1071)</f>
        <v>3323</v>
      </c>
      <c r="E1068" s="103">
        <f t="shared" ref="E1068:J1068" si="477">SUM(E1069:E1071)</f>
        <v>3323</v>
      </c>
      <c r="F1068" s="103">
        <f t="shared" si="477"/>
        <v>0</v>
      </c>
      <c r="G1068" s="103">
        <f t="shared" si="477"/>
        <v>0</v>
      </c>
      <c r="H1068" s="103">
        <f t="shared" si="477"/>
        <v>0</v>
      </c>
      <c r="I1068" s="103">
        <f t="shared" si="477"/>
        <v>0</v>
      </c>
      <c r="J1068" s="103">
        <f t="shared" si="477"/>
        <v>0</v>
      </c>
      <c r="K1068" s="103"/>
      <c r="L1068" s="103"/>
      <c r="M1068" s="103"/>
      <c r="N1068" s="103"/>
      <c r="O1068" s="103"/>
      <c r="P1068" s="103"/>
      <c r="Q1068" s="103">
        <v>34.200000000000003</v>
      </c>
      <c r="R1068" s="103"/>
      <c r="S1068" s="103">
        <f>S1070</f>
        <v>38</v>
      </c>
      <c r="T1068" s="103">
        <f>T1070</f>
        <v>0</v>
      </c>
      <c r="U1068" s="214">
        <f t="shared" si="476"/>
        <v>3357.2</v>
      </c>
      <c r="V1068" s="32">
        <f t="shared" si="460"/>
        <v>3319.2</v>
      </c>
      <c r="W1068" s="97">
        <f t="shared" si="461"/>
        <v>3323</v>
      </c>
      <c r="X1068" s="176">
        <f t="shared" si="463"/>
        <v>-182</v>
      </c>
      <c r="Y1068" s="75" t="s">
        <v>236</v>
      </c>
      <c r="Z1068" s="5">
        <f t="shared" si="466"/>
        <v>0</v>
      </c>
      <c r="AA1068" s="165"/>
      <c r="AB1068" s="165"/>
      <c r="AC1068" s="165"/>
      <c r="AD1068" s="165"/>
      <c r="AE1068" s="165"/>
      <c r="AF1068" s="165"/>
      <c r="AG1068" s="165"/>
      <c r="AH1068" s="165"/>
      <c r="AI1068" s="165"/>
      <c r="AJ1068" s="165"/>
      <c r="AK1068" s="165"/>
      <c r="AL1068" s="165"/>
      <c r="AM1068" s="165"/>
      <c r="AN1068" s="165"/>
      <c r="AO1068" s="165"/>
      <c r="AP1068" s="165"/>
      <c r="AQ1068" s="165"/>
      <c r="AR1068" s="165"/>
      <c r="AS1068" s="165"/>
      <c r="AT1068" s="165"/>
      <c r="AU1068" s="165"/>
      <c r="AV1068" s="165"/>
      <c r="AW1068" s="165"/>
      <c r="AX1068" s="165"/>
      <c r="AY1068" s="165"/>
      <c r="AZ1068" s="165"/>
      <c r="BA1068" s="165"/>
      <c r="BB1068" s="165"/>
      <c r="BC1068" s="165"/>
      <c r="BD1068" s="165"/>
      <c r="BE1068" s="165"/>
      <c r="BF1068" s="165"/>
      <c r="BG1068" s="165"/>
      <c r="BH1068" s="206"/>
    </row>
    <row r="1069" spans="1:60" s="207" customFormat="1" ht="12">
      <c r="A1069" s="113" t="s">
        <v>40</v>
      </c>
      <c r="B1069" s="220" t="s">
        <v>371</v>
      </c>
      <c r="C1069" s="213">
        <v>2302</v>
      </c>
      <c r="D1069" s="103">
        <f>SUM(E1069:P1069)</f>
        <v>2336</v>
      </c>
      <c r="E1069" s="103">
        <v>2336</v>
      </c>
      <c r="F1069" s="103"/>
      <c r="G1069" s="103"/>
      <c r="H1069" s="103"/>
      <c r="I1069" s="103"/>
      <c r="J1069" s="103"/>
      <c r="K1069" s="103"/>
      <c r="L1069" s="103"/>
      <c r="M1069" s="103"/>
      <c r="N1069" s="103"/>
      <c r="O1069" s="103"/>
      <c r="P1069" s="103"/>
      <c r="Q1069" s="103"/>
      <c r="R1069" s="103"/>
      <c r="S1069" s="103"/>
      <c r="T1069" s="103"/>
      <c r="U1069" s="214">
        <f t="shared" si="476"/>
        <v>2336</v>
      </c>
      <c r="V1069" s="32">
        <f t="shared" si="460"/>
        <v>2336</v>
      </c>
      <c r="W1069" s="97">
        <f t="shared" si="461"/>
        <v>2336</v>
      </c>
      <c r="X1069" s="176">
        <f t="shared" si="463"/>
        <v>34</v>
      </c>
      <c r="Y1069" s="75" t="s">
        <v>236</v>
      </c>
      <c r="Z1069" s="5">
        <f t="shared" si="466"/>
        <v>0</v>
      </c>
      <c r="AA1069" s="165"/>
      <c r="AB1069" s="165"/>
      <c r="AC1069" s="165"/>
      <c r="AD1069" s="165"/>
      <c r="AE1069" s="165"/>
      <c r="AF1069" s="165"/>
      <c r="AG1069" s="165"/>
      <c r="AH1069" s="165"/>
      <c r="AI1069" s="165"/>
      <c r="AJ1069" s="165"/>
      <c r="AK1069" s="165"/>
      <c r="AL1069" s="165"/>
      <c r="AM1069" s="165"/>
      <c r="AN1069" s="165"/>
      <c r="AO1069" s="165"/>
      <c r="AP1069" s="165"/>
      <c r="AQ1069" s="165"/>
      <c r="AR1069" s="165"/>
      <c r="AS1069" s="165"/>
      <c r="AT1069" s="165"/>
      <c r="AU1069" s="165"/>
      <c r="AV1069" s="165"/>
      <c r="AW1069" s="165"/>
      <c r="AX1069" s="165"/>
      <c r="AY1069" s="165"/>
      <c r="AZ1069" s="165"/>
      <c r="BA1069" s="165"/>
      <c r="BB1069" s="165"/>
      <c r="BC1069" s="165"/>
      <c r="BD1069" s="165"/>
      <c r="BE1069" s="165"/>
      <c r="BF1069" s="165"/>
      <c r="BG1069" s="165"/>
      <c r="BH1069" s="206"/>
    </row>
    <row r="1070" spans="1:60" s="207" customFormat="1" ht="12">
      <c r="A1070" s="113" t="s">
        <v>40</v>
      </c>
      <c r="B1070" s="220" t="s">
        <v>372</v>
      </c>
      <c r="C1070" s="213">
        <v>308</v>
      </c>
      <c r="D1070" s="103">
        <f>SUM(E1070:P1070)</f>
        <v>342</v>
      </c>
      <c r="E1070" s="103">
        <v>342</v>
      </c>
      <c r="F1070" s="103"/>
      <c r="G1070" s="103"/>
      <c r="H1070" s="103"/>
      <c r="I1070" s="103"/>
      <c r="J1070" s="103"/>
      <c r="K1070" s="103"/>
      <c r="L1070" s="103"/>
      <c r="M1070" s="103"/>
      <c r="N1070" s="103"/>
      <c r="O1070" s="103"/>
      <c r="P1070" s="103"/>
      <c r="Q1070" s="103">
        <v>34</v>
      </c>
      <c r="R1070" s="103"/>
      <c r="S1070" s="103">
        <v>38</v>
      </c>
      <c r="T1070" s="103"/>
      <c r="U1070" s="214">
        <f t="shared" si="476"/>
        <v>376</v>
      </c>
      <c r="V1070" s="32">
        <f t="shared" si="460"/>
        <v>338</v>
      </c>
      <c r="W1070" s="97">
        <f t="shared" si="461"/>
        <v>342</v>
      </c>
      <c r="X1070" s="176">
        <f t="shared" si="463"/>
        <v>34</v>
      </c>
      <c r="Y1070" s="75" t="s">
        <v>236</v>
      </c>
      <c r="Z1070" s="5">
        <f t="shared" si="466"/>
        <v>0</v>
      </c>
      <c r="AA1070" s="165"/>
      <c r="AB1070" s="165"/>
      <c r="AC1070" s="165"/>
      <c r="AD1070" s="165"/>
      <c r="AE1070" s="165"/>
      <c r="AF1070" s="165"/>
      <c r="AG1070" s="165"/>
      <c r="AH1070" s="165"/>
      <c r="AI1070" s="165"/>
      <c r="AJ1070" s="165"/>
      <c r="AK1070" s="165"/>
      <c r="AL1070" s="165"/>
      <c r="AM1070" s="165"/>
      <c r="AN1070" s="165"/>
      <c r="AO1070" s="165"/>
      <c r="AP1070" s="165"/>
      <c r="AQ1070" s="165"/>
      <c r="AR1070" s="165"/>
      <c r="AS1070" s="165"/>
      <c r="AT1070" s="165"/>
      <c r="AU1070" s="165"/>
      <c r="AV1070" s="165"/>
      <c r="AW1070" s="165"/>
      <c r="AX1070" s="165"/>
      <c r="AY1070" s="165"/>
      <c r="AZ1070" s="165"/>
      <c r="BA1070" s="165"/>
      <c r="BB1070" s="165"/>
      <c r="BC1070" s="165"/>
      <c r="BD1070" s="165"/>
      <c r="BE1070" s="165"/>
      <c r="BF1070" s="165"/>
      <c r="BG1070" s="165"/>
      <c r="BH1070" s="206"/>
    </row>
    <row r="1071" spans="1:60" s="207" customFormat="1" ht="12">
      <c r="A1071" s="113" t="s">
        <v>40</v>
      </c>
      <c r="B1071" s="220" t="s">
        <v>373</v>
      </c>
      <c r="C1071" s="213">
        <v>895</v>
      </c>
      <c r="D1071" s="103">
        <f>SUM(D1072:D1076)</f>
        <v>645</v>
      </c>
      <c r="E1071" s="103">
        <f t="shared" ref="E1071:P1071" si="478">SUM(E1072:E1076)</f>
        <v>645</v>
      </c>
      <c r="F1071" s="103">
        <f t="shared" si="478"/>
        <v>0</v>
      </c>
      <c r="G1071" s="103">
        <f t="shared" si="478"/>
        <v>0</v>
      </c>
      <c r="H1071" s="103">
        <f t="shared" si="478"/>
        <v>0</v>
      </c>
      <c r="I1071" s="103">
        <f t="shared" si="478"/>
        <v>0</v>
      </c>
      <c r="J1071" s="103">
        <f t="shared" si="478"/>
        <v>0</v>
      </c>
      <c r="K1071" s="103">
        <f t="shared" si="478"/>
        <v>0</v>
      </c>
      <c r="L1071" s="103">
        <f t="shared" si="478"/>
        <v>0</v>
      </c>
      <c r="M1071" s="103">
        <f t="shared" si="478"/>
        <v>0</v>
      </c>
      <c r="N1071" s="103">
        <f t="shared" si="478"/>
        <v>0</v>
      </c>
      <c r="O1071" s="103">
        <f t="shared" si="478"/>
        <v>0</v>
      </c>
      <c r="P1071" s="103">
        <f t="shared" si="478"/>
        <v>0</v>
      </c>
      <c r="Q1071" s="103">
        <f>Q1072+Q1073+Q1076</f>
        <v>0</v>
      </c>
      <c r="R1071" s="103"/>
      <c r="S1071" s="103">
        <f>S1072+S1073+S1076</f>
        <v>0</v>
      </c>
      <c r="T1071" s="103">
        <f>T1072+T1073+T1076</f>
        <v>0</v>
      </c>
      <c r="U1071" s="214">
        <f t="shared" si="476"/>
        <v>645</v>
      </c>
      <c r="V1071" s="32">
        <f t="shared" si="460"/>
        <v>645</v>
      </c>
      <c r="W1071" s="97">
        <f t="shared" si="461"/>
        <v>645</v>
      </c>
      <c r="X1071" s="176">
        <f t="shared" si="463"/>
        <v>-250</v>
      </c>
      <c r="Y1071" s="75" t="s">
        <v>236</v>
      </c>
      <c r="Z1071" s="5">
        <f t="shared" si="466"/>
        <v>0</v>
      </c>
      <c r="AA1071" s="165"/>
      <c r="AB1071" s="165"/>
      <c r="AC1071" s="165"/>
      <c r="AD1071" s="165"/>
      <c r="AE1071" s="165"/>
      <c r="AF1071" s="165"/>
      <c r="AG1071" s="165"/>
      <c r="AH1071" s="165"/>
      <c r="AI1071" s="165"/>
      <c r="AJ1071" s="165"/>
      <c r="AK1071" s="165"/>
      <c r="AL1071" s="165"/>
      <c r="AM1071" s="165"/>
      <c r="AN1071" s="165"/>
      <c r="AO1071" s="165"/>
      <c r="AP1071" s="165"/>
      <c r="AQ1071" s="165"/>
      <c r="AR1071" s="165"/>
      <c r="AS1071" s="165"/>
      <c r="AT1071" s="165"/>
      <c r="AU1071" s="165"/>
      <c r="AV1071" s="165"/>
      <c r="AW1071" s="165"/>
      <c r="AX1071" s="165"/>
      <c r="AY1071" s="165"/>
      <c r="AZ1071" s="165"/>
      <c r="BA1071" s="165"/>
      <c r="BB1071" s="165"/>
      <c r="BC1071" s="165"/>
      <c r="BD1071" s="165"/>
      <c r="BE1071" s="165"/>
      <c r="BF1071" s="165"/>
      <c r="BG1071" s="165"/>
      <c r="BH1071" s="206"/>
    </row>
    <row r="1072" spans="1:60" s="147" customFormat="1" ht="36">
      <c r="A1072" s="60" t="s">
        <v>741</v>
      </c>
      <c r="B1072" s="67" t="s">
        <v>772</v>
      </c>
      <c r="C1072" s="211">
        <v>200</v>
      </c>
      <c r="D1072" s="107">
        <f>SUM(E1072:P1072)</f>
        <v>200</v>
      </c>
      <c r="E1072" s="107">
        <v>200</v>
      </c>
      <c r="F1072" s="107"/>
      <c r="G1072" s="107"/>
      <c r="H1072" s="107"/>
      <c r="I1072" s="107"/>
      <c r="J1072" s="107"/>
      <c r="K1072" s="107"/>
      <c r="L1072" s="107"/>
      <c r="M1072" s="107"/>
      <c r="N1072" s="107"/>
      <c r="O1072" s="107"/>
      <c r="P1072" s="107"/>
      <c r="Q1072" s="107"/>
      <c r="R1072" s="107"/>
      <c r="S1072" s="107"/>
      <c r="T1072" s="107"/>
      <c r="U1072" s="212">
        <f t="shared" si="476"/>
        <v>200</v>
      </c>
      <c r="V1072" s="32">
        <f t="shared" si="460"/>
        <v>200</v>
      </c>
      <c r="W1072" s="97">
        <f t="shared" si="461"/>
        <v>200</v>
      </c>
      <c r="X1072" s="172">
        <f t="shared" si="463"/>
        <v>0</v>
      </c>
      <c r="Y1072" s="75" t="s">
        <v>236</v>
      </c>
      <c r="Z1072" s="5">
        <f t="shared" si="466"/>
        <v>0</v>
      </c>
      <c r="AA1072" s="65"/>
      <c r="AB1072" s="65"/>
      <c r="AC1072" s="65"/>
      <c r="AD1072" s="65"/>
      <c r="AE1072" s="65"/>
      <c r="AF1072" s="65"/>
      <c r="AG1072" s="65"/>
      <c r="AH1072" s="65"/>
      <c r="AI1072" s="65"/>
      <c r="AJ1072" s="65"/>
      <c r="AK1072" s="65"/>
      <c r="AL1072" s="65"/>
      <c r="AM1072" s="65"/>
      <c r="AN1072" s="65"/>
      <c r="AO1072" s="65"/>
      <c r="AP1072" s="65"/>
      <c r="AQ1072" s="65"/>
      <c r="AR1072" s="65"/>
      <c r="AS1072" s="65"/>
      <c r="AT1072" s="65"/>
      <c r="AU1072" s="65"/>
      <c r="AV1072" s="65"/>
      <c r="AW1072" s="65"/>
      <c r="AX1072" s="65"/>
      <c r="AY1072" s="65"/>
      <c r="AZ1072" s="65"/>
      <c r="BA1072" s="65"/>
      <c r="BB1072" s="65"/>
      <c r="BC1072" s="65"/>
      <c r="BD1072" s="65"/>
      <c r="BE1072" s="65"/>
      <c r="BF1072" s="65"/>
      <c r="BG1072" s="65"/>
      <c r="BH1072" s="146"/>
    </row>
    <row r="1073" spans="1:60" s="147" customFormat="1" ht="28.5" customHeight="1">
      <c r="A1073" s="60" t="s">
        <v>741</v>
      </c>
      <c r="B1073" s="67" t="s">
        <v>743</v>
      </c>
      <c r="C1073" s="211">
        <v>95</v>
      </c>
      <c r="D1073" s="107">
        <f t="shared" ref="D1073:D1076" si="479">SUM(E1073:P1073)</f>
        <v>95</v>
      </c>
      <c r="E1073" s="107">
        <v>95</v>
      </c>
      <c r="F1073" s="107"/>
      <c r="G1073" s="107"/>
      <c r="H1073" s="107"/>
      <c r="I1073" s="107"/>
      <c r="J1073" s="107"/>
      <c r="K1073" s="107"/>
      <c r="L1073" s="107"/>
      <c r="M1073" s="107"/>
      <c r="N1073" s="107"/>
      <c r="O1073" s="107"/>
      <c r="P1073" s="107"/>
      <c r="Q1073" s="107"/>
      <c r="R1073" s="107"/>
      <c r="S1073" s="107"/>
      <c r="T1073" s="107"/>
      <c r="U1073" s="212">
        <f t="shared" si="476"/>
        <v>95</v>
      </c>
      <c r="V1073" s="32">
        <f t="shared" si="460"/>
        <v>95</v>
      </c>
      <c r="W1073" s="97">
        <f t="shared" si="461"/>
        <v>95</v>
      </c>
      <c r="X1073" s="172">
        <f t="shared" si="463"/>
        <v>0</v>
      </c>
      <c r="Y1073" s="75" t="s">
        <v>236</v>
      </c>
      <c r="Z1073" s="5">
        <f t="shared" si="466"/>
        <v>0</v>
      </c>
      <c r="AA1073" s="65"/>
      <c r="AB1073" s="65"/>
      <c r="AC1073" s="65"/>
      <c r="AD1073" s="65"/>
      <c r="AE1073" s="65"/>
      <c r="AF1073" s="65"/>
      <c r="AG1073" s="65"/>
      <c r="AH1073" s="65"/>
      <c r="AI1073" s="65"/>
      <c r="AJ1073" s="65"/>
      <c r="AK1073" s="65"/>
      <c r="AL1073" s="65"/>
      <c r="AM1073" s="65"/>
      <c r="AN1073" s="65"/>
      <c r="AO1073" s="65"/>
      <c r="AP1073" s="65"/>
      <c r="AQ1073" s="65"/>
      <c r="AR1073" s="65"/>
      <c r="AS1073" s="65"/>
      <c r="AT1073" s="65"/>
      <c r="AU1073" s="65"/>
      <c r="AV1073" s="65"/>
      <c r="AW1073" s="65"/>
      <c r="AX1073" s="65"/>
      <c r="AY1073" s="65"/>
      <c r="AZ1073" s="65"/>
      <c r="BA1073" s="65"/>
      <c r="BB1073" s="65"/>
      <c r="BC1073" s="65"/>
      <c r="BD1073" s="65"/>
      <c r="BE1073" s="65"/>
      <c r="BF1073" s="65"/>
      <c r="BG1073" s="65"/>
      <c r="BH1073" s="146"/>
    </row>
    <row r="1074" spans="1:60" s="147" customFormat="1" ht="24" hidden="1">
      <c r="A1074" s="60" t="s">
        <v>741</v>
      </c>
      <c r="B1074" s="67" t="s">
        <v>773</v>
      </c>
      <c r="C1074" s="211">
        <v>300</v>
      </c>
      <c r="D1074" s="107">
        <f t="shared" si="479"/>
        <v>0</v>
      </c>
      <c r="E1074" s="107"/>
      <c r="F1074" s="107"/>
      <c r="G1074" s="107"/>
      <c r="H1074" s="107"/>
      <c r="I1074" s="107"/>
      <c r="J1074" s="107"/>
      <c r="K1074" s="107"/>
      <c r="L1074" s="107"/>
      <c r="M1074" s="107"/>
      <c r="N1074" s="107"/>
      <c r="O1074" s="107"/>
      <c r="P1074" s="107"/>
      <c r="Q1074" s="107"/>
      <c r="R1074" s="107"/>
      <c r="S1074" s="107"/>
      <c r="T1074" s="107"/>
      <c r="U1074" s="212">
        <f t="shared" si="476"/>
        <v>0</v>
      </c>
      <c r="V1074" s="32">
        <f t="shared" si="460"/>
        <v>0</v>
      </c>
      <c r="W1074" s="97">
        <f t="shared" si="461"/>
        <v>0</v>
      </c>
      <c r="X1074" s="172">
        <f t="shared" si="463"/>
        <v>-300</v>
      </c>
      <c r="Y1074" s="75" t="s">
        <v>236</v>
      </c>
      <c r="Z1074" s="5">
        <f t="shared" si="466"/>
        <v>0</v>
      </c>
      <c r="AA1074" s="65"/>
      <c r="AB1074" s="65"/>
      <c r="AC1074" s="65"/>
      <c r="AD1074" s="65"/>
      <c r="AE1074" s="65"/>
      <c r="AF1074" s="65"/>
      <c r="AG1074" s="65"/>
      <c r="AH1074" s="65"/>
      <c r="AI1074" s="65"/>
      <c r="AJ1074" s="65"/>
      <c r="AK1074" s="65"/>
      <c r="AL1074" s="65"/>
      <c r="AM1074" s="65"/>
      <c r="AN1074" s="65"/>
      <c r="AO1074" s="65"/>
      <c r="AP1074" s="65"/>
      <c r="AQ1074" s="65"/>
      <c r="AR1074" s="65"/>
      <c r="AS1074" s="65"/>
      <c r="AT1074" s="65"/>
      <c r="AU1074" s="65"/>
      <c r="AV1074" s="65"/>
      <c r="AW1074" s="65"/>
      <c r="AX1074" s="65"/>
      <c r="AY1074" s="65"/>
      <c r="AZ1074" s="65"/>
      <c r="BA1074" s="65"/>
      <c r="BB1074" s="65"/>
      <c r="BC1074" s="65"/>
      <c r="BD1074" s="65"/>
      <c r="BE1074" s="65"/>
      <c r="BF1074" s="65"/>
      <c r="BG1074" s="65"/>
      <c r="BH1074" s="146"/>
    </row>
    <row r="1075" spans="1:60" s="147" customFormat="1" ht="24" hidden="1">
      <c r="A1075" s="60" t="s">
        <v>741</v>
      </c>
      <c r="B1075" s="67" t="s">
        <v>774</v>
      </c>
      <c r="C1075" s="211">
        <v>300</v>
      </c>
      <c r="D1075" s="107">
        <f t="shared" si="479"/>
        <v>0</v>
      </c>
      <c r="E1075" s="107"/>
      <c r="F1075" s="107"/>
      <c r="G1075" s="107"/>
      <c r="H1075" s="107"/>
      <c r="I1075" s="107"/>
      <c r="J1075" s="107"/>
      <c r="K1075" s="107"/>
      <c r="L1075" s="107"/>
      <c r="M1075" s="107"/>
      <c r="N1075" s="107"/>
      <c r="O1075" s="107"/>
      <c r="P1075" s="107"/>
      <c r="Q1075" s="107"/>
      <c r="R1075" s="107"/>
      <c r="S1075" s="107"/>
      <c r="T1075" s="107"/>
      <c r="U1075" s="212">
        <f t="shared" si="476"/>
        <v>0</v>
      </c>
      <c r="V1075" s="32">
        <f t="shared" si="460"/>
        <v>0</v>
      </c>
      <c r="W1075" s="97">
        <f t="shared" si="461"/>
        <v>0</v>
      </c>
      <c r="X1075" s="172">
        <f t="shared" si="463"/>
        <v>-300</v>
      </c>
      <c r="Y1075" s="75" t="s">
        <v>236</v>
      </c>
      <c r="Z1075" s="5">
        <f t="shared" si="466"/>
        <v>0</v>
      </c>
      <c r="AA1075" s="65"/>
      <c r="AB1075" s="65"/>
      <c r="AC1075" s="65"/>
      <c r="AD1075" s="65"/>
      <c r="AE1075" s="65"/>
      <c r="AF1075" s="65"/>
      <c r="AG1075" s="65"/>
      <c r="AH1075" s="65"/>
      <c r="AI1075" s="65"/>
      <c r="AJ1075" s="65"/>
      <c r="AK1075" s="65"/>
      <c r="AL1075" s="65"/>
      <c r="AM1075" s="65"/>
      <c r="AN1075" s="65"/>
      <c r="AO1075" s="65"/>
      <c r="AP1075" s="65"/>
      <c r="AQ1075" s="65"/>
      <c r="AR1075" s="65"/>
      <c r="AS1075" s="65"/>
      <c r="AT1075" s="65"/>
      <c r="AU1075" s="65"/>
      <c r="AV1075" s="65"/>
      <c r="AW1075" s="65"/>
      <c r="AX1075" s="65"/>
      <c r="AY1075" s="65"/>
      <c r="AZ1075" s="65"/>
      <c r="BA1075" s="65"/>
      <c r="BB1075" s="65"/>
      <c r="BC1075" s="65"/>
      <c r="BD1075" s="65"/>
      <c r="BE1075" s="65"/>
      <c r="BF1075" s="65"/>
      <c r="BG1075" s="65"/>
      <c r="BH1075" s="146"/>
    </row>
    <row r="1076" spans="1:60" s="147" customFormat="1" ht="34.5" customHeight="1">
      <c r="A1076" s="60" t="s">
        <v>741</v>
      </c>
      <c r="B1076" s="67" t="s">
        <v>775</v>
      </c>
      <c r="C1076" s="211">
        <v>0</v>
      </c>
      <c r="D1076" s="107">
        <f t="shared" si="479"/>
        <v>350</v>
      </c>
      <c r="E1076" s="107">
        <v>350</v>
      </c>
      <c r="F1076" s="107"/>
      <c r="G1076" s="107"/>
      <c r="H1076" s="107"/>
      <c r="I1076" s="107"/>
      <c r="J1076" s="107"/>
      <c r="K1076" s="107"/>
      <c r="L1076" s="107"/>
      <c r="M1076" s="107"/>
      <c r="N1076" s="107"/>
      <c r="O1076" s="107"/>
      <c r="P1076" s="107"/>
      <c r="Q1076" s="107"/>
      <c r="R1076" s="107"/>
      <c r="S1076" s="107"/>
      <c r="T1076" s="107"/>
      <c r="U1076" s="212">
        <f t="shared" si="476"/>
        <v>350</v>
      </c>
      <c r="V1076" s="32">
        <f t="shared" si="460"/>
        <v>350</v>
      </c>
      <c r="W1076" s="97">
        <f t="shared" si="461"/>
        <v>350</v>
      </c>
      <c r="X1076" s="172">
        <f t="shared" si="463"/>
        <v>350</v>
      </c>
      <c r="Y1076" s="75" t="s">
        <v>236</v>
      </c>
      <c r="Z1076" s="5">
        <f t="shared" si="466"/>
        <v>0</v>
      </c>
      <c r="AA1076" s="65"/>
      <c r="AB1076" s="65"/>
      <c r="AC1076" s="65"/>
      <c r="AD1076" s="65"/>
      <c r="AE1076" s="65"/>
      <c r="AF1076" s="65"/>
      <c r="AG1076" s="65"/>
      <c r="AH1076" s="65"/>
      <c r="AI1076" s="65"/>
      <c r="AJ1076" s="65"/>
      <c r="AK1076" s="65"/>
      <c r="AL1076" s="65"/>
      <c r="AM1076" s="65"/>
      <c r="AN1076" s="65"/>
      <c r="AO1076" s="65"/>
      <c r="AP1076" s="65"/>
      <c r="AQ1076" s="65"/>
      <c r="AR1076" s="65"/>
      <c r="AS1076" s="65"/>
      <c r="AT1076" s="65"/>
      <c r="AU1076" s="65"/>
      <c r="AV1076" s="65"/>
      <c r="AW1076" s="65"/>
      <c r="AX1076" s="65"/>
      <c r="AY1076" s="65"/>
      <c r="AZ1076" s="65"/>
      <c r="BA1076" s="65"/>
      <c r="BB1076" s="65"/>
      <c r="BC1076" s="65"/>
      <c r="BD1076" s="65"/>
      <c r="BE1076" s="65"/>
      <c r="BF1076" s="65"/>
      <c r="BG1076" s="65"/>
      <c r="BH1076" s="146"/>
    </row>
    <row r="1077" spans="1:60" s="207" customFormat="1" ht="12">
      <c r="A1077" s="113" t="s">
        <v>776</v>
      </c>
      <c r="B1077" s="220" t="s">
        <v>777</v>
      </c>
      <c r="C1077" s="213">
        <v>4170</v>
      </c>
      <c r="D1077" s="103">
        <f>SUM(D1078:D1080)</f>
        <v>5236</v>
      </c>
      <c r="E1077" s="103">
        <f t="shared" ref="E1077:P1077" si="480">SUM(E1078:E1080)</f>
        <v>5236</v>
      </c>
      <c r="F1077" s="103">
        <f t="shared" si="480"/>
        <v>0</v>
      </c>
      <c r="G1077" s="103">
        <f t="shared" si="480"/>
        <v>0</v>
      </c>
      <c r="H1077" s="103">
        <f t="shared" si="480"/>
        <v>0</v>
      </c>
      <c r="I1077" s="103">
        <f t="shared" si="480"/>
        <v>0</v>
      </c>
      <c r="J1077" s="103">
        <f t="shared" si="480"/>
        <v>0</v>
      </c>
      <c r="K1077" s="103">
        <f t="shared" si="480"/>
        <v>0</v>
      </c>
      <c r="L1077" s="103">
        <f t="shared" si="480"/>
        <v>0</v>
      </c>
      <c r="M1077" s="103">
        <f t="shared" si="480"/>
        <v>0</v>
      </c>
      <c r="N1077" s="103">
        <f t="shared" si="480"/>
        <v>0</v>
      </c>
      <c r="O1077" s="103">
        <f t="shared" si="480"/>
        <v>0</v>
      </c>
      <c r="P1077" s="103">
        <f t="shared" si="480"/>
        <v>0</v>
      </c>
      <c r="Q1077" s="103">
        <v>57</v>
      </c>
      <c r="R1077" s="103"/>
      <c r="S1077" s="103">
        <f>S1079</f>
        <v>57</v>
      </c>
      <c r="T1077" s="103">
        <f>T1079</f>
        <v>0</v>
      </c>
      <c r="U1077" s="214">
        <f t="shared" si="476"/>
        <v>5293</v>
      </c>
      <c r="V1077" s="32">
        <f t="shared" si="460"/>
        <v>5236</v>
      </c>
      <c r="W1077" s="97">
        <f t="shared" si="461"/>
        <v>5236</v>
      </c>
      <c r="X1077" s="176">
        <f t="shared" si="463"/>
        <v>1066</v>
      </c>
      <c r="Y1077" s="75" t="s">
        <v>236</v>
      </c>
      <c r="Z1077" s="5">
        <f t="shared" si="466"/>
        <v>0</v>
      </c>
      <c r="AA1077" s="165"/>
      <c r="AB1077" s="165"/>
      <c r="AC1077" s="165"/>
      <c r="AD1077" s="165"/>
      <c r="AE1077" s="165"/>
      <c r="AF1077" s="165"/>
      <c r="AG1077" s="165"/>
      <c r="AH1077" s="165"/>
      <c r="AI1077" s="165"/>
      <c r="AJ1077" s="165"/>
      <c r="AK1077" s="165"/>
      <c r="AL1077" s="165"/>
      <c r="AM1077" s="165"/>
      <c r="AN1077" s="165"/>
      <c r="AO1077" s="165"/>
      <c r="AP1077" s="165"/>
      <c r="AQ1077" s="165"/>
      <c r="AR1077" s="165"/>
      <c r="AS1077" s="165"/>
      <c r="AT1077" s="165"/>
      <c r="AU1077" s="165"/>
      <c r="AV1077" s="165"/>
      <c r="AW1077" s="165"/>
      <c r="AX1077" s="165"/>
      <c r="AY1077" s="165"/>
      <c r="AZ1077" s="165"/>
      <c r="BA1077" s="165"/>
      <c r="BB1077" s="165"/>
      <c r="BC1077" s="165"/>
      <c r="BD1077" s="165"/>
      <c r="BE1077" s="165"/>
      <c r="BF1077" s="165"/>
      <c r="BG1077" s="165"/>
      <c r="BH1077" s="206"/>
    </row>
    <row r="1078" spans="1:60" s="207" customFormat="1" ht="12">
      <c r="A1078" s="113" t="s">
        <v>40</v>
      </c>
      <c r="B1078" s="220" t="s">
        <v>371</v>
      </c>
      <c r="C1078" s="213">
        <v>3030</v>
      </c>
      <c r="D1078" s="103">
        <f>SUM(E1078:P1078)</f>
        <v>3696</v>
      </c>
      <c r="E1078" s="103">
        <v>3696</v>
      </c>
      <c r="F1078" s="103"/>
      <c r="G1078" s="103"/>
      <c r="H1078" s="103"/>
      <c r="I1078" s="103"/>
      <c r="J1078" s="103"/>
      <c r="K1078" s="103"/>
      <c r="L1078" s="103"/>
      <c r="M1078" s="103"/>
      <c r="N1078" s="103"/>
      <c r="O1078" s="103"/>
      <c r="P1078" s="103"/>
      <c r="Q1078" s="103"/>
      <c r="R1078" s="103"/>
      <c r="S1078" s="103"/>
      <c r="T1078" s="103"/>
      <c r="U1078" s="214">
        <f t="shared" si="476"/>
        <v>3696</v>
      </c>
      <c r="V1078" s="32">
        <f t="shared" si="460"/>
        <v>3696</v>
      </c>
      <c r="W1078" s="97">
        <f t="shared" si="461"/>
        <v>3696</v>
      </c>
      <c r="X1078" s="176">
        <f t="shared" si="463"/>
        <v>666</v>
      </c>
      <c r="Y1078" s="75" t="s">
        <v>236</v>
      </c>
      <c r="Z1078" s="5">
        <f t="shared" si="466"/>
        <v>0</v>
      </c>
      <c r="AA1078" s="165"/>
      <c r="AB1078" s="165"/>
      <c r="AC1078" s="165"/>
      <c r="AD1078" s="165"/>
      <c r="AE1078" s="165"/>
      <c r="AF1078" s="165"/>
      <c r="AG1078" s="165"/>
      <c r="AH1078" s="165"/>
      <c r="AI1078" s="165"/>
      <c r="AJ1078" s="165"/>
      <c r="AK1078" s="165"/>
      <c r="AL1078" s="165"/>
      <c r="AM1078" s="165"/>
      <c r="AN1078" s="165"/>
      <c r="AO1078" s="165"/>
      <c r="AP1078" s="165"/>
      <c r="AQ1078" s="165"/>
      <c r="AR1078" s="165"/>
      <c r="AS1078" s="165"/>
      <c r="AT1078" s="165"/>
      <c r="AU1078" s="165"/>
      <c r="AV1078" s="165"/>
      <c r="AW1078" s="165"/>
      <c r="AX1078" s="165"/>
      <c r="AY1078" s="165"/>
      <c r="AZ1078" s="165"/>
      <c r="BA1078" s="165"/>
      <c r="BB1078" s="165"/>
      <c r="BC1078" s="165"/>
      <c r="BD1078" s="165"/>
      <c r="BE1078" s="165"/>
      <c r="BF1078" s="165"/>
      <c r="BG1078" s="165"/>
      <c r="BH1078" s="206"/>
    </row>
    <row r="1079" spans="1:60" s="207" customFormat="1" ht="12">
      <c r="A1079" s="113" t="s">
        <v>40</v>
      </c>
      <c r="B1079" s="220" t="s">
        <v>372</v>
      </c>
      <c r="C1079" s="213">
        <v>513</v>
      </c>
      <c r="D1079" s="103">
        <f>SUM(E1079:P1079)</f>
        <v>513</v>
      </c>
      <c r="E1079" s="103">
        <v>513</v>
      </c>
      <c r="F1079" s="103"/>
      <c r="G1079" s="103"/>
      <c r="H1079" s="103"/>
      <c r="I1079" s="103"/>
      <c r="J1079" s="103"/>
      <c r="K1079" s="103"/>
      <c r="L1079" s="103"/>
      <c r="M1079" s="103"/>
      <c r="N1079" s="103"/>
      <c r="O1079" s="103"/>
      <c r="P1079" s="103"/>
      <c r="Q1079" s="103">
        <v>57</v>
      </c>
      <c r="R1079" s="103"/>
      <c r="S1079" s="103">
        <v>57</v>
      </c>
      <c r="T1079" s="103"/>
      <c r="U1079" s="214">
        <f t="shared" si="476"/>
        <v>570</v>
      </c>
      <c r="V1079" s="32">
        <f t="shared" si="460"/>
        <v>513</v>
      </c>
      <c r="W1079" s="97">
        <f t="shared" si="461"/>
        <v>513</v>
      </c>
      <c r="X1079" s="176">
        <f t="shared" si="463"/>
        <v>0</v>
      </c>
      <c r="Y1079" s="75" t="s">
        <v>236</v>
      </c>
      <c r="Z1079" s="5">
        <f t="shared" si="466"/>
        <v>0</v>
      </c>
      <c r="AA1079" s="165"/>
      <c r="AB1079" s="165"/>
      <c r="AC1079" s="165"/>
      <c r="AD1079" s="165"/>
      <c r="AE1079" s="165"/>
      <c r="AF1079" s="165"/>
      <c r="AG1079" s="165"/>
      <c r="AH1079" s="165"/>
      <c r="AI1079" s="165"/>
      <c r="AJ1079" s="165"/>
      <c r="AK1079" s="165"/>
      <c r="AL1079" s="165"/>
      <c r="AM1079" s="165"/>
      <c r="AN1079" s="165"/>
      <c r="AO1079" s="165"/>
      <c r="AP1079" s="165"/>
      <c r="AQ1079" s="165"/>
      <c r="AR1079" s="165"/>
      <c r="AS1079" s="165"/>
      <c r="AT1079" s="165"/>
      <c r="AU1079" s="165"/>
      <c r="AV1079" s="165"/>
      <c r="AW1079" s="165"/>
      <c r="AX1079" s="165"/>
      <c r="AY1079" s="165"/>
      <c r="AZ1079" s="165"/>
      <c r="BA1079" s="165"/>
      <c r="BB1079" s="165"/>
      <c r="BC1079" s="165"/>
      <c r="BD1079" s="165"/>
      <c r="BE1079" s="165"/>
      <c r="BF1079" s="165"/>
      <c r="BG1079" s="165"/>
      <c r="BH1079" s="206"/>
    </row>
    <row r="1080" spans="1:60" s="207" customFormat="1" ht="12">
      <c r="A1080" s="113" t="s">
        <v>40</v>
      </c>
      <c r="B1080" s="220" t="s">
        <v>373</v>
      </c>
      <c r="C1080" s="213">
        <v>627</v>
      </c>
      <c r="D1080" s="103">
        <f>SUM(D1081:D1084)</f>
        <v>1027</v>
      </c>
      <c r="E1080" s="103">
        <f t="shared" ref="E1080:W1080" si="481">SUM(E1081:E1084)</f>
        <v>1027</v>
      </c>
      <c r="F1080" s="103">
        <f t="shared" si="481"/>
        <v>0</v>
      </c>
      <c r="G1080" s="103">
        <f t="shared" si="481"/>
        <v>0</v>
      </c>
      <c r="H1080" s="103">
        <f t="shared" si="481"/>
        <v>0</v>
      </c>
      <c r="I1080" s="103">
        <f t="shared" si="481"/>
        <v>0</v>
      </c>
      <c r="J1080" s="103">
        <f t="shared" si="481"/>
        <v>0</v>
      </c>
      <c r="K1080" s="103">
        <f t="shared" si="481"/>
        <v>0</v>
      </c>
      <c r="L1080" s="103">
        <f t="shared" si="481"/>
        <v>0</v>
      </c>
      <c r="M1080" s="103">
        <f t="shared" si="481"/>
        <v>0</v>
      </c>
      <c r="N1080" s="103">
        <f t="shared" si="481"/>
        <v>0</v>
      </c>
      <c r="O1080" s="103">
        <f t="shared" si="481"/>
        <v>0</v>
      </c>
      <c r="P1080" s="103">
        <f t="shared" si="481"/>
        <v>0</v>
      </c>
      <c r="Q1080" s="103">
        <f t="shared" si="481"/>
        <v>0</v>
      </c>
      <c r="R1080" s="103">
        <f t="shared" si="481"/>
        <v>0</v>
      </c>
      <c r="S1080" s="103">
        <f t="shared" si="481"/>
        <v>0</v>
      </c>
      <c r="T1080" s="103">
        <f t="shared" si="481"/>
        <v>0</v>
      </c>
      <c r="U1080" s="214">
        <f t="shared" si="481"/>
        <v>1027</v>
      </c>
      <c r="V1080" s="32">
        <f t="shared" si="481"/>
        <v>1027</v>
      </c>
      <c r="W1080" s="97">
        <f t="shared" si="481"/>
        <v>1027</v>
      </c>
      <c r="X1080" s="176">
        <f t="shared" si="463"/>
        <v>400</v>
      </c>
      <c r="Y1080" s="75" t="s">
        <v>236</v>
      </c>
      <c r="Z1080" s="5">
        <f t="shared" si="466"/>
        <v>0</v>
      </c>
      <c r="AA1080" s="165"/>
      <c r="AB1080" s="165"/>
      <c r="AC1080" s="165"/>
      <c r="AD1080" s="165"/>
      <c r="AE1080" s="165"/>
      <c r="AF1080" s="165"/>
      <c r="AG1080" s="165"/>
      <c r="AH1080" s="165"/>
      <c r="AI1080" s="165"/>
      <c r="AJ1080" s="165"/>
      <c r="AK1080" s="165"/>
      <c r="AL1080" s="165"/>
      <c r="AM1080" s="165"/>
      <c r="AN1080" s="165"/>
      <c r="AO1080" s="165"/>
      <c r="AP1080" s="165"/>
      <c r="AQ1080" s="165"/>
      <c r="AR1080" s="165"/>
      <c r="AS1080" s="165"/>
      <c r="AT1080" s="165"/>
      <c r="AU1080" s="165"/>
      <c r="AV1080" s="165"/>
      <c r="AW1080" s="165"/>
      <c r="AX1080" s="165"/>
      <c r="AY1080" s="165"/>
      <c r="AZ1080" s="165"/>
      <c r="BA1080" s="165"/>
      <c r="BB1080" s="165"/>
      <c r="BC1080" s="165"/>
      <c r="BD1080" s="165"/>
      <c r="BE1080" s="165"/>
      <c r="BF1080" s="165"/>
      <c r="BG1080" s="165"/>
      <c r="BH1080" s="206"/>
    </row>
    <row r="1081" spans="1:60" s="147" customFormat="1" ht="36">
      <c r="A1081" s="60" t="s">
        <v>741</v>
      </c>
      <c r="B1081" s="67" t="s">
        <v>778</v>
      </c>
      <c r="C1081" s="211">
        <v>200</v>
      </c>
      <c r="D1081" s="107">
        <f>SUM(E1081:P1081)</f>
        <v>200</v>
      </c>
      <c r="E1081" s="107">
        <v>200</v>
      </c>
      <c r="F1081" s="107"/>
      <c r="G1081" s="107"/>
      <c r="H1081" s="107"/>
      <c r="I1081" s="107"/>
      <c r="J1081" s="107"/>
      <c r="K1081" s="107"/>
      <c r="L1081" s="107"/>
      <c r="M1081" s="107"/>
      <c r="N1081" s="107"/>
      <c r="O1081" s="107"/>
      <c r="P1081" s="107"/>
      <c r="Q1081" s="107"/>
      <c r="R1081" s="107"/>
      <c r="S1081" s="107"/>
      <c r="T1081" s="107"/>
      <c r="U1081" s="212">
        <f t="shared" si="476"/>
        <v>200</v>
      </c>
      <c r="V1081" s="32">
        <f t="shared" si="460"/>
        <v>200</v>
      </c>
      <c r="W1081" s="97">
        <f t="shared" si="461"/>
        <v>200</v>
      </c>
      <c r="X1081" s="172">
        <f t="shared" si="463"/>
        <v>0</v>
      </c>
      <c r="Y1081" s="75" t="s">
        <v>236</v>
      </c>
      <c r="Z1081" s="5">
        <f t="shared" si="466"/>
        <v>0</v>
      </c>
      <c r="AA1081" s="65"/>
      <c r="AB1081" s="65"/>
      <c r="AC1081" s="65"/>
      <c r="AD1081" s="65"/>
      <c r="AE1081" s="65"/>
      <c r="AF1081" s="65"/>
      <c r="AG1081" s="65"/>
      <c r="AH1081" s="65"/>
      <c r="AI1081" s="65"/>
      <c r="AJ1081" s="65"/>
      <c r="AK1081" s="65"/>
      <c r="AL1081" s="65"/>
      <c r="AM1081" s="65"/>
      <c r="AN1081" s="65"/>
      <c r="AO1081" s="65"/>
      <c r="AP1081" s="65"/>
      <c r="AQ1081" s="65"/>
      <c r="AR1081" s="65"/>
      <c r="AS1081" s="65"/>
      <c r="AT1081" s="65"/>
      <c r="AU1081" s="65"/>
      <c r="AV1081" s="65"/>
      <c r="AW1081" s="65"/>
      <c r="AX1081" s="65"/>
      <c r="AY1081" s="65"/>
      <c r="AZ1081" s="65"/>
      <c r="BA1081" s="65"/>
      <c r="BB1081" s="65"/>
      <c r="BC1081" s="65"/>
      <c r="BD1081" s="65"/>
      <c r="BE1081" s="65"/>
      <c r="BF1081" s="65"/>
      <c r="BG1081" s="65"/>
      <c r="BH1081" s="146"/>
    </row>
    <row r="1082" spans="1:60" s="147" customFormat="1" ht="24">
      <c r="A1082" s="60" t="s">
        <v>741</v>
      </c>
      <c r="B1082" s="67" t="s">
        <v>743</v>
      </c>
      <c r="C1082" s="211">
        <v>127</v>
      </c>
      <c r="D1082" s="107">
        <f t="shared" ref="D1082:D1084" si="482">SUM(E1082:P1082)</f>
        <v>127</v>
      </c>
      <c r="E1082" s="107">
        <v>127</v>
      </c>
      <c r="F1082" s="107"/>
      <c r="G1082" s="107"/>
      <c r="H1082" s="107"/>
      <c r="I1082" s="107"/>
      <c r="J1082" s="107"/>
      <c r="K1082" s="107"/>
      <c r="L1082" s="107"/>
      <c r="M1082" s="107"/>
      <c r="N1082" s="107"/>
      <c r="O1082" s="107"/>
      <c r="P1082" s="107"/>
      <c r="Q1082" s="107"/>
      <c r="R1082" s="107"/>
      <c r="S1082" s="107"/>
      <c r="T1082" s="107"/>
      <c r="U1082" s="212">
        <f t="shared" si="476"/>
        <v>127</v>
      </c>
      <c r="V1082" s="32">
        <f t="shared" si="460"/>
        <v>127</v>
      </c>
      <c r="W1082" s="97">
        <f t="shared" si="461"/>
        <v>127</v>
      </c>
      <c r="X1082" s="172">
        <f t="shared" si="463"/>
        <v>0</v>
      </c>
      <c r="Y1082" s="75" t="s">
        <v>236</v>
      </c>
      <c r="Z1082" s="5">
        <f t="shared" si="466"/>
        <v>0</v>
      </c>
      <c r="AA1082" s="65"/>
      <c r="AB1082" s="65"/>
      <c r="AC1082" s="65"/>
      <c r="AD1082" s="65"/>
      <c r="AE1082" s="65"/>
      <c r="AF1082" s="65"/>
      <c r="AG1082" s="65"/>
      <c r="AH1082" s="65"/>
      <c r="AI1082" s="65"/>
      <c r="AJ1082" s="65"/>
      <c r="AK1082" s="65"/>
      <c r="AL1082" s="65"/>
      <c r="AM1082" s="65"/>
      <c r="AN1082" s="65"/>
      <c r="AO1082" s="65"/>
      <c r="AP1082" s="65"/>
      <c r="AQ1082" s="65"/>
      <c r="AR1082" s="65"/>
      <c r="AS1082" s="65"/>
      <c r="AT1082" s="65"/>
      <c r="AU1082" s="65"/>
      <c r="AV1082" s="65"/>
      <c r="AW1082" s="65"/>
      <c r="AX1082" s="65"/>
      <c r="AY1082" s="65"/>
      <c r="AZ1082" s="65"/>
      <c r="BA1082" s="65"/>
      <c r="BB1082" s="65"/>
      <c r="BC1082" s="65"/>
      <c r="BD1082" s="65"/>
      <c r="BE1082" s="65"/>
      <c r="BF1082" s="65"/>
      <c r="BG1082" s="65"/>
      <c r="BH1082" s="146"/>
    </row>
    <row r="1083" spans="1:60" s="147" customFormat="1" ht="36" hidden="1">
      <c r="A1083" s="60" t="s">
        <v>741</v>
      </c>
      <c r="B1083" s="67" t="s">
        <v>779</v>
      </c>
      <c r="C1083" s="211">
        <v>300</v>
      </c>
      <c r="D1083" s="107">
        <f t="shared" si="482"/>
        <v>0</v>
      </c>
      <c r="E1083" s="107"/>
      <c r="F1083" s="107"/>
      <c r="G1083" s="107"/>
      <c r="H1083" s="107"/>
      <c r="I1083" s="107"/>
      <c r="J1083" s="107"/>
      <c r="K1083" s="107"/>
      <c r="L1083" s="107"/>
      <c r="M1083" s="107"/>
      <c r="N1083" s="107"/>
      <c r="O1083" s="107"/>
      <c r="P1083" s="107"/>
      <c r="Q1083" s="107"/>
      <c r="R1083" s="107"/>
      <c r="S1083" s="107"/>
      <c r="T1083" s="107"/>
      <c r="U1083" s="212">
        <f t="shared" si="476"/>
        <v>0</v>
      </c>
      <c r="V1083" s="32">
        <f t="shared" si="460"/>
        <v>0</v>
      </c>
      <c r="W1083" s="97">
        <f t="shared" si="461"/>
        <v>0</v>
      </c>
      <c r="X1083" s="172">
        <f t="shared" si="463"/>
        <v>-300</v>
      </c>
      <c r="Y1083" s="75" t="s">
        <v>236</v>
      </c>
      <c r="Z1083" s="5">
        <f t="shared" si="466"/>
        <v>0</v>
      </c>
      <c r="AA1083" s="65"/>
      <c r="AB1083" s="65"/>
      <c r="AC1083" s="65"/>
      <c r="AD1083" s="65"/>
      <c r="AE1083" s="65"/>
      <c r="AF1083" s="65"/>
      <c r="AG1083" s="65"/>
      <c r="AH1083" s="65"/>
      <c r="AI1083" s="65"/>
      <c r="AJ1083" s="65"/>
      <c r="AK1083" s="65"/>
      <c r="AL1083" s="65"/>
      <c r="AM1083" s="65"/>
      <c r="AN1083" s="65"/>
      <c r="AO1083" s="65"/>
      <c r="AP1083" s="65"/>
      <c r="AQ1083" s="65"/>
      <c r="AR1083" s="65"/>
      <c r="AS1083" s="65"/>
      <c r="AT1083" s="65"/>
      <c r="AU1083" s="65"/>
      <c r="AV1083" s="65"/>
      <c r="AW1083" s="65"/>
      <c r="AX1083" s="65"/>
      <c r="AY1083" s="65"/>
      <c r="AZ1083" s="65"/>
      <c r="BA1083" s="65"/>
      <c r="BB1083" s="65"/>
      <c r="BC1083" s="65"/>
      <c r="BD1083" s="65"/>
      <c r="BE1083" s="65"/>
      <c r="BF1083" s="65"/>
      <c r="BG1083" s="65"/>
      <c r="BH1083" s="146"/>
    </row>
    <row r="1084" spans="1:60" s="147" customFormat="1" ht="45" customHeight="1">
      <c r="A1084" s="60" t="s">
        <v>741</v>
      </c>
      <c r="B1084" s="67" t="s">
        <v>780</v>
      </c>
      <c r="C1084" s="211">
        <v>0</v>
      </c>
      <c r="D1084" s="107">
        <f t="shared" si="482"/>
        <v>700</v>
      </c>
      <c r="E1084" s="107">
        <v>700</v>
      </c>
      <c r="F1084" s="107"/>
      <c r="G1084" s="107"/>
      <c r="H1084" s="107"/>
      <c r="I1084" s="107"/>
      <c r="J1084" s="107"/>
      <c r="K1084" s="107"/>
      <c r="L1084" s="107"/>
      <c r="M1084" s="107"/>
      <c r="N1084" s="107"/>
      <c r="O1084" s="107"/>
      <c r="P1084" s="107"/>
      <c r="Q1084" s="107"/>
      <c r="R1084" s="107"/>
      <c r="S1084" s="107"/>
      <c r="T1084" s="107"/>
      <c r="U1084" s="212">
        <f t="shared" si="476"/>
        <v>700</v>
      </c>
      <c r="V1084" s="32">
        <f t="shared" si="460"/>
        <v>700</v>
      </c>
      <c r="W1084" s="97">
        <f t="shared" si="461"/>
        <v>700</v>
      </c>
      <c r="X1084" s="172">
        <f t="shared" si="463"/>
        <v>700</v>
      </c>
      <c r="Y1084" s="75" t="s">
        <v>236</v>
      </c>
      <c r="Z1084" s="5">
        <f t="shared" si="466"/>
        <v>0</v>
      </c>
      <c r="AA1084" s="65"/>
      <c r="AB1084" s="65"/>
      <c r="AC1084" s="65"/>
      <c r="AD1084" s="65"/>
      <c r="AE1084" s="65"/>
      <c r="AF1084" s="65"/>
      <c r="AG1084" s="65"/>
      <c r="AH1084" s="65"/>
      <c r="AI1084" s="65"/>
      <c r="AJ1084" s="65"/>
      <c r="AK1084" s="65"/>
      <c r="AL1084" s="65"/>
      <c r="AM1084" s="65"/>
      <c r="AN1084" s="65"/>
      <c r="AO1084" s="65"/>
      <c r="AP1084" s="65"/>
      <c r="AQ1084" s="65"/>
      <c r="AR1084" s="65"/>
      <c r="AS1084" s="65"/>
      <c r="AT1084" s="65"/>
      <c r="AU1084" s="65"/>
      <c r="AV1084" s="65"/>
      <c r="AW1084" s="65"/>
      <c r="AX1084" s="65"/>
      <c r="AY1084" s="65"/>
      <c r="AZ1084" s="65"/>
      <c r="BA1084" s="65"/>
      <c r="BB1084" s="65"/>
      <c r="BC1084" s="65"/>
      <c r="BD1084" s="65"/>
      <c r="BE1084" s="65"/>
      <c r="BF1084" s="65"/>
      <c r="BG1084" s="65"/>
      <c r="BH1084" s="146"/>
    </row>
    <row r="1085" spans="1:60" s="41" customFormat="1" ht="12">
      <c r="A1085" s="90" t="s">
        <v>781</v>
      </c>
      <c r="B1085" s="28" t="s">
        <v>782</v>
      </c>
      <c r="C1085" s="216">
        <v>11997</v>
      </c>
      <c r="D1085" s="99">
        <f t="shared" ref="D1085:Q1085" si="483">+D1086+D1087+D1088+D1091</f>
        <v>11546</v>
      </c>
      <c r="E1085" s="99">
        <f>+E1086+E1087+E1088+E1091</f>
        <v>11546</v>
      </c>
      <c r="F1085" s="99">
        <f t="shared" si="483"/>
        <v>0</v>
      </c>
      <c r="G1085" s="99">
        <f t="shared" si="483"/>
        <v>0</v>
      </c>
      <c r="H1085" s="99">
        <f t="shared" si="483"/>
        <v>0</v>
      </c>
      <c r="I1085" s="99">
        <f t="shared" si="483"/>
        <v>0</v>
      </c>
      <c r="J1085" s="99">
        <f t="shared" si="483"/>
        <v>0</v>
      </c>
      <c r="K1085" s="99">
        <f t="shared" si="483"/>
        <v>0</v>
      </c>
      <c r="L1085" s="99">
        <f t="shared" si="483"/>
        <v>0</v>
      </c>
      <c r="M1085" s="99">
        <f t="shared" si="483"/>
        <v>0</v>
      </c>
      <c r="N1085" s="99">
        <f t="shared" si="483"/>
        <v>0</v>
      </c>
      <c r="O1085" s="99">
        <f t="shared" si="483"/>
        <v>0</v>
      </c>
      <c r="P1085" s="99">
        <f t="shared" si="483"/>
        <v>0</v>
      </c>
      <c r="Q1085" s="99">
        <f t="shared" si="483"/>
        <v>66</v>
      </c>
      <c r="R1085" s="99"/>
      <c r="S1085" s="99">
        <f t="shared" ref="S1085:T1085" si="484">+S1086+S1087+S1088+S1091</f>
        <v>68</v>
      </c>
      <c r="T1085" s="99">
        <f t="shared" si="484"/>
        <v>0</v>
      </c>
      <c r="U1085" s="217">
        <f t="shared" si="476"/>
        <v>11612</v>
      </c>
      <c r="V1085" s="32">
        <f t="shared" si="460"/>
        <v>11544</v>
      </c>
      <c r="W1085" s="97">
        <f t="shared" si="461"/>
        <v>11546</v>
      </c>
      <c r="X1085" s="34">
        <f t="shared" si="463"/>
        <v>-451</v>
      </c>
      <c r="Y1085" s="75" t="s">
        <v>236</v>
      </c>
      <c r="Z1085" s="5">
        <f t="shared" si="466"/>
        <v>0</v>
      </c>
      <c r="AA1085" s="39"/>
      <c r="AB1085" s="39"/>
      <c r="AC1085" s="40"/>
      <c r="AD1085" s="40"/>
      <c r="AE1085" s="40"/>
      <c r="AF1085" s="40"/>
      <c r="AG1085" s="40"/>
      <c r="AH1085" s="40"/>
      <c r="AI1085" s="40"/>
      <c r="AJ1085" s="40"/>
      <c r="AK1085" s="40"/>
      <c r="AL1085" s="40"/>
      <c r="AM1085" s="40"/>
      <c r="AN1085" s="40"/>
      <c r="AO1085" s="40"/>
      <c r="AP1085" s="40"/>
      <c r="AQ1085" s="40"/>
      <c r="AR1085" s="40"/>
      <c r="AS1085" s="40"/>
      <c r="AT1085" s="40"/>
      <c r="AU1085" s="40"/>
      <c r="AV1085" s="40"/>
      <c r="AW1085" s="40"/>
      <c r="AX1085" s="40"/>
      <c r="AY1085" s="40"/>
      <c r="AZ1085" s="40"/>
      <c r="BA1085" s="40"/>
      <c r="BB1085" s="40"/>
      <c r="BC1085" s="40"/>
      <c r="BD1085" s="40"/>
      <c r="BE1085" s="40"/>
      <c r="BF1085" s="40"/>
      <c r="BG1085" s="40"/>
    </row>
    <row r="1086" spans="1:60" s="59" customFormat="1" ht="16.899999999999999" customHeight="1">
      <c r="A1086" s="42" t="s">
        <v>35</v>
      </c>
      <c r="B1086" s="43" t="s">
        <v>371</v>
      </c>
      <c r="C1086" s="218">
        <v>4300</v>
      </c>
      <c r="D1086" s="45">
        <f>SUM(E1086:P1086)</f>
        <v>5147</v>
      </c>
      <c r="E1086" s="45">
        <v>5147</v>
      </c>
      <c r="F1086" s="45"/>
      <c r="G1086" s="45"/>
      <c r="H1086" s="45"/>
      <c r="I1086" s="45"/>
      <c r="J1086" s="45"/>
      <c r="K1086" s="45"/>
      <c r="L1086" s="45"/>
      <c r="M1086" s="45"/>
      <c r="N1086" s="45"/>
      <c r="O1086" s="45"/>
      <c r="P1086" s="45"/>
      <c r="Q1086" s="45"/>
      <c r="R1086" s="45"/>
      <c r="S1086" s="45"/>
      <c r="T1086" s="45"/>
      <c r="U1086" s="212">
        <f t="shared" si="476"/>
        <v>5147</v>
      </c>
      <c r="V1086" s="32">
        <f t="shared" si="460"/>
        <v>5147</v>
      </c>
      <c r="W1086" s="97">
        <f t="shared" si="461"/>
        <v>5147</v>
      </c>
      <c r="X1086" s="47">
        <f t="shared" si="463"/>
        <v>847</v>
      </c>
      <c r="Y1086" s="75" t="s">
        <v>236</v>
      </c>
      <c r="Z1086" s="5">
        <f t="shared" si="466"/>
        <v>0</v>
      </c>
      <c r="AA1086" s="58"/>
      <c r="AB1086" s="58"/>
      <c r="AC1086" s="58"/>
      <c r="AD1086" s="58"/>
      <c r="AE1086" s="58"/>
      <c r="AF1086" s="58"/>
      <c r="AG1086" s="58"/>
      <c r="AH1086" s="58"/>
      <c r="AI1086" s="58"/>
      <c r="AJ1086" s="58"/>
      <c r="AK1086" s="58"/>
      <c r="AL1086" s="58"/>
      <c r="AM1086" s="58"/>
      <c r="AN1086" s="58"/>
      <c r="AO1086" s="58"/>
      <c r="AP1086" s="58"/>
      <c r="AQ1086" s="58"/>
      <c r="AR1086" s="58"/>
      <c r="AS1086" s="58"/>
      <c r="AT1086" s="58"/>
      <c r="AU1086" s="58"/>
      <c r="AV1086" s="58"/>
      <c r="AW1086" s="58"/>
      <c r="AX1086" s="58"/>
      <c r="AY1086" s="58"/>
      <c r="AZ1086" s="58"/>
      <c r="BA1086" s="58"/>
      <c r="BB1086" s="58"/>
      <c r="BC1086" s="58"/>
      <c r="BD1086" s="58"/>
      <c r="BE1086" s="58"/>
      <c r="BF1086" s="58"/>
      <c r="BG1086" s="58"/>
    </row>
    <row r="1087" spans="1:60" s="59" customFormat="1" ht="16.899999999999999" customHeight="1">
      <c r="A1087" s="42" t="s">
        <v>43</v>
      </c>
      <c r="B1087" s="43" t="s">
        <v>372</v>
      </c>
      <c r="C1087" s="218">
        <v>591</v>
      </c>
      <c r="D1087" s="45">
        <f>SUM(E1087:P1087)</f>
        <v>607</v>
      </c>
      <c r="E1087" s="45">
        <v>607</v>
      </c>
      <c r="F1087" s="45"/>
      <c r="G1087" s="45"/>
      <c r="H1087" s="45"/>
      <c r="I1087" s="45"/>
      <c r="J1087" s="45"/>
      <c r="K1087" s="45"/>
      <c r="L1087" s="45"/>
      <c r="M1087" s="45"/>
      <c r="N1087" s="45"/>
      <c r="O1087" s="45"/>
      <c r="P1087" s="45"/>
      <c r="Q1087" s="45">
        <v>66</v>
      </c>
      <c r="R1087" s="45"/>
      <c r="S1087" s="45">
        <v>68</v>
      </c>
      <c r="T1087" s="45"/>
      <c r="U1087" s="214">
        <f t="shared" si="476"/>
        <v>673</v>
      </c>
      <c r="V1087" s="32">
        <f t="shared" si="460"/>
        <v>605</v>
      </c>
      <c r="W1087" s="97">
        <f t="shared" si="461"/>
        <v>607</v>
      </c>
      <c r="X1087" s="47">
        <f t="shared" si="463"/>
        <v>16</v>
      </c>
      <c r="Y1087" s="75" t="s">
        <v>236</v>
      </c>
      <c r="Z1087" s="5">
        <f t="shared" si="466"/>
        <v>0</v>
      </c>
      <c r="AA1087" s="58"/>
      <c r="AB1087" s="58"/>
      <c r="AC1087" s="58"/>
      <c r="AD1087" s="58"/>
      <c r="AE1087" s="58"/>
      <c r="AF1087" s="58"/>
      <c r="AG1087" s="58"/>
      <c r="AH1087" s="58"/>
      <c r="AI1087" s="58"/>
      <c r="AJ1087" s="58"/>
      <c r="AK1087" s="58"/>
      <c r="AL1087" s="58"/>
      <c r="AM1087" s="58"/>
      <c r="AN1087" s="58"/>
      <c r="AO1087" s="58"/>
      <c r="AP1087" s="58"/>
      <c r="AQ1087" s="58"/>
      <c r="AR1087" s="58"/>
      <c r="AS1087" s="58"/>
      <c r="AT1087" s="58"/>
      <c r="AU1087" s="58"/>
      <c r="AV1087" s="58"/>
      <c r="AW1087" s="58"/>
      <c r="AX1087" s="58"/>
      <c r="AY1087" s="58"/>
      <c r="AZ1087" s="58"/>
      <c r="BA1087" s="58"/>
      <c r="BB1087" s="58"/>
      <c r="BC1087" s="58"/>
      <c r="BD1087" s="58"/>
      <c r="BE1087" s="58"/>
      <c r="BF1087" s="58"/>
      <c r="BG1087" s="58"/>
    </row>
    <row r="1088" spans="1:60" s="59" customFormat="1" ht="16.899999999999999" customHeight="1">
      <c r="A1088" s="42" t="s">
        <v>45</v>
      </c>
      <c r="B1088" s="43" t="s">
        <v>783</v>
      </c>
      <c r="C1088" s="218">
        <v>1117</v>
      </c>
      <c r="D1088" s="45">
        <f>SUM(D1089:D1090)</f>
        <v>887</v>
      </c>
      <c r="E1088" s="45">
        <f t="shared" ref="E1088:W1088" si="485">SUM(E1089:E1090)</f>
        <v>887</v>
      </c>
      <c r="F1088" s="45">
        <f t="shared" si="485"/>
        <v>0</v>
      </c>
      <c r="G1088" s="45">
        <f t="shared" si="485"/>
        <v>0</v>
      </c>
      <c r="H1088" s="45">
        <f t="shared" si="485"/>
        <v>0</v>
      </c>
      <c r="I1088" s="45">
        <f t="shared" si="485"/>
        <v>0</v>
      </c>
      <c r="J1088" s="45">
        <f t="shared" si="485"/>
        <v>0</v>
      </c>
      <c r="K1088" s="45">
        <f t="shared" si="485"/>
        <v>0</v>
      </c>
      <c r="L1088" s="45">
        <f t="shared" si="485"/>
        <v>0</v>
      </c>
      <c r="M1088" s="45">
        <f t="shared" si="485"/>
        <v>0</v>
      </c>
      <c r="N1088" s="45">
        <f t="shared" si="485"/>
        <v>0</v>
      </c>
      <c r="O1088" s="45">
        <f t="shared" si="485"/>
        <v>0</v>
      </c>
      <c r="P1088" s="45">
        <f t="shared" si="485"/>
        <v>0</v>
      </c>
      <c r="Q1088" s="45">
        <f t="shared" si="485"/>
        <v>0</v>
      </c>
      <c r="R1088" s="45">
        <f t="shared" si="485"/>
        <v>0</v>
      </c>
      <c r="S1088" s="45">
        <f t="shared" si="485"/>
        <v>0</v>
      </c>
      <c r="T1088" s="45">
        <f t="shared" si="485"/>
        <v>0</v>
      </c>
      <c r="U1088" s="221">
        <f t="shared" si="485"/>
        <v>887</v>
      </c>
      <c r="V1088" s="47">
        <f t="shared" si="485"/>
        <v>887</v>
      </c>
      <c r="W1088" s="47">
        <f t="shared" si="485"/>
        <v>887</v>
      </c>
      <c r="X1088" s="47">
        <f t="shared" si="463"/>
        <v>-230</v>
      </c>
      <c r="Y1088" s="75" t="s">
        <v>236</v>
      </c>
      <c r="Z1088" s="5">
        <f t="shared" si="466"/>
        <v>0</v>
      </c>
      <c r="AA1088" s="58"/>
      <c r="AB1088" s="58"/>
      <c r="AC1088" s="58"/>
      <c r="AD1088" s="58"/>
      <c r="AE1088" s="58"/>
      <c r="AF1088" s="58"/>
      <c r="AG1088" s="58"/>
      <c r="AH1088" s="58"/>
      <c r="AI1088" s="58"/>
      <c r="AJ1088" s="58"/>
      <c r="AK1088" s="58"/>
      <c r="AL1088" s="58"/>
      <c r="AM1088" s="58"/>
      <c r="AN1088" s="58"/>
      <c r="AO1088" s="58"/>
      <c r="AP1088" s="58"/>
      <c r="AQ1088" s="58"/>
      <c r="AR1088" s="58"/>
      <c r="AS1088" s="58"/>
      <c r="AT1088" s="58"/>
      <c r="AU1088" s="58"/>
      <c r="AV1088" s="58"/>
      <c r="AW1088" s="58"/>
      <c r="AX1088" s="58"/>
      <c r="AY1088" s="58"/>
      <c r="AZ1088" s="58"/>
      <c r="BA1088" s="58"/>
      <c r="BB1088" s="58"/>
      <c r="BC1088" s="58"/>
      <c r="BD1088" s="58"/>
      <c r="BE1088" s="58"/>
      <c r="BF1088" s="58"/>
      <c r="BG1088" s="58"/>
    </row>
    <row r="1089" spans="1:59" s="59" customFormat="1" ht="24">
      <c r="A1089" s="50" t="s">
        <v>242</v>
      </c>
      <c r="B1089" s="51" t="s">
        <v>784</v>
      </c>
      <c r="C1089" s="222">
        <v>317</v>
      </c>
      <c r="D1089" s="52">
        <f>SUM(E1089:P1089)</f>
        <v>87</v>
      </c>
      <c r="E1089" s="52">
        <v>87</v>
      </c>
      <c r="F1089" s="52"/>
      <c r="G1089" s="52"/>
      <c r="H1089" s="52"/>
      <c r="I1089" s="52"/>
      <c r="J1089" s="52"/>
      <c r="K1089" s="52"/>
      <c r="L1089" s="52"/>
      <c r="M1089" s="52"/>
      <c r="N1089" s="52"/>
      <c r="O1089" s="52"/>
      <c r="P1089" s="52"/>
      <c r="Q1089" s="52"/>
      <c r="R1089" s="52"/>
      <c r="S1089" s="52"/>
      <c r="T1089" s="52"/>
      <c r="U1089" s="212">
        <f t="shared" si="476"/>
        <v>87</v>
      </c>
      <c r="V1089" s="32">
        <f t="shared" si="460"/>
        <v>87</v>
      </c>
      <c r="W1089" s="97">
        <f t="shared" si="461"/>
        <v>87</v>
      </c>
      <c r="X1089" s="53">
        <f t="shared" si="463"/>
        <v>-230</v>
      </c>
      <c r="Y1089" s="75" t="s">
        <v>236</v>
      </c>
      <c r="Z1089" s="5">
        <f t="shared" si="466"/>
        <v>0</v>
      </c>
      <c r="AA1089" s="58"/>
      <c r="AB1089" s="58"/>
      <c r="AC1089" s="58"/>
      <c r="AD1089" s="58"/>
      <c r="AE1089" s="58"/>
      <c r="AF1089" s="58"/>
      <c r="AG1089" s="58"/>
      <c r="AH1089" s="58"/>
      <c r="AI1089" s="58"/>
      <c r="AJ1089" s="58"/>
      <c r="AK1089" s="58"/>
      <c r="AL1089" s="58"/>
      <c r="AM1089" s="58"/>
      <c r="AN1089" s="58"/>
      <c r="AO1089" s="58"/>
      <c r="AP1089" s="58"/>
      <c r="AQ1089" s="58"/>
      <c r="AR1089" s="58"/>
      <c r="AS1089" s="58"/>
      <c r="AT1089" s="58"/>
      <c r="AU1089" s="58"/>
      <c r="AV1089" s="58"/>
      <c r="AW1089" s="58"/>
      <c r="AX1089" s="58"/>
      <c r="AY1089" s="58"/>
      <c r="AZ1089" s="58"/>
      <c r="BA1089" s="58"/>
      <c r="BB1089" s="58"/>
      <c r="BC1089" s="58"/>
      <c r="BD1089" s="58"/>
      <c r="BE1089" s="58"/>
      <c r="BF1089" s="58"/>
      <c r="BG1089" s="58"/>
    </row>
    <row r="1090" spans="1:59" s="59" customFormat="1" ht="36">
      <c r="A1090" s="50" t="s">
        <v>40</v>
      </c>
      <c r="B1090" s="86" t="s">
        <v>785</v>
      </c>
      <c r="C1090" s="222">
        <v>800</v>
      </c>
      <c r="D1090" s="52">
        <f>SUM(E1090:P1090)</f>
        <v>800</v>
      </c>
      <c r="E1090" s="52">
        <v>800</v>
      </c>
      <c r="F1090" s="52"/>
      <c r="G1090" s="52"/>
      <c r="H1090" s="52"/>
      <c r="I1090" s="52"/>
      <c r="J1090" s="52"/>
      <c r="K1090" s="52"/>
      <c r="L1090" s="52"/>
      <c r="M1090" s="52"/>
      <c r="N1090" s="52"/>
      <c r="O1090" s="52"/>
      <c r="P1090" s="52"/>
      <c r="Q1090" s="52"/>
      <c r="R1090" s="52"/>
      <c r="S1090" s="52"/>
      <c r="T1090" s="52"/>
      <c r="U1090" s="212">
        <f t="shared" si="476"/>
        <v>800</v>
      </c>
      <c r="V1090" s="32">
        <f t="shared" si="460"/>
        <v>800</v>
      </c>
      <c r="W1090" s="97">
        <f t="shared" si="461"/>
        <v>800</v>
      </c>
      <c r="X1090" s="53">
        <f t="shared" si="463"/>
        <v>0</v>
      </c>
      <c r="Y1090" s="75" t="s">
        <v>236</v>
      </c>
      <c r="Z1090" s="5">
        <f t="shared" si="466"/>
        <v>0</v>
      </c>
      <c r="AA1090" s="58"/>
      <c r="AB1090" s="58"/>
      <c r="AC1090" s="58"/>
      <c r="AD1090" s="58"/>
      <c r="AE1090" s="58"/>
      <c r="AF1090" s="58"/>
      <c r="AG1090" s="58"/>
      <c r="AH1090" s="58"/>
      <c r="AI1090" s="58"/>
      <c r="AJ1090" s="58"/>
      <c r="AK1090" s="58"/>
      <c r="AL1090" s="58"/>
      <c r="AM1090" s="58"/>
      <c r="AN1090" s="58"/>
      <c r="AO1090" s="58"/>
      <c r="AP1090" s="58"/>
      <c r="AQ1090" s="58"/>
      <c r="AR1090" s="58"/>
      <c r="AS1090" s="58"/>
      <c r="AT1090" s="58"/>
      <c r="AU1090" s="58"/>
      <c r="AV1090" s="58"/>
      <c r="AW1090" s="58"/>
      <c r="AX1090" s="58"/>
      <c r="AY1090" s="58"/>
      <c r="AZ1090" s="58"/>
      <c r="BA1090" s="58"/>
      <c r="BB1090" s="58"/>
      <c r="BC1090" s="58"/>
      <c r="BD1090" s="58"/>
      <c r="BE1090" s="58"/>
      <c r="BF1090" s="58"/>
      <c r="BG1090" s="58"/>
    </row>
    <row r="1091" spans="1:59" s="59" customFormat="1" ht="16.899999999999999" customHeight="1">
      <c r="A1091" s="42" t="s">
        <v>65</v>
      </c>
      <c r="B1091" s="43" t="s">
        <v>710</v>
      </c>
      <c r="C1091" s="218">
        <v>5989</v>
      </c>
      <c r="D1091" s="45">
        <f t="shared" ref="D1091:Q1091" si="486">+SUM(D1092:D1101)</f>
        <v>4905</v>
      </c>
      <c r="E1091" s="45">
        <f t="shared" si="486"/>
        <v>4905</v>
      </c>
      <c r="F1091" s="45">
        <f t="shared" si="486"/>
        <v>0</v>
      </c>
      <c r="G1091" s="45">
        <f t="shared" si="486"/>
        <v>0</v>
      </c>
      <c r="H1091" s="45">
        <f t="shared" si="486"/>
        <v>0</v>
      </c>
      <c r="I1091" s="45">
        <f t="shared" si="486"/>
        <v>0</v>
      </c>
      <c r="J1091" s="45">
        <f t="shared" si="486"/>
        <v>0</v>
      </c>
      <c r="K1091" s="45">
        <f t="shared" si="486"/>
        <v>0</v>
      </c>
      <c r="L1091" s="45">
        <f t="shared" si="486"/>
        <v>0</v>
      </c>
      <c r="M1091" s="45">
        <f t="shared" si="486"/>
        <v>0</v>
      </c>
      <c r="N1091" s="45">
        <f t="shared" si="486"/>
        <v>0</v>
      </c>
      <c r="O1091" s="45">
        <f t="shared" si="486"/>
        <v>0</v>
      </c>
      <c r="P1091" s="45">
        <f t="shared" si="486"/>
        <v>0</v>
      </c>
      <c r="Q1091" s="45">
        <f t="shared" si="486"/>
        <v>0</v>
      </c>
      <c r="R1091" s="45"/>
      <c r="S1091" s="45">
        <f t="shared" ref="S1091:T1091" si="487">+SUM(S1092:S1101)</f>
        <v>0</v>
      </c>
      <c r="T1091" s="45">
        <f t="shared" si="487"/>
        <v>0</v>
      </c>
      <c r="U1091" s="214">
        <f t="shared" si="476"/>
        <v>4905</v>
      </c>
      <c r="V1091" s="32">
        <f t="shared" si="460"/>
        <v>4905</v>
      </c>
      <c r="W1091" s="97">
        <f t="shared" si="461"/>
        <v>4905</v>
      </c>
      <c r="X1091" s="47">
        <f t="shared" si="463"/>
        <v>-1084</v>
      </c>
      <c r="Y1091" s="75" t="s">
        <v>236</v>
      </c>
      <c r="Z1091" s="5">
        <f t="shared" si="466"/>
        <v>0</v>
      </c>
      <c r="AA1091" s="58"/>
      <c r="AB1091" s="58"/>
      <c r="AC1091" s="58"/>
      <c r="AD1091" s="58"/>
      <c r="AE1091" s="58"/>
      <c r="AF1091" s="58"/>
      <c r="AG1091" s="58"/>
      <c r="AH1091" s="58"/>
      <c r="AI1091" s="58"/>
      <c r="AJ1091" s="58"/>
      <c r="AK1091" s="58"/>
      <c r="AL1091" s="58"/>
      <c r="AM1091" s="58"/>
      <c r="AN1091" s="58"/>
      <c r="AO1091" s="58"/>
      <c r="AP1091" s="58"/>
      <c r="AQ1091" s="58"/>
      <c r="AR1091" s="58"/>
      <c r="AS1091" s="58"/>
      <c r="AT1091" s="58"/>
      <c r="AU1091" s="58"/>
      <c r="AV1091" s="58"/>
      <c r="AW1091" s="58"/>
      <c r="AX1091" s="58"/>
      <c r="AY1091" s="58"/>
      <c r="AZ1091" s="58"/>
      <c r="BA1091" s="58"/>
      <c r="BB1091" s="58"/>
      <c r="BC1091" s="58"/>
      <c r="BD1091" s="58"/>
      <c r="BE1091" s="58"/>
      <c r="BF1091" s="58"/>
      <c r="BG1091" s="58"/>
    </row>
    <row r="1092" spans="1:59" s="59" customFormat="1" ht="48" hidden="1">
      <c r="A1092" s="133" t="s">
        <v>40</v>
      </c>
      <c r="B1092" s="223" t="s">
        <v>786</v>
      </c>
      <c r="C1092" s="222">
        <v>498</v>
      </c>
      <c r="D1092" s="52">
        <f>SUM(E1092:P1092)</f>
        <v>0</v>
      </c>
      <c r="E1092" s="52"/>
      <c r="F1092" s="52"/>
      <c r="G1092" s="52"/>
      <c r="H1092" s="52"/>
      <c r="I1092" s="52"/>
      <c r="J1092" s="52"/>
      <c r="K1092" s="52"/>
      <c r="L1092" s="52"/>
      <c r="M1092" s="52"/>
      <c r="N1092" s="52"/>
      <c r="O1092" s="52"/>
      <c r="P1092" s="52"/>
      <c r="Q1092" s="52"/>
      <c r="R1092" s="52"/>
      <c r="S1092" s="52"/>
      <c r="T1092" s="52"/>
      <c r="U1092" s="212">
        <f t="shared" si="476"/>
        <v>0</v>
      </c>
      <c r="V1092" s="32">
        <f t="shared" si="460"/>
        <v>0</v>
      </c>
      <c r="W1092" s="97">
        <f t="shared" si="461"/>
        <v>0</v>
      </c>
      <c r="X1092" s="53">
        <f t="shared" si="463"/>
        <v>-498</v>
      </c>
      <c r="Y1092" s="75" t="s">
        <v>236</v>
      </c>
      <c r="Z1092" s="5">
        <f t="shared" si="466"/>
        <v>0</v>
      </c>
      <c r="AA1092" s="58"/>
      <c r="AB1092" s="58"/>
      <c r="AC1092" s="58"/>
      <c r="AD1092" s="58"/>
      <c r="AE1092" s="58"/>
      <c r="AF1092" s="58"/>
      <c r="AG1092" s="58"/>
      <c r="AH1092" s="58"/>
      <c r="AI1092" s="58"/>
      <c r="AJ1092" s="58"/>
      <c r="AK1092" s="58"/>
      <c r="AL1092" s="58"/>
      <c r="AM1092" s="58"/>
      <c r="AN1092" s="58"/>
      <c r="AO1092" s="58"/>
      <c r="AP1092" s="58"/>
      <c r="AQ1092" s="58"/>
      <c r="AR1092" s="58"/>
      <c r="AS1092" s="58"/>
      <c r="AT1092" s="58"/>
      <c r="AU1092" s="58"/>
      <c r="AV1092" s="58"/>
      <c r="AW1092" s="58"/>
      <c r="AX1092" s="58"/>
      <c r="AY1092" s="58"/>
      <c r="AZ1092" s="58"/>
      <c r="BA1092" s="58"/>
      <c r="BB1092" s="58"/>
      <c r="BC1092" s="58"/>
      <c r="BD1092" s="58"/>
      <c r="BE1092" s="58"/>
      <c r="BF1092" s="58"/>
      <c r="BG1092" s="58"/>
    </row>
    <row r="1093" spans="1:59" s="59" customFormat="1" ht="44.25" customHeight="1">
      <c r="A1093" s="133" t="s">
        <v>40</v>
      </c>
      <c r="B1093" s="224" t="s">
        <v>787</v>
      </c>
      <c r="C1093" s="222">
        <v>1435</v>
      </c>
      <c r="D1093" s="52">
        <f t="shared" ref="D1093:D1101" si="488">SUM(E1093:P1093)</f>
        <v>808</v>
      </c>
      <c r="E1093" s="52">
        <v>808</v>
      </c>
      <c r="F1093" s="52"/>
      <c r="G1093" s="52"/>
      <c r="H1093" s="52"/>
      <c r="I1093" s="52"/>
      <c r="J1093" s="52"/>
      <c r="K1093" s="52"/>
      <c r="L1093" s="52"/>
      <c r="M1093" s="52"/>
      <c r="N1093" s="52"/>
      <c r="O1093" s="52"/>
      <c r="P1093" s="52"/>
      <c r="Q1093" s="52"/>
      <c r="R1093" s="52"/>
      <c r="S1093" s="52"/>
      <c r="T1093" s="52"/>
      <c r="U1093" s="212">
        <f t="shared" si="476"/>
        <v>808</v>
      </c>
      <c r="V1093" s="32">
        <f t="shared" si="460"/>
        <v>808</v>
      </c>
      <c r="W1093" s="97">
        <f t="shared" si="461"/>
        <v>808</v>
      </c>
      <c r="X1093" s="53">
        <f t="shared" si="463"/>
        <v>-627</v>
      </c>
      <c r="Y1093" s="75" t="s">
        <v>236</v>
      </c>
      <c r="Z1093" s="5">
        <f t="shared" si="466"/>
        <v>0</v>
      </c>
      <c r="AA1093" s="58"/>
      <c r="AB1093" s="58"/>
      <c r="AC1093" s="58"/>
      <c r="AD1093" s="58"/>
      <c r="AE1093" s="58"/>
      <c r="AF1093" s="58"/>
      <c r="AG1093" s="58"/>
      <c r="AH1093" s="58"/>
      <c r="AI1093" s="58"/>
      <c r="AJ1093" s="58"/>
      <c r="AK1093" s="58"/>
      <c r="AL1093" s="58"/>
      <c r="AM1093" s="58"/>
      <c r="AN1093" s="58"/>
      <c r="AO1093" s="58"/>
      <c r="AP1093" s="58"/>
      <c r="AQ1093" s="58"/>
      <c r="AR1093" s="58"/>
      <c r="AS1093" s="58"/>
      <c r="AT1093" s="58"/>
      <c r="AU1093" s="58"/>
      <c r="AV1093" s="58"/>
      <c r="AW1093" s="58"/>
      <c r="AX1093" s="58"/>
      <c r="AY1093" s="58"/>
      <c r="AZ1093" s="58"/>
      <c r="BA1093" s="58"/>
      <c r="BB1093" s="58"/>
      <c r="BC1093" s="58"/>
      <c r="BD1093" s="58"/>
      <c r="BE1093" s="58"/>
      <c r="BF1093" s="58"/>
      <c r="BG1093" s="58"/>
    </row>
    <row r="1094" spans="1:59" s="59" customFormat="1" ht="36">
      <c r="A1094" s="133" t="s">
        <v>38</v>
      </c>
      <c r="B1094" s="224" t="s">
        <v>788</v>
      </c>
      <c r="C1094" s="222">
        <v>1171</v>
      </c>
      <c r="D1094" s="52">
        <f t="shared" si="488"/>
        <v>903</v>
      </c>
      <c r="E1094" s="52">
        <v>903</v>
      </c>
      <c r="F1094" s="52"/>
      <c r="G1094" s="52"/>
      <c r="H1094" s="52"/>
      <c r="I1094" s="52"/>
      <c r="J1094" s="52"/>
      <c r="K1094" s="52"/>
      <c r="L1094" s="52"/>
      <c r="M1094" s="52"/>
      <c r="N1094" s="52"/>
      <c r="O1094" s="52"/>
      <c r="P1094" s="52"/>
      <c r="Q1094" s="52"/>
      <c r="R1094" s="52"/>
      <c r="S1094" s="52"/>
      <c r="T1094" s="52"/>
      <c r="U1094" s="212">
        <f t="shared" si="476"/>
        <v>903</v>
      </c>
      <c r="V1094" s="32">
        <f t="shared" si="460"/>
        <v>903</v>
      </c>
      <c r="W1094" s="97">
        <f t="shared" si="461"/>
        <v>903</v>
      </c>
      <c r="X1094" s="53">
        <f t="shared" si="463"/>
        <v>-268</v>
      </c>
      <c r="Y1094" s="75" t="s">
        <v>236</v>
      </c>
      <c r="Z1094" s="5">
        <f t="shared" si="466"/>
        <v>0</v>
      </c>
      <c r="AA1094" s="58"/>
      <c r="AB1094" s="58"/>
      <c r="AC1094" s="58"/>
      <c r="AD1094" s="58"/>
      <c r="AE1094" s="58"/>
      <c r="AF1094" s="58"/>
      <c r="AG1094" s="58"/>
      <c r="AH1094" s="58"/>
      <c r="AI1094" s="58"/>
      <c r="AJ1094" s="58"/>
      <c r="AK1094" s="58"/>
      <c r="AL1094" s="58"/>
      <c r="AM1094" s="58"/>
      <c r="AN1094" s="58"/>
      <c r="AO1094" s="58"/>
      <c r="AP1094" s="58"/>
      <c r="AQ1094" s="58"/>
      <c r="AR1094" s="58"/>
      <c r="AS1094" s="58"/>
      <c r="AT1094" s="58"/>
      <c r="AU1094" s="58"/>
      <c r="AV1094" s="58"/>
      <c r="AW1094" s="58"/>
      <c r="AX1094" s="58"/>
      <c r="AY1094" s="58"/>
      <c r="AZ1094" s="58"/>
      <c r="BA1094" s="58"/>
      <c r="BB1094" s="58"/>
      <c r="BC1094" s="58"/>
      <c r="BD1094" s="58"/>
      <c r="BE1094" s="58"/>
      <c r="BF1094" s="58"/>
      <c r="BG1094" s="58"/>
    </row>
    <row r="1095" spans="1:59" s="59" customFormat="1" ht="36" hidden="1">
      <c r="A1095" s="133" t="s">
        <v>38</v>
      </c>
      <c r="B1095" s="223" t="s">
        <v>789</v>
      </c>
      <c r="C1095" s="222">
        <v>400</v>
      </c>
      <c r="D1095" s="52">
        <f t="shared" si="488"/>
        <v>0</v>
      </c>
      <c r="E1095" s="52">
        <v>0</v>
      </c>
      <c r="F1095" s="52"/>
      <c r="G1095" s="52"/>
      <c r="H1095" s="52"/>
      <c r="I1095" s="52"/>
      <c r="J1095" s="52"/>
      <c r="K1095" s="52"/>
      <c r="L1095" s="52"/>
      <c r="M1095" s="52"/>
      <c r="N1095" s="52"/>
      <c r="O1095" s="52"/>
      <c r="P1095" s="52"/>
      <c r="Q1095" s="52"/>
      <c r="R1095" s="52"/>
      <c r="S1095" s="52"/>
      <c r="T1095" s="52"/>
      <c r="U1095" s="212">
        <f t="shared" si="476"/>
        <v>0</v>
      </c>
      <c r="V1095" s="32">
        <f t="shared" si="460"/>
        <v>0</v>
      </c>
      <c r="W1095" s="97">
        <f t="shared" si="461"/>
        <v>0</v>
      </c>
      <c r="X1095" s="53">
        <f t="shared" si="463"/>
        <v>-400</v>
      </c>
      <c r="Y1095" s="75" t="s">
        <v>236</v>
      </c>
      <c r="Z1095" s="5">
        <f t="shared" si="466"/>
        <v>0</v>
      </c>
      <c r="AA1095" s="58"/>
      <c r="AB1095" s="58"/>
      <c r="AC1095" s="58"/>
      <c r="AD1095" s="58"/>
      <c r="AE1095" s="58"/>
      <c r="AF1095" s="58"/>
      <c r="AG1095" s="58"/>
      <c r="AH1095" s="58"/>
      <c r="AI1095" s="58"/>
      <c r="AJ1095" s="58"/>
      <c r="AK1095" s="58"/>
      <c r="AL1095" s="58"/>
      <c r="AM1095" s="58"/>
      <c r="AN1095" s="58"/>
      <c r="AO1095" s="58"/>
      <c r="AP1095" s="58"/>
      <c r="AQ1095" s="58"/>
      <c r="AR1095" s="58"/>
      <c r="AS1095" s="58"/>
      <c r="AT1095" s="58"/>
      <c r="AU1095" s="58"/>
      <c r="AV1095" s="58"/>
      <c r="AW1095" s="58"/>
      <c r="AX1095" s="58"/>
      <c r="AY1095" s="58"/>
      <c r="AZ1095" s="58"/>
      <c r="BA1095" s="58"/>
      <c r="BB1095" s="58"/>
      <c r="BC1095" s="58"/>
      <c r="BD1095" s="58"/>
      <c r="BE1095" s="58"/>
      <c r="BF1095" s="58"/>
      <c r="BG1095" s="58"/>
    </row>
    <row r="1096" spans="1:59" s="59" customFormat="1" ht="36" hidden="1">
      <c r="A1096" s="133" t="s">
        <v>40</v>
      </c>
      <c r="B1096" s="223" t="s">
        <v>790</v>
      </c>
      <c r="C1096" s="222">
        <v>385</v>
      </c>
      <c r="D1096" s="52">
        <f t="shared" si="488"/>
        <v>0</v>
      </c>
      <c r="E1096" s="52"/>
      <c r="F1096" s="52"/>
      <c r="G1096" s="52"/>
      <c r="H1096" s="52"/>
      <c r="I1096" s="52"/>
      <c r="J1096" s="52"/>
      <c r="K1096" s="52"/>
      <c r="L1096" s="52"/>
      <c r="M1096" s="52"/>
      <c r="N1096" s="52"/>
      <c r="O1096" s="52"/>
      <c r="P1096" s="52"/>
      <c r="Q1096" s="52"/>
      <c r="R1096" s="52"/>
      <c r="S1096" s="52"/>
      <c r="T1096" s="52"/>
      <c r="U1096" s="212">
        <f t="shared" si="476"/>
        <v>0</v>
      </c>
      <c r="V1096" s="32">
        <f t="shared" si="460"/>
        <v>0</v>
      </c>
      <c r="W1096" s="97">
        <f t="shared" si="461"/>
        <v>0</v>
      </c>
      <c r="X1096" s="53">
        <f t="shared" si="463"/>
        <v>-385</v>
      </c>
      <c r="Y1096" s="75" t="s">
        <v>236</v>
      </c>
      <c r="Z1096" s="5">
        <f t="shared" si="466"/>
        <v>0</v>
      </c>
      <c r="AA1096" s="58"/>
      <c r="AB1096" s="58"/>
      <c r="AC1096" s="58"/>
      <c r="AD1096" s="58"/>
      <c r="AE1096" s="58"/>
      <c r="AF1096" s="58"/>
      <c r="AG1096" s="58"/>
      <c r="AH1096" s="58"/>
      <c r="AI1096" s="58"/>
      <c r="AJ1096" s="58"/>
      <c r="AK1096" s="58"/>
      <c r="AL1096" s="58"/>
      <c r="AM1096" s="58"/>
      <c r="AN1096" s="58"/>
      <c r="AO1096" s="58"/>
      <c r="AP1096" s="58"/>
      <c r="AQ1096" s="58"/>
      <c r="AR1096" s="58"/>
      <c r="AS1096" s="58"/>
      <c r="AT1096" s="58"/>
      <c r="AU1096" s="58"/>
      <c r="AV1096" s="58"/>
      <c r="AW1096" s="58"/>
      <c r="AX1096" s="58"/>
      <c r="AY1096" s="58"/>
      <c r="AZ1096" s="58"/>
      <c r="BA1096" s="58"/>
      <c r="BB1096" s="58"/>
      <c r="BC1096" s="58"/>
      <c r="BD1096" s="58"/>
      <c r="BE1096" s="58"/>
      <c r="BF1096" s="58"/>
      <c r="BG1096" s="58"/>
    </row>
    <row r="1097" spans="1:59" s="59" customFormat="1" ht="36">
      <c r="A1097" s="133" t="s">
        <v>40</v>
      </c>
      <c r="B1097" s="223" t="s">
        <v>791</v>
      </c>
      <c r="C1097" s="222">
        <v>1500</v>
      </c>
      <c r="D1097" s="52">
        <f t="shared" si="488"/>
        <v>1400</v>
      </c>
      <c r="E1097" s="52">
        <v>1400</v>
      </c>
      <c r="F1097" s="52"/>
      <c r="G1097" s="52"/>
      <c r="H1097" s="52"/>
      <c r="I1097" s="52"/>
      <c r="J1097" s="52"/>
      <c r="K1097" s="52"/>
      <c r="L1097" s="52"/>
      <c r="M1097" s="52"/>
      <c r="N1097" s="52"/>
      <c r="O1097" s="52"/>
      <c r="P1097" s="52"/>
      <c r="Q1097" s="52"/>
      <c r="R1097" s="52"/>
      <c r="S1097" s="52"/>
      <c r="T1097" s="52"/>
      <c r="U1097" s="212">
        <f t="shared" si="476"/>
        <v>1400</v>
      </c>
      <c r="V1097" s="32">
        <f t="shared" si="460"/>
        <v>1400</v>
      </c>
      <c r="W1097" s="97">
        <f t="shared" si="461"/>
        <v>1400</v>
      </c>
      <c r="X1097" s="53">
        <f t="shared" si="463"/>
        <v>-100</v>
      </c>
      <c r="Y1097" s="75" t="s">
        <v>236</v>
      </c>
      <c r="Z1097" s="5">
        <f t="shared" si="466"/>
        <v>0</v>
      </c>
      <c r="AA1097" s="58"/>
      <c r="AB1097" s="58"/>
      <c r="AC1097" s="58"/>
      <c r="AD1097" s="58"/>
      <c r="AE1097" s="58"/>
      <c r="AF1097" s="58"/>
      <c r="AG1097" s="58"/>
      <c r="AH1097" s="58"/>
      <c r="AI1097" s="58"/>
      <c r="AJ1097" s="58"/>
      <c r="AK1097" s="58"/>
      <c r="AL1097" s="58"/>
      <c r="AM1097" s="58"/>
      <c r="AN1097" s="58"/>
      <c r="AO1097" s="58"/>
      <c r="AP1097" s="58"/>
      <c r="AQ1097" s="58"/>
      <c r="AR1097" s="58"/>
      <c r="AS1097" s="58"/>
      <c r="AT1097" s="58"/>
      <c r="AU1097" s="58"/>
      <c r="AV1097" s="58"/>
      <c r="AW1097" s="58"/>
      <c r="AX1097" s="58"/>
      <c r="AY1097" s="58"/>
      <c r="AZ1097" s="58"/>
      <c r="BA1097" s="58"/>
      <c r="BB1097" s="58"/>
      <c r="BC1097" s="58"/>
      <c r="BD1097" s="58"/>
      <c r="BE1097" s="58"/>
      <c r="BF1097" s="58"/>
      <c r="BG1097" s="58"/>
    </row>
    <row r="1098" spans="1:59" s="59" customFormat="1" ht="24">
      <c r="A1098" s="133" t="s">
        <v>40</v>
      </c>
      <c r="B1098" s="225" t="s">
        <v>792</v>
      </c>
      <c r="C1098" s="226"/>
      <c r="D1098" s="52">
        <f t="shared" si="488"/>
        <v>794</v>
      </c>
      <c r="E1098" s="52">
        <v>794</v>
      </c>
      <c r="F1098" s="52"/>
      <c r="G1098" s="52"/>
      <c r="H1098" s="52"/>
      <c r="I1098" s="52"/>
      <c r="J1098" s="52"/>
      <c r="K1098" s="52"/>
      <c r="L1098" s="52"/>
      <c r="M1098" s="52"/>
      <c r="N1098" s="52"/>
      <c r="O1098" s="52"/>
      <c r="P1098" s="52"/>
      <c r="Q1098" s="52"/>
      <c r="R1098" s="52"/>
      <c r="S1098" s="52"/>
      <c r="T1098" s="52"/>
      <c r="U1098" s="212">
        <f t="shared" si="476"/>
        <v>794</v>
      </c>
      <c r="V1098" s="32">
        <f t="shared" si="460"/>
        <v>794</v>
      </c>
      <c r="W1098" s="97">
        <f t="shared" si="461"/>
        <v>794</v>
      </c>
      <c r="X1098" s="53">
        <f t="shared" si="463"/>
        <v>794</v>
      </c>
      <c r="Y1098" s="75" t="s">
        <v>236</v>
      </c>
      <c r="Z1098" s="5">
        <f t="shared" si="466"/>
        <v>0</v>
      </c>
      <c r="AA1098" s="58"/>
      <c r="AB1098" s="58"/>
      <c r="AC1098" s="58"/>
      <c r="AD1098" s="58"/>
      <c r="AE1098" s="58"/>
      <c r="AF1098" s="58"/>
      <c r="AG1098" s="58"/>
      <c r="AH1098" s="58"/>
      <c r="AI1098" s="58"/>
      <c r="AJ1098" s="58"/>
      <c r="AK1098" s="58"/>
      <c r="AL1098" s="58"/>
      <c r="AM1098" s="58"/>
      <c r="AN1098" s="58"/>
      <c r="AO1098" s="58"/>
      <c r="AP1098" s="58"/>
      <c r="AQ1098" s="58"/>
      <c r="AR1098" s="58"/>
      <c r="AS1098" s="58"/>
      <c r="AT1098" s="58"/>
      <c r="AU1098" s="58"/>
      <c r="AV1098" s="58"/>
      <c r="AW1098" s="58"/>
      <c r="AX1098" s="58"/>
      <c r="AY1098" s="58"/>
      <c r="AZ1098" s="58"/>
      <c r="BA1098" s="58"/>
      <c r="BB1098" s="58"/>
      <c r="BC1098" s="58"/>
      <c r="BD1098" s="58"/>
      <c r="BE1098" s="58"/>
      <c r="BF1098" s="58"/>
      <c r="BG1098" s="58"/>
    </row>
    <row r="1099" spans="1:59" s="59" customFormat="1" ht="36">
      <c r="A1099" s="133" t="s">
        <v>40</v>
      </c>
      <c r="B1099" s="225" t="s">
        <v>793</v>
      </c>
      <c r="C1099" s="226"/>
      <c r="D1099" s="52">
        <f t="shared" si="488"/>
        <v>1000</v>
      </c>
      <c r="E1099" s="52">
        <v>1000</v>
      </c>
      <c r="F1099" s="52"/>
      <c r="G1099" s="52"/>
      <c r="H1099" s="52"/>
      <c r="I1099" s="52"/>
      <c r="J1099" s="52"/>
      <c r="K1099" s="52"/>
      <c r="L1099" s="52"/>
      <c r="M1099" s="52"/>
      <c r="N1099" s="52"/>
      <c r="O1099" s="52"/>
      <c r="P1099" s="52"/>
      <c r="Q1099" s="52"/>
      <c r="R1099" s="52"/>
      <c r="S1099" s="52"/>
      <c r="T1099" s="52"/>
      <c r="U1099" s="212">
        <f t="shared" si="476"/>
        <v>1000</v>
      </c>
      <c r="V1099" s="32">
        <f t="shared" si="460"/>
        <v>1000</v>
      </c>
      <c r="W1099" s="97">
        <f t="shared" si="461"/>
        <v>1000</v>
      </c>
      <c r="X1099" s="53">
        <f t="shared" si="463"/>
        <v>1000</v>
      </c>
      <c r="Y1099" s="75" t="s">
        <v>236</v>
      </c>
      <c r="Z1099" s="5">
        <f t="shared" si="466"/>
        <v>0</v>
      </c>
      <c r="AA1099" s="58"/>
      <c r="AB1099" s="58"/>
      <c r="AC1099" s="58"/>
      <c r="AD1099" s="58"/>
      <c r="AE1099" s="58"/>
      <c r="AF1099" s="58"/>
      <c r="AG1099" s="58"/>
      <c r="AH1099" s="58"/>
      <c r="AI1099" s="58"/>
      <c r="AJ1099" s="58"/>
      <c r="AK1099" s="58"/>
      <c r="AL1099" s="58"/>
      <c r="AM1099" s="58"/>
      <c r="AN1099" s="58"/>
      <c r="AO1099" s="58"/>
      <c r="AP1099" s="58"/>
      <c r="AQ1099" s="58"/>
      <c r="AR1099" s="58"/>
      <c r="AS1099" s="58"/>
      <c r="AT1099" s="58"/>
      <c r="AU1099" s="58"/>
      <c r="AV1099" s="58"/>
      <c r="AW1099" s="58"/>
      <c r="AX1099" s="58"/>
      <c r="AY1099" s="58"/>
      <c r="AZ1099" s="58"/>
      <c r="BA1099" s="58"/>
      <c r="BB1099" s="58"/>
      <c r="BC1099" s="58"/>
      <c r="BD1099" s="58"/>
      <c r="BE1099" s="58"/>
      <c r="BF1099" s="58"/>
      <c r="BG1099" s="58"/>
    </row>
    <row r="1100" spans="1:59" s="59" customFormat="1" ht="24" hidden="1">
      <c r="A1100" s="133" t="s">
        <v>40</v>
      </c>
      <c r="B1100" s="223" t="s">
        <v>794</v>
      </c>
      <c r="C1100" s="226">
        <v>300</v>
      </c>
      <c r="D1100" s="52">
        <f t="shared" si="488"/>
        <v>0</v>
      </c>
      <c r="E1100" s="52"/>
      <c r="F1100" s="52"/>
      <c r="G1100" s="52"/>
      <c r="H1100" s="52"/>
      <c r="I1100" s="52"/>
      <c r="J1100" s="52"/>
      <c r="K1100" s="52"/>
      <c r="L1100" s="52"/>
      <c r="M1100" s="52"/>
      <c r="N1100" s="52"/>
      <c r="O1100" s="52"/>
      <c r="P1100" s="52"/>
      <c r="Q1100" s="52"/>
      <c r="R1100" s="52"/>
      <c r="S1100" s="52"/>
      <c r="T1100" s="52"/>
      <c r="U1100" s="212"/>
      <c r="V1100" s="32"/>
      <c r="W1100" s="97"/>
      <c r="X1100" s="53">
        <f t="shared" si="463"/>
        <v>-300</v>
      </c>
      <c r="Y1100" s="75" t="s">
        <v>236</v>
      </c>
      <c r="Z1100" s="5">
        <f t="shared" si="466"/>
        <v>0</v>
      </c>
      <c r="AA1100" s="58"/>
      <c r="AB1100" s="58"/>
      <c r="AC1100" s="58"/>
      <c r="AD1100" s="58"/>
      <c r="AE1100" s="58"/>
      <c r="AF1100" s="58"/>
      <c r="AG1100" s="58"/>
      <c r="AH1100" s="58"/>
      <c r="AI1100" s="58"/>
      <c r="AJ1100" s="58"/>
      <c r="AK1100" s="58"/>
      <c r="AL1100" s="58"/>
      <c r="AM1100" s="58"/>
      <c r="AN1100" s="58"/>
      <c r="AO1100" s="58"/>
      <c r="AP1100" s="58"/>
      <c r="AQ1100" s="58"/>
      <c r="AR1100" s="58"/>
      <c r="AS1100" s="58"/>
      <c r="AT1100" s="58"/>
      <c r="AU1100" s="58"/>
      <c r="AV1100" s="58"/>
      <c r="AW1100" s="58"/>
      <c r="AX1100" s="58"/>
      <c r="AY1100" s="58"/>
      <c r="AZ1100" s="58"/>
      <c r="BA1100" s="58"/>
      <c r="BB1100" s="58"/>
      <c r="BC1100" s="58"/>
      <c r="BD1100" s="58"/>
      <c r="BE1100" s="58"/>
      <c r="BF1100" s="58"/>
      <c r="BG1100" s="58"/>
    </row>
    <row r="1101" spans="1:59" s="59" customFormat="1" ht="24" hidden="1" outlineLevel="1" collapsed="1">
      <c r="A1101" s="133" t="s">
        <v>40</v>
      </c>
      <c r="B1101" s="223" t="s">
        <v>795</v>
      </c>
      <c r="C1101" s="226">
        <v>300</v>
      </c>
      <c r="D1101" s="52">
        <f t="shared" si="488"/>
        <v>0</v>
      </c>
      <c r="E1101" s="52"/>
      <c r="F1101" s="52"/>
      <c r="G1101" s="52"/>
      <c r="H1101" s="52"/>
      <c r="I1101" s="52"/>
      <c r="J1101" s="52"/>
      <c r="K1101" s="52"/>
      <c r="L1101" s="52"/>
      <c r="M1101" s="52"/>
      <c r="N1101" s="52"/>
      <c r="O1101" s="52"/>
      <c r="P1101" s="52"/>
      <c r="Q1101" s="52"/>
      <c r="R1101" s="52"/>
      <c r="S1101" s="52"/>
      <c r="T1101" s="52"/>
      <c r="U1101" s="212">
        <f t="shared" si="476"/>
        <v>0</v>
      </c>
      <c r="V1101" s="32">
        <f t="shared" si="460"/>
        <v>0</v>
      </c>
      <c r="W1101" s="97">
        <f t="shared" si="461"/>
        <v>0</v>
      </c>
      <c r="X1101" s="53">
        <f t="shared" si="463"/>
        <v>-300</v>
      </c>
      <c r="Y1101" s="75" t="s">
        <v>236</v>
      </c>
      <c r="Z1101" s="5">
        <f t="shared" si="466"/>
        <v>0</v>
      </c>
      <c r="AA1101" s="58"/>
      <c r="AB1101" s="58"/>
      <c r="AC1101" s="58"/>
      <c r="AD1101" s="58"/>
      <c r="AE1101" s="58"/>
      <c r="AF1101" s="58"/>
      <c r="AG1101" s="58"/>
      <c r="AH1101" s="58"/>
      <c r="AI1101" s="58"/>
      <c r="AJ1101" s="58"/>
      <c r="AK1101" s="58"/>
      <c r="AL1101" s="58"/>
      <c r="AM1101" s="58"/>
      <c r="AN1101" s="58"/>
      <c r="AO1101" s="58"/>
      <c r="AP1101" s="58"/>
      <c r="AQ1101" s="58"/>
      <c r="AR1101" s="58"/>
      <c r="AS1101" s="58"/>
      <c r="AT1101" s="58"/>
      <c r="AU1101" s="58"/>
      <c r="AV1101" s="58"/>
      <c r="AW1101" s="58"/>
      <c r="AX1101" s="58"/>
      <c r="AY1101" s="58"/>
      <c r="AZ1101" s="58"/>
      <c r="BA1101" s="58"/>
      <c r="BB1101" s="58"/>
      <c r="BC1101" s="58"/>
      <c r="BD1101" s="58"/>
      <c r="BE1101" s="58"/>
      <c r="BF1101" s="58"/>
      <c r="BG1101" s="58"/>
    </row>
    <row r="1102" spans="1:59" s="229" customFormat="1" ht="16.899999999999999" customHeight="1" collapsed="1">
      <c r="A1102" s="83" t="s">
        <v>796</v>
      </c>
      <c r="B1102" s="28" t="s">
        <v>797</v>
      </c>
      <c r="C1102" s="227">
        <v>13643</v>
      </c>
      <c r="D1102" s="37">
        <f>D1103+D1104+D1105+D1108</f>
        <v>14492</v>
      </c>
      <c r="E1102" s="37">
        <f>E1103+E1104+E1105+E1108</f>
        <v>14492</v>
      </c>
      <c r="F1102" s="37"/>
      <c r="G1102" s="37"/>
      <c r="H1102" s="37"/>
      <c r="I1102" s="37"/>
      <c r="J1102" s="37"/>
      <c r="K1102" s="37"/>
      <c r="L1102" s="37"/>
      <c r="M1102" s="37"/>
      <c r="N1102" s="37"/>
      <c r="O1102" s="37"/>
      <c r="P1102" s="37"/>
      <c r="Q1102" s="37"/>
      <c r="R1102" s="37"/>
      <c r="S1102" s="37">
        <f>S1104</f>
        <v>90</v>
      </c>
      <c r="T1102" s="37">
        <f>T1104</f>
        <v>0</v>
      </c>
      <c r="U1102" s="217">
        <f t="shared" si="476"/>
        <v>14492</v>
      </c>
      <c r="V1102" s="32">
        <f t="shared" ref="V1102:V1165" si="489">U1102-S1102</f>
        <v>14402</v>
      </c>
      <c r="W1102" s="97">
        <f t="shared" ref="W1102:W1165" si="490">E1102+F1102+G1102+H1102+I1102+J1102+K1102+L1102+M1102+N1102+O1102+P1102</f>
        <v>14492</v>
      </c>
      <c r="X1102" s="34">
        <f t="shared" si="463"/>
        <v>849</v>
      </c>
      <c r="Y1102" s="75" t="s">
        <v>236</v>
      </c>
      <c r="Z1102" s="5">
        <f t="shared" si="466"/>
        <v>0</v>
      </c>
      <c r="AA1102" s="58"/>
      <c r="AB1102" s="58"/>
      <c r="AC1102" s="228"/>
      <c r="AD1102" s="228"/>
      <c r="AE1102" s="228"/>
      <c r="AF1102" s="228"/>
      <c r="AG1102" s="228"/>
      <c r="AH1102" s="228"/>
      <c r="AI1102" s="228"/>
      <c r="AJ1102" s="228"/>
      <c r="AK1102" s="228"/>
      <c r="AL1102" s="228"/>
      <c r="AM1102" s="228"/>
      <c r="AN1102" s="228"/>
      <c r="AO1102" s="228"/>
      <c r="AP1102" s="228"/>
      <c r="AQ1102" s="228"/>
      <c r="AR1102" s="228"/>
      <c r="AS1102" s="228"/>
      <c r="AT1102" s="228"/>
      <c r="AU1102" s="228"/>
      <c r="AV1102" s="228"/>
      <c r="AW1102" s="228"/>
      <c r="AX1102" s="228"/>
      <c r="AY1102" s="228"/>
      <c r="AZ1102" s="228"/>
      <c r="BA1102" s="228"/>
      <c r="BB1102" s="228"/>
      <c r="BC1102" s="228"/>
      <c r="BD1102" s="228"/>
      <c r="BE1102" s="228"/>
      <c r="BF1102" s="228"/>
      <c r="BG1102" s="228"/>
    </row>
    <row r="1103" spans="1:59" s="59" customFormat="1" ht="16.899999999999999" customHeight="1">
      <c r="A1103" s="128" t="s">
        <v>35</v>
      </c>
      <c r="B1103" s="230" t="s">
        <v>371</v>
      </c>
      <c r="C1103" s="218">
        <v>5512</v>
      </c>
      <c r="D1103" s="45">
        <f>SUM(E1103:P1103)</f>
        <v>6583</v>
      </c>
      <c r="E1103" s="45">
        <v>6583</v>
      </c>
      <c r="F1103" s="45"/>
      <c r="G1103" s="45"/>
      <c r="H1103" s="45"/>
      <c r="I1103" s="45"/>
      <c r="J1103" s="45"/>
      <c r="K1103" s="45"/>
      <c r="L1103" s="45"/>
      <c r="M1103" s="45"/>
      <c r="N1103" s="45"/>
      <c r="O1103" s="45"/>
      <c r="P1103" s="45"/>
      <c r="Q1103" s="45"/>
      <c r="R1103" s="45"/>
      <c r="S1103" s="45"/>
      <c r="T1103" s="45"/>
      <c r="U1103" s="212">
        <f t="shared" si="476"/>
        <v>6583</v>
      </c>
      <c r="V1103" s="32">
        <f t="shared" si="489"/>
        <v>6583</v>
      </c>
      <c r="W1103" s="97">
        <f t="shared" si="490"/>
        <v>6583</v>
      </c>
      <c r="X1103" s="47">
        <f t="shared" ref="X1103:X1166" si="491">D1103-C1103</f>
        <v>1071</v>
      </c>
      <c r="Y1103" s="75" t="s">
        <v>236</v>
      </c>
      <c r="Z1103" s="5">
        <f t="shared" si="466"/>
        <v>0</v>
      </c>
      <c r="AA1103" s="58"/>
      <c r="AB1103" s="58"/>
      <c r="AC1103" s="58"/>
      <c r="AD1103" s="58"/>
      <c r="AE1103" s="58"/>
      <c r="AF1103" s="58"/>
      <c r="AG1103" s="58"/>
      <c r="AH1103" s="58"/>
      <c r="AI1103" s="58"/>
      <c r="AJ1103" s="58"/>
      <c r="AK1103" s="58"/>
      <c r="AL1103" s="58"/>
      <c r="AM1103" s="58"/>
      <c r="AN1103" s="58"/>
      <c r="AO1103" s="58"/>
      <c r="AP1103" s="58"/>
      <c r="AQ1103" s="58"/>
      <c r="AR1103" s="58"/>
      <c r="AS1103" s="58"/>
      <c r="AT1103" s="58"/>
      <c r="AU1103" s="58"/>
      <c r="AV1103" s="58"/>
      <c r="AW1103" s="58"/>
      <c r="AX1103" s="58"/>
      <c r="AY1103" s="58"/>
      <c r="AZ1103" s="58"/>
      <c r="BA1103" s="58"/>
      <c r="BB1103" s="58"/>
      <c r="BC1103" s="58"/>
      <c r="BD1103" s="58"/>
      <c r="BE1103" s="58"/>
      <c r="BF1103" s="58"/>
      <c r="BG1103" s="58"/>
    </row>
    <row r="1104" spans="1:59" s="59" customFormat="1" ht="16.899999999999999" customHeight="1">
      <c r="A1104" s="128" t="s">
        <v>43</v>
      </c>
      <c r="B1104" s="230" t="s">
        <v>372</v>
      </c>
      <c r="C1104" s="218">
        <v>807</v>
      </c>
      <c r="D1104" s="45">
        <f>SUM(E1104:P1104)</f>
        <v>807</v>
      </c>
      <c r="E1104" s="45">
        <v>807</v>
      </c>
      <c r="F1104" s="45"/>
      <c r="G1104" s="45"/>
      <c r="H1104" s="45"/>
      <c r="I1104" s="45"/>
      <c r="J1104" s="45"/>
      <c r="K1104" s="45"/>
      <c r="L1104" s="45"/>
      <c r="M1104" s="45"/>
      <c r="N1104" s="45"/>
      <c r="O1104" s="45"/>
      <c r="P1104" s="45"/>
      <c r="Q1104" s="45">
        <v>90</v>
      </c>
      <c r="R1104" s="45"/>
      <c r="S1104" s="45">
        <v>90</v>
      </c>
      <c r="T1104" s="45"/>
      <c r="U1104" s="214">
        <f t="shared" si="476"/>
        <v>897</v>
      </c>
      <c r="V1104" s="32">
        <f t="shared" si="489"/>
        <v>807</v>
      </c>
      <c r="W1104" s="97">
        <f t="shared" si="490"/>
        <v>807</v>
      </c>
      <c r="X1104" s="47">
        <f t="shared" si="491"/>
        <v>0</v>
      </c>
      <c r="Y1104" s="75" t="s">
        <v>236</v>
      </c>
      <c r="Z1104" s="5">
        <f t="shared" si="466"/>
        <v>0</v>
      </c>
      <c r="AA1104" s="58"/>
      <c r="AB1104" s="58"/>
      <c r="AC1104" s="58"/>
      <c r="AD1104" s="58"/>
      <c r="AE1104" s="58"/>
      <c r="AF1104" s="58"/>
      <c r="AG1104" s="58"/>
      <c r="AH1104" s="58"/>
      <c r="AI1104" s="58"/>
      <c r="AJ1104" s="58"/>
      <c r="AK1104" s="58"/>
      <c r="AL1104" s="58"/>
      <c r="AM1104" s="58"/>
      <c r="AN1104" s="58"/>
      <c r="AO1104" s="58"/>
      <c r="AP1104" s="58"/>
      <c r="AQ1104" s="58"/>
      <c r="AR1104" s="58"/>
      <c r="AS1104" s="58"/>
      <c r="AT1104" s="58"/>
      <c r="AU1104" s="58"/>
      <c r="AV1104" s="58"/>
      <c r="AW1104" s="58"/>
      <c r="AX1104" s="58"/>
      <c r="AY1104" s="58"/>
      <c r="AZ1104" s="58"/>
      <c r="BA1104" s="58"/>
      <c r="BB1104" s="58"/>
      <c r="BC1104" s="58"/>
      <c r="BD1104" s="58"/>
      <c r="BE1104" s="58"/>
      <c r="BF1104" s="58"/>
      <c r="BG1104" s="58"/>
    </row>
    <row r="1105" spans="1:59" s="59" customFormat="1" ht="16.899999999999999" customHeight="1">
      <c r="A1105" s="128" t="s">
        <v>45</v>
      </c>
      <c r="B1105" s="230" t="s">
        <v>373</v>
      </c>
      <c r="C1105" s="218">
        <v>1162</v>
      </c>
      <c r="D1105" s="45">
        <f>SUM(D1106:D1107)</f>
        <v>936</v>
      </c>
      <c r="E1105" s="45">
        <f>SUM(E1106:E1107)</f>
        <v>936</v>
      </c>
      <c r="F1105" s="45"/>
      <c r="G1105" s="45"/>
      <c r="H1105" s="45"/>
      <c r="I1105" s="45"/>
      <c r="J1105" s="45"/>
      <c r="K1105" s="45"/>
      <c r="L1105" s="45"/>
      <c r="M1105" s="45"/>
      <c r="N1105" s="45"/>
      <c r="O1105" s="45"/>
      <c r="P1105" s="45"/>
      <c r="Q1105" s="45"/>
      <c r="R1105" s="45"/>
      <c r="S1105" s="45"/>
      <c r="T1105" s="45"/>
      <c r="U1105" s="212">
        <f t="shared" si="476"/>
        <v>936</v>
      </c>
      <c r="V1105" s="32">
        <f t="shared" si="489"/>
        <v>936</v>
      </c>
      <c r="W1105" s="97">
        <f t="shared" si="490"/>
        <v>936</v>
      </c>
      <c r="X1105" s="47">
        <f t="shared" si="491"/>
        <v>-226</v>
      </c>
      <c r="Y1105" s="75" t="s">
        <v>236</v>
      </c>
      <c r="Z1105" s="5">
        <f t="shared" si="466"/>
        <v>0</v>
      </c>
      <c r="AA1105" s="58"/>
      <c r="AB1105" s="58"/>
      <c r="AC1105" s="58"/>
      <c r="AD1105" s="58"/>
      <c r="AE1105" s="58"/>
      <c r="AF1105" s="58"/>
      <c r="AG1105" s="58"/>
      <c r="AH1105" s="58"/>
      <c r="AI1105" s="58"/>
      <c r="AJ1105" s="58"/>
      <c r="AK1105" s="58"/>
      <c r="AL1105" s="58"/>
      <c r="AM1105" s="58"/>
      <c r="AN1105" s="58"/>
      <c r="AO1105" s="58"/>
      <c r="AP1105" s="58"/>
      <c r="AQ1105" s="58"/>
      <c r="AR1105" s="58"/>
      <c r="AS1105" s="58"/>
      <c r="AT1105" s="58"/>
      <c r="AU1105" s="58"/>
      <c r="AV1105" s="58"/>
      <c r="AW1105" s="58"/>
      <c r="AX1105" s="58"/>
      <c r="AY1105" s="58"/>
      <c r="AZ1105" s="58"/>
      <c r="BA1105" s="58"/>
      <c r="BB1105" s="58"/>
      <c r="BC1105" s="58"/>
      <c r="BD1105" s="58"/>
      <c r="BE1105" s="58"/>
      <c r="BF1105" s="58"/>
      <c r="BG1105" s="58"/>
    </row>
    <row r="1106" spans="1:59" s="59" customFormat="1" ht="24">
      <c r="A1106" s="133" t="s">
        <v>40</v>
      </c>
      <c r="B1106" s="223" t="s">
        <v>784</v>
      </c>
      <c r="C1106" s="222">
        <v>362</v>
      </c>
      <c r="D1106" s="52">
        <f>SUM(E1106:P1106)</f>
        <v>136</v>
      </c>
      <c r="E1106" s="52">
        <v>136</v>
      </c>
      <c r="F1106" s="52"/>
      <c r="G1106" s="52"/>
      <c r="H1106" s="52"/>
      <c r="I1106" s="52"/>
      <c r="J1106" s="52"/>
      <c r="K1106" s="52"/>
      <c r="L1106" s="52"/>
      <c r="M1106" s="52"/>
      <c r="N1106" s="52"/>
      <c r="O1106" s="52"/>
      <c r="P1106" s="52"/>
      <c r="Q1106" s="52"/>
      <c r="R1106" s="52"/>
      <c r="S1106" s="52"/>
      <c r="T1106" s="52"/>
      <c r="U1106" s="212">
        <f t="shared" si="476"/>
        <v>136</v>
      </c>
      <c r="V1106" s="32">
        <f t="shared" si="489"/>
        <v>136</v>
      </c>
      <c r="W1106" s="97">
        <f t="shared" si="490"/>
        <v>136</v>
      </c>
      <c r="X1106" s="53">
        <f t="shared" si="491"/>
        <v>-226</v>
      </c>
      <c r="Y1106" s="75" t="s">
        <v>236</v>
      </c>
      <c r="Z1106" s="5">
        <f t="shared" si="466"/>
        <v>0</v>
      </c>
      <c r="AA1106" s="58"/>
      <c r="AB1106" s="58"/>
      <c r="AC1106" s="58"/>
      <c r="AD1106" s="58"/>
      <c r="AE1106" s="58"/>
      <c r="AF1106" s="58"/>
      <c r="AG1106" s="58"/>
      <c r="AH1106" s="58"/>
      <c r="AI1106" s="58"/>
      <c r="AJ1106" s="58"/>
      <c r="AK1106" s="58"/>
      <c r="AL1106" s="58"/>
      <c r="AM1106" s="58"/>
      <c r="AN1106" s="58"/>
      <c r="AO1106" s="58"/>
      <c r="AP1106" s="58"/>
      <c r="AQ1106" s="58"/>
      <c r="AR1106" s="58"/>
      <c r="AS1106" s="58"/>
      <c r="AT1106" s="58"/>
      <c r="AU1106" s="58"/>
      <c r="AV1106" s="58"/>
      <c r="AW1106" s="58"/>
      <c r="AX1106" s="58"/>
      <c r="AY1106" s="58"/>
      <c r="AZ1106" s="58"/>
      <c r="BA1106" s="58"/>
      <c r="BB1106" s="58"/>
      <c r="BC1106" s="58"/>
      <c r="BD1106" s="58"/>
      <c r="BE1106" s="58"/>
      <c r="BF1106" s="58"/>
      <c r="BG1106" s="58"/>
    </row>
    <row r="1107" spans="1:59" s="59" customFormat="1" ht="36">
      <c r="A1107" s="133" t="s">
        <v>40</v>
      </c>
      <c r="B1107" s="223" t="s">
        <v>798</v>
      </c>
      <c r="C1107" s="222">
        <v>800</v>
      </c>
      <c r="D1107" s="52">
        <f>SUM(E1107:P1107)</f>
        <v>800</v>
      </c>
      <c r="E1107" s="52">
        <v>800</v>
      </c>
      <c r="F1107" s="52"/>
      <c r="G1107" s="52"/>
      <c r="H1107" s="52"/>
      <c r="I1107" s="52"/>
      <c r="J1107" s="52"/>
      <c r="K1107" s="52"/>
      <c r="L1107" s="52"/>
      <c r="M1107" s="52"/>
      <c r="N1107" s="52"/>
      <c r="O1107" s="52"/>
      <c r="P1107" s="52"/>
      <c r="Q1107" s="52"/>
      <c r="R1107" s="52"/>
      <c r="S1107" s="52"/>
      <c r="T1107" s="52"/>
      <c r="U1107" s="212">
        <f t="shared" si="476"/>
        <v>800</v>
      </c>
      <c r="V1107" s="32">
        <f t="shared" si="489"/>
        <v>800</v>
      </c>
      <c r="W1107" s="97">
        <f t="shared" si="490"/>
        <v>800</v>
      </c>
      <c r="X1107" s="53">
        <f t="shared" si="491"/>
        <v>0</v>
      </c>
      <c r="Y1107" s="75" t="s">
        <v>236</v>
      </c>
      <c r="Z1107" s="5">
        <f t="shared" si="466"/>
        <v>0</v>
      </c>
      <c r="AA1107" s="58"/>
      <c r="AB1107" s="58"/>
      <c r="AC1107" s="58"/>
      <c r="AD1107" s="58"/>
      <c r="AE1107" s="58"/>
      <c r="AF1107" s="58"/>
      <c r="AG1107" s="58"/>
      <c r="AH1107" s="58"/>
      <c r="AI1107" s="58"/>
      <c r="AJ1107" s="58"/>
      <c r="AK1107" s="58"/>
      <c r="AL1107" s="58"/>
      <c r="AM1107" s="58"/>
      <c r="AN1107" s="58"/>
      <c r="AO1107" s="58"/>
      <c r="AP1107" s="58"/>
      <c r="AQ1107" s="58"/>
      <c r="AR1107" s="58"/>
      <c r="AS1107" s="58"/>
      <c r="AT1107" s="58"/>
      <c r="AU1107" s="58"/>
      <c r="AV1107" s="58"/>
      <c r="AW1107" s="58"/>
      <c r="AX1107" s="58"/>
      <c r="AY1107" s="58"/>
      <c r="AZ1107" s="58"/>
      <c r="BA1107" s="58"/>
      <c r="BB1107" s="58"/>
      <c r="BC1107" s="58"/>
      <c r="BD1107" s="58"/>
      <c r="BE1107" s="58"/>
      <c r="BF1107" s="58"/>
      <c r="BG1107" s="58"/>
    </row>
    <row r="1108" spans="1:59" s="59" customFormat="1" ht="16.899999999999999" customHeight="1">
      <c r="A1108" s="128" t="s">
        <v>65</v>
      </c>
      <c r="B1108" s="230" t="s">
        <v>710</v>
      </c>
      <c r="C1108" s="126">
        <f>SUM(C1109:C1121)</f>
        <v>6162</v>
      </c>
      <c r="D1108" s="45">
        <f>SUM(D1109:D1121)</f>
        <v>6166</v>
      </c>
      <c r="E1108" s="45">
        <f>SUM(E1109:E1121)</f>
        <v>6166</v>
      </c>
      <c r="F1108" s="45">
        <f t="shared" ref="F1108:T1108" si="492">SUM(F1109:F1121)</f>
        <v>0</v>
      </c>
      <c r="G1108" s="45">
        <f t="shared" si="492"/>
        <v>0</v>
      </c>
      <c r="H1108" s="45">
        <f t="shared" si="492"/>
        <v>0</v>
      </c>
      <c r="I1108" s="45">
        <f t="shared" si="492"/>
        <v>0</v>
      </c>
      <c r="J1108" s="45">
        <f t="shared" si="492"/>
        <v>0</v>
      </c>
      <c r="K1108" s="45">
        <f t="shared" si="492"/>
        <v>0</v>
      </c>
      <c r="L1108" s="45">
        <f t="shared" si="492"/>
        <v>0</v>
      </c>
      <c r="M1108" s="45">
        <f t="shared" si="492"/>
        <v>0</v>
      </c>
      <c r="N1108" s="45">
        <f t="shared" si="492"/>
        <v>0</v>
      </c>
      <c r="O1108" s="45">
        <f t="shared" si="492"/>
        <v>0</v>
      </c>
      <c r="P1108" s="45">
        <f t="shared" si="492"/>
        <v>0</v>
      </c>
      <c r="Q1108" s="45">
        <f t="shared" si="492"/>
        <v>0</v>
      </c>
      <c r="R1108" s="45"/>
      <c r="S1108" s="45">
        <f t="shared" si="492"/>
        <v>0</v>
      </c>
      <c r="T1108" s="45">
        <f t="shared" si="492"/>
        <v>0</v>
      </c>
      <c r="U1108" s="214">
        <f t="shared" si="476"/>
        <v>6166</v>
      </c>
      <c r="V1108" s="32">
        <f t="shared" si="489"/>
        <v>6166</v>
      </c>
      <c r="W1108" s="97">
        <f t="shared" si="490"/>
        <v>6166</v>
      </c>
      <c r="X1108" s="47">
        <f t="shared" si="491"/>
        <v>4</v>
      </c>
      <c r="Y1108" s="75" t="s">
        <v>236</v>
      </c>
      <c r="Z1108" s="5">
        <f t="shared" si="466"/>
        <v>0</v>
      </c>
      <c r="AA1108" s="58"/>
      <c r="AB1108" s="58"/>
      <c r="AC1108" s="58"/>
      <c r="AD1108" s="58"/>
      <c r="AE1108" s="58"/>
      <c r="AF1108" s="58"/>
      <c r="AG1108" s="58"/>
      <c r="AH1108" s="58"/>
      <c r="AI1108" s="58"/>
      <c r="AJ1108" s="58"/>
      <c r="AK1108" s="58"/>
      <c r="AL1108" s="58"/>
      <c r="AM1108" s="58"/>
      <c r="AN1108" s="58"/>
      <c r="AO1108" s="58"/>
      <c r="AP1108" s="58"/>
      <c r="AQ1108" s="58"/>
      <c r="AR1108" s="58"/>
      <c r="AS1108" s="58"/>
      <c r="AT1108" s="58"/>
      <c r="AU1108" s="58"/>
      <c r="AV1108" s="58"/>
      <c r="AW1108" s="58"/>
      <c r="AX1108" s="58"/>
      <c r="AY1108" s="58"/>
      <c r="AZ1108" s="58"/>
      <c r="BA1108" s="58"/>
      <c r="BB1108" s="58"/>
      <c r="BC1108" s="58"/>
      <c r="BD1108" s="58"/>
      <c r="BE1108" s="58"/>
      <c r="BF1108" s="58"/>
      <c r="BG1108" s="58"/>
    </row>
    <row r="1109" spans="1:59" s="59" customFormat="1" ht="36" hidden="1" outlineLevel="1">
      <c r="A1109" s="133" t="s">
        <v>40</v>
      </c>
      <c r="B1109" s="223" t="s">
        <v>799</v>
      </c>
      <c r="C1109" s="222">
        <v>631</v>
      </c>
      <c r="D1109" s="52">
        <f>SUM(E1109:P1109)</f>
        <v>0</v>
      </c>
      <c r="E1109" s="52"/>
      <c r="F1109" s="52"/>
      <c r="G1109" s="52"/>
      <c r="H1109" s="52"/>
      <c r="I1109" s="52"/>
      <c r="J1109" s="52"/>
      <c r="K1109" s="52"/>
      <c r="L1109" s="52"/>
      <c r="M1109" s="52"/>
      <c r="N1109" s="52"/>
      <c r="O1109" s="52"/>
      <c r="P1109" s="52"/>
      <c r="Q1109" s="52"/>
      <c r="R1109" s="52"/>
      <c r="S1109" s="52"/>
      <c r="T1109" s="52"/>
      <c r="U1109" s="212">
        <f t="shared" si="476"/>
        <v>0</v>
      </c>
      <c r="V1109" s="32">
        <f t="shared" si="489"/>
        <v>0</v>
      </c>
      <c r="W1109" s="97">
        <f t="shared" si="490"/>
        <v>0</v>
      </c>
      <c r="X1109" s="53">
        <f t="shared" si="491"/>
        <v>-631</v>
      </c>
      <c r="Y1109" s="75" t="s">
        <v>236</v>
      </c>
      <c r="Z1109" s="5">
        <f t="shared" ref="Z1109:Z1172" si="493">D1109-E1109-F1109-G1109-H1109-I1109-J1109-K1109-L1109-M1109-N1109-O1109-P1109</f>
        <v>0</v>
      </c>
      <c r="AA1109" s="58"/>
      <c r="AB1109" s="58"/>
      <c r="AC1109" s="58"/>
      <c r="AD1109" s="58"/>
      <c r="AE1109" s="58"/>
      <c r="AF1109" s="58"/>
      <c r="AG1109" s="58"/>
      <c r="AH1109" s="58"/>
      <c r="AI1109" s="58"/>
      <c r="AJ1109" s="58"/>
      <c r="AK1109" s="58"/>
      <c r="AL1109" s="58"/>
      <c r="AM1109" s="58"/>
      <c r="AN1109" s="58"/>
      <c r="AO1109" s="58"/>
      <c r="AP1109" s="58"/>
      <c r="AQ1109" s="58"/>
      <c r="AR1109" s="58"/>
      <c r="AS1109" s="58"/>
      <c r="AT1109" s="58"/>
      <c r="AU1109" s="58"/>
      <c r="AV1109" s="58"/>
      <c r="AW1109" s="58"/>
      <c r="AX1109" s="58"/>
      <c r="AY1109" s="58"/>
      <c r="AZ1109" s="58"/>
      <c r="BA1109" s="58"/>
      <c r="BB1109" s="58"/>
      <c r="BC1109" s="58"/>
      <c r="BD1109" s="58"/>
      <c r="BE1109" s="58"/>
      <c r="BF1109" s="58"/>
      <c r="BG1109" s="58"/>
    </row>
    <row r="1110" spans="1:59" s="59" customFormat="1" ht="36" collapsed="1">
      <c r="A1110" s="133" t="s">
        <v>40</v>
      </c>
      <c r="B1110" s="223" t="s">
        <v>800</v>
      </c>
      <c r="C1110" s="222">
        <v>887</v>
      </c>
      <c r="D1110" s="52">
        <f t="shared" ref="D1110:D1121" si="494">SUM(E1110:P1110)</f>
        <v>671</v>
      </c>
      <c r="E1110" s="52">
        <v>671</v>
      </c>
      <c r="F1110" s="52"/>
      <c r="G1110" s="52"/>
      <c r="H1110" s="52"/>
      <c r="I1110" s="52"/>
      <c r="J1110" s="52"/>
      <c r="K1110" s="52"/>
      <c r="L1110" s="52"/>
      <c r="M1110" s="52"/>
      <c r="N1110" s="52"/>
      <c r="O1110" s="52"/>
      <c r="P1110" s="52"/>
      <c r="Q1110" s="52"/>
      <c r="R1110" s="52"/>
      <c r="S1110" s="52"/>
      <c r="T1110" s="52"/>
      <c r="U1110" s="212">
        <f t="shared" si="476"/>
        <v>671</v>
      </c>
      <c r="V1110" s="32">
        <f t="shared" si="489"/>
        <v>671</v>
      </c>
      <c r="W1110" s="97">
        <f t="shared" si="490"/>
        <v>671</v>
      </c>
      <c r="X1110" s="53">
        <f t="shared" si="491"/>
        <v>-216</v>
      </c>
      <c r="Y1110" s="75" t="s">
        <v>236</v>
      </c>
      <c r="Z1110" s="5">
        <f t="shared" si="493"/>
        <v>0</v>
      </c>
      <c r="AA1110" s="58"/>
      <c r="AB1110" s="58"/>
      <c r="AC1110" s="58"/>
      <c r="AD1110" s="58"/>
      <c r="AE1110" s="58"/>
      <c r="AF1110" s="58"/>
      <c r="AG1110" s="58"/>
      <c r="AH1110" s="58"/>
      <c r="AI1110" s="58"/>
      <c r="AJ1110" s="58"/>
      <c r="AK1110" s="58"/>
      <c r="AL1110" s="58"/>
      <c r="AM1110" s="58"/>
      <c r="AN1110" s="58"/>
      <c r="AO1110" s="58"/>
      <c r="AP1110" s="58"/>
      <c r="AQ1110" s="58"/>
      <c r="AR1110" s="58"/>
      <c r="AS1110" s="58"/>
      <c r="AT1110" s="58"/>
      <c r="AU1110" s="58"/>
      <c r="AV1110" s="58"/>
      <c r="AW1110" s="58"/>
      <c r="AX1110" s="58"/>
      <c r="AY1110" s="58"/>
      <c r="AZ1110" s="58"/>
      <c r="BA1110" s="58"/>
      <c r="BB1110" s="58"/>
      <c r="BC1110" s="58"/>
      <c r="BD1110" s="58"/>
      <c r="BE1110" s="58"/>
      <c r="BF1110" s="58"/>
      <c r="BG1110" s="58"/>
    </row>
    <row r="1111" spans="1:59" s="59" customFormat="1" ht="36">
      <c r="A1111" s="133" t="s">
        <v>40</v>
      </c>
      <c r="B1111" s="223" t="s">
        <v>801</v>
      </c>
      <c r="C1111" s="222">
        <v>909</v>
      </c>
      <c r="D1111" s="52">
        <f t="shared" si="494"/>
        <v>449</v>
      </c>
      <c r="E1111" s="52">
        <v>449</v>
      </c>
      <c r="F1111" s="52"/>
      <c r="G1111" s="52"/>
      <c r="H1111" s="52"/>
      <c r="I1111" s="52"/>
      <c r="J1111" s="52"/>
      <c r="K1111" s="52"/>
      <c r="L1111" s="52"/>
      <c r="M1111" s="52"/>
      <c r="N1111" s="52"/>
      <c r="O1111" s="52"/>
      <c r="P1111" s="52"/>
      <c r="Q1111" s="52"/>
      <c r="R1111" s="52"/>
      <c r="S1111" s="52"/>
      <c r="T1111" s="52"/>
      <c r="U1111" s="212">
        <f t="shared" si="476"/>
        <v>449</v>
      </c>
      <c r="V1111" s="32">
        <f t="shared" si="489"/>
        <v>449</v>
      </c>
      <c r="W1111" s="97">
        <f t="shared" si="490"/>
        <v>449</v>
      </c>
      <c r="X1111" s="53">
        <f t="shared" si="491"/>
        <v>-460</v>
      </c>
      <c r="Y1111" s="75" t="s">
        <v>236</v>
      </c>
      <c r="Z1111" s="5">
        <f t="shared" si="493"/>
        <v>0</v>
      </c>
      <c r="AA1111" s="58"/>
      <c r="AB1111" s="58"/>
      <c r="AC1111" s="58"/>
      <c r="AD1111" s="58"/>
      <c r="AE1111" s="58"/>
      <c r="AF1111" s="58"/>
      <c r="AG1111" s="58"/>
      <c r="AH1111" s="58"/>
      <c r="AI1111" s="58"/>
      <c r="AJ1111" s="58"/>
      <c r="AK1111" s="58"/>
      <c r="AL1111" s="58"/>
      <c r="AM1111" s="58"/>
      <c r="AN1111" s="58"/>
      <c r="AO1111" s="58"/>
      <c r="AP1111" s="58"/>
      <c r="AQ1111" s="58"/>
      <c r="AR1111" s="58"/>
      <c r="AS1111" s="58"/>
      <c r="AT1111" s="58"/>
      <c r="AU1111" s="58"/>
      <c r="AV1111" s="58"/>
      <c r="AW1111" s="58"/>
      <c r="AX1111" s="58"/>
      <c r="AY1111" s="58"/>
      <c r="AZ1111" s="58"/>
      <c r="BA1111" s="58"/>
      <c r="BB1111" s="58"/>
      <c r="BC1111" s="58"/>
      <c r="BD1111" s="58"/>
      <c r="BE1111" s="58"/>
      <c r="BF1111" s="58"/>
      <c r="BG1111" s="58"/>
    </row>
    <row r="1112" spans="1:59" s="59" customFormat="1" ht="24">
      <c r="A1112" s="133" t="s">
        <v>40</v>
      </c>
      <c r="B1112" s="225" t="s">
        <v>802</v>
      </c>
      <c r="C1112" s="222">
        <v>617</v>
      </c>
      <c r="D1112" s="52">
        <f t="shared" si="494"/>
        <v>1626</v>
      </c>
      <c r="E1112" s="52">
        <v>1626</v>
      </c>
      <c r="F1112" s="52"/>
      <c r="G1112" s="52"/>
      <c r="H1112" s="52"/>
      <c r="I1112" s="52"/>
      <c r="J1112" s="52"/>
      <c r="K1112" s="52"/>
      <c r="L1112" s="52"/>
      <c r="M1112" s="52"/>
      <c r="N1112" s="52"/>
      <c r="O1112" s="52"/>
      <c r="P1112" s="52"/>
      <c r="Q1112" s="52"/>
      <c r="R1112" s="52"/>
      <c r="S1112" s="52"/>
      <c r="T1112" s="52"/>
      <c r="U1112" s="212">
        <f t="shared" si="476"/>
        <v>1626</v>
      </c>
      <c r="V1112" s="32">
        <f t="shared" si="489"/>
        <v>1626</v>
      </c>
      <c r="W1112" s="97">
        <f t="shared" si="490"/>
        <v>1626</v>
      </c>
      <c r="X1112" s="53">
        <f t="shared" si="491"/>
        <v>1009</v>
      </c>
      <c r="Y1112" s="75" t="s">
        <v>236</v>
      </c>
      <c r="Z1112" s="5">
        <f t="shared" si="493"/>
        <v>0</v>
      </c>
      <c r="AA1112" s="58"/>
      <c r="AB1112" s="58"/>
      <c r="AC1112" s="58"/>
      <c r="AD1112" s="58"/>
      <c r="AE1112" s="58"/>
      <c r="AF1112" s="58"/>
      <c r="AG1112" s="58"/>
      <c r="AH1112" s="58"/>
      <c r="AI1112" s="58"/>
      <c r="AJ1112" s="58"/>
      <c r="AK1112" s="58"/>
      <c r="AL1112" s="58"/>
      <c r="AM1112" s="58"/>
      <c r="AN1112" s="58"/>
      <c r="AO1112" s="58"/>
      <c r="AP1112" s="58"/>
      <c r="AQ1112" s="58"/>
      <c r="AR1112" s="58"/>
      <c r="AS1112" s="58"/>
      <c r="AT1112" s="58"/>
      <c r="AU1112" s="58"/>
      <c r="AV1112" s="58"/>
      <c r="AW1112" s="58"/>
      <c r="AX1112" s="58"/>
      <c r="AY1112" s="58"/>
      <c r="AZ1112" s="58"/>
      <c r="BA1112" s="58"/>
      <c r="BB1112" s="58"/>
      <c r="BC1112" s="58"/>
      <c r="BD1112" s="58"/>
      <c r="BE1112" s="58"/>
      <c r="BF1112" s="58"/>
      <c r="BG1112" s="58"/>
    </row>
    <row r="1113" spans="1:59" s="59" customFormat="1" ht="24">
      <c r="A1113" s="133" t="s">
        <v>40</v>
      </c>
      <c r="B1113" s="225" t="s">
        <v>803</v>
      </c>
      <c r="C1113" s="222">
        <v>1500</v>
      </c>
      <c r="D1113" s="52">
        <f t="shared" si="494"/>
        <v>1306</v>
      </c>
      <c r="E1113" s="52">
        <v>1306</v>
      </c>
      <c r="F1113" s="52"/>
      <c r="G1113" s="52"/>
      <c r="H1113" s="52"/>
      <c r="I1113" s="52"/>
      <c r="J1113" s="52"/>
      <c r="K1113" s="52"/>
      <c r="L1113" s="52"/>
      <c r="M1113" s="52"/>
      <c r="N1113" s="52"/>
      <c r="O1113" s="52"/>
      <c r="P1113" s="52"/>
      <c r="Q1113" s="52"/>
      <c r="R1113" s="52"/>
      <c r="S1113" s="52"/>
      <c r="T1113" s="52"/>
      <c r="U1113" s="212">
        <f t="shared" si="476"/>
        <v>1306</v>
      </c>
      <c r="V1113" s="32">
        <f t="shared" si="489"/>
        <v>1306</v>
      </c>
      <c r="W1113" s="97">
        <f t="shared" si="490"/>
        <v>1306</v>
      </c>
      <c r="X1113" s="53">
        <f t="shared" si="491"/>
        <v>-194</v>
      </c>
      <c r="Y1113" s="75" t="s">
        <v>236</v>
      </c>
      <c r="Z1113" s="5">
        <f t="shared" si="493"/>
        <v>0</v>
      </c>
      <c r="AA1113" s="58"/>
      <c r="AB1113" s="58"/>
      <c r="AC1113" s="58"/>
      <c r="AD1113" s="58"/>
      <c r="AE1113" s="58"/>
      <c r="AF1113" s="58"/>
      <c r="AG1113" s="58"/>
      <c r="AH1113" s="58"/>
      <c r="AI1113" s="58"/>
      <c r="AJ1113" s="58"/>
      <c r="AK1113" s="58"/>
      <c r="AL1113" s="58"/>
      <c r="AM1113" s="58"/>
      <c r="AN1113" s="58"/>
      <c r="AO1113" s="58"/>
      <c r="AP1113" s="58"/>
      <c r="AQ1113" s="58"/>
      <c r="AR1113" s="58"/>
      <c r="AS1113" s="58"/>
      <c r="AT1113" s="58"/>
      <c r="AU1113" s="58"/>
      <c r="AV1113" s="58"/>
      <c r="AW1113" s="58"/>
      <c r="AX1113" s="58"/>
      <c r="AY1113" s="58"/>
      <c r="AZ1113" s="58"/>
      <c r="BA1113" s="58"/>
      <c r="BB1113" s="58"/>
      <c r="BC1113" s="58"/>
      <c r="BD1113" s="58"/>
      <c r="BE1113" s="58"/>
      <c r="BF1113" s="58"/>
      <c r="BG1113" s="58"/>
    </row>
    <row r="1114" spans="1:59" s="59" customFormat="1" ht="36">
      <c r="A1114" s="133" t="s">
        <v>40</v>
      </c>
      <c r="B1114" s="158" t="s">
        <v>804</v>
      </c>
      <c r="C1114" s="222"/>
      <c r="D1114" s="52">
        <f t="shared" si="494"/>
        <v>813</v>
      </c>
      <c r="E1114" s="52">
        <v>813</v>
      </c>
      <c r="F1114" s="52"/>
      <c r="G1114" s="52"/>
      <c r="H1114" s="52"/>
      <c r="I1114" s="52"/>
      <c r="J1114" s="52"/>
      <c r="K1114" s="52"/>
      <c r="L1114" s="52"/>
      <c r="M1114" s="52"/>
      <c r="N1114" s="52"/>
      <c r="O1114" s="52"/>
      <c r="P1114" s="52"/>
      <c r="Q1114" s="52"/>
      <c r="R1114" s="52"/>
      <c r="S1114" s="52"/>
      <c r="T1114" s="52"/>
      <c r="U1114" s="212">
        <f t="shared" si="476"/>
        <v>813</v>
      </c>
      <c r="V1114" s="32">
        <f t="shared" si="489"/>
        <v>813</v>
      </c>
      <c r="W1114" s="97">
        <f t="shared" si="490"/>
        <v>813</v>
      </c>
      <c r="X1114" s="53">
        <f t="shared" si="491"/>
        <v>813</v>
      </c>
      <c r="Y1114" s="75" t="s">
        <v>236</v>
      </c>
      <c r="Z1114" s="5">
        <f t="shared" si="493"/>
        <v>0</v>
      </c>
      <c r="AA1114" s="58"/>
      <c r="AB1114" s="58"/>
      <c r="AC1114" s="58"/>
      <c r="AD1114" s="58"/>
      <c r="AE1114" s="58"/>
      <c r="AF1114" s="58"/>
      <c r="AG1114" s="58"/>
      <c r="AH1114" s="58"/>
      <c r="AI1114" s="58"/>
      <c r="AJ1114" s="58"/>
      <c r="AK1114" s="58"/>
      <c r="AL1114" s="58"/>
      <c r="AM1114" s="58"/>
      <c r="AN1114" s="58"/>
      <c r="AO1114" s="58"/>
      <c r="AP1114" s="58"/>
      <c r="AQ1114" s="58"/>
      <c r="AR1114" s="58"/>
      <c r="AS1114" s="58"/>
      <c r="AT1114" s="58"/>
      <c r="AU1114" s="58"/>
      <c r="AV1114" s="58"/>
      <c r="AW1114" s="58"/>
      <c r="AX1114" s="58"/>
      <c r="AY1114" s="58"/>
      <c r="AZ1114" s="58"/>
      <c r="BA1114" s="58"/>
      <c r="BB1114" s="58"/>
      <c r="BC1114" s="58"/>
      <c r="BD1114" s="58"/>
      <c r="BE1114" s="58"/>
      <c r="BF1114" s="58"/>
      <c r="BG1114" s="58"/>
    </row>
    <row r="1115" spans="1:59" s="59" customFormat="1" ht="24">
      <c r="A1115" s="133" t="s">
        <v>40</v>
      </c>
      <c r="B1115" s="158" t="s">
        <v>805</v>
      </c>
      <c r="C1115" s="222"/>
      <c r="D1115" s="52">
        <f t="shared" si="494"/>
        <v>811</v>
      </c>
      <c r="E1115" s="52">
        <v>811</v>
      </c>
      <c r="F1115" s="52"/>
      <c r="G1115" s="52"/>
      <c r="H1115" s="52"/>
      <c r="I1115" s="52"/>
      <c r="J1115" s="52"/>
      <c r="K1115" s="52"/>
      <c r="L1115" s="52"/>
      <c r="M1115" s="52"/>
      <c r="N1115" s="52"/>
      <c r="O1115" s="52"/>
      <c r="P1115" s="52"/>
      <c r="Q1115" s="52"/>
      <c r="R1115" s="52"/>
      <c r="S1115" s="52"/>
      <c r="T1115" s="52"/>
      <c r="U1115" s="212">
        <f t="shared" si="476"/>
        <v>811</v>
      </c>
      <c r="V1115" s="32">
        <f t="shared" si="489"/>
        <v>811</v>
      </c>
      <c r="W1115" s="97">
        <f t="shared" si="490"/>
        <v>811</v>
      </c>
      <c r="X1115" s="53">
        <f t="shared" si="491"/>
        <v>811</v>
      </c>
      <c r="Y1115" s="75" t="s">
        <v>236</v>
      </c>
      <c r="Z1115" s="5">
        <f t="shared" si="493"/>
        <v>0</v>
      </c>
      <c r="AA1115" s="58"/>
      <c r="AB1115" s="58"/>
      <c r="AC1115" s="58"/>
      <c r="AD1115" s="58"/>
      <c r="AE1115" s="58"/>
      <c r="AF1115" s="58"/>
      <c r="AG1115" s="58"/>
      <c r="AH1115" s="58"/>
      <c r="AI1115" s="58"/>
      <c r="AJ1115" s="58"/>
      <c r="AK1115" s="58"/>
      <c r="AL1115" s="58"/>
      <c r="AM1115" s="58"/>
      <c r="AN1115" s="58"/>
      <c r="AO1115" s="58"/>
      <c r="AP1115" s="58"/>
      <c r="AQ1115" s="58"/>
      <c r="AR1115" s="58"/>
      <c r="AS1115" s="58"/>
      <c r="AT1115" s="58"/>
      <c r="AU1115" s="58"/>
      <c r="AV1115" s="58"/>
      <c r="AW1115" s="58"/>
      <c r="AX1115" s="58"/>
      <c r="AY1115" s="58"/>
      <c r="AZ1115" s="58"/>
      <c r="BA1115" s="58"/>
      <c r="BB1115" s="58"/>
      <c r="BC1115" s="58"/>
      <c r="BD1115" s="58"/>
      <c r="BE1115" s="58"/>
      <c r="BF1115" s="58"/>
      <c r="BG1115" s="58"/>
    </row>
    <row r="1116" spans="1:59" s="59" customFormat="1" ht="24" hidden="1">
      <c r="A1116" s="133" t="s">
        <v>40</v>
      </c>
      <c r="B1116" s="223" t="s">
        <v>806</v>
      </c>
      <c r="C1116" s="222">
        <v>300</v>
      </c>
      <c r="D1116" s="52">
        <f t="shared" si="494"/>
        <v>0</v>
      </c>
      <c r="E1116" s="52"/>
      <c r="F1116" s="52"/>
      <c r="G1116" s="52"/>
      <c r="H1116" s="52"/>
      <c r="I1116" s="52"/>
      <c r="J1116" s="52"/>
      <c r="K1116" s="52"/>
      <c r="L1116" s="52"/>
      <c r="M1116" s="52"/>
      <c r="N1116" s="52"/>
      <c r="O1116" s="52"/>
      <c r="P1116" s="52"/>
      <c r="Q1116" s="52"/>
      <c r="R1116" s="52"/>
      <c r="S1116" s="52"/>
      <c r="T1116" s="52"/>
      <c r="U1116" s="212">
        <f t="shared" si="476"/>
        <v>0</v>
      </c>
      <c r="V1116" s="32">
        <f t="shared" si="489"/>
        <v>0</v>
      </c>
      <c r="W1116" s="97">
        <f t="shared" si="490"/>
        <v>0</v>
      </c>
      <c r="X1116" s="53">
        <f t="shared" si="491"/>
        <v>-300</v>
      </c>
      <c r="Y1116" s="75" t="s">
        <v>236</v>
      </c>
      <c r="Z1116" s="5">
        <f t="shared" si="493"/>
        <v>0</v>
      </c>
      <c r="AA1116" s="58"/>
      <c r="AB1116" s="58"/>
      <c r="AC1116" s="58"/>
      <c r="AD1116" s="58"/>
      <c r="AE1116" s="58"/>
      <c r="AF1116" s="58"/>
      <c r="AG1116" s="58"/>
      <c r="AH1116" s="58"/>
      <c r="AI1116" s="58"/>
      <c r="AJ1116" s="58"/>
      <c r="AK1116" s="58"/>
      <c r="AL1116" s="58"/>
      <c r="AM1116" s="58"/>
      <c r="AN1116" s="58"/>
      <c r="AO1116" s="58"/>
      <c r="AP1116" s="58"/>
      <c r="AQ1116" s="58"/>
      <c r="AR1116" s="58"/>
      <c r="AS1116" s="58"/>
      <c r="AT1116" s="58"/>
      <c r="AU1116" s="58"/>
      <c r="AV1116" s="58"/>
      <c r="AW1116" s="58"/>
      <c r="AX1116" s="58"/>
      <c r="AY1116" s="58"/>
      <c r="AZ1116" s="58"/>
      <c r="BA1116" s="58"/>
      <c r="BB1116" s="58"/>
      <c r="BC1116" s="58"/>
      <c r="BD1116" s="58"/>
      <c r="BE1116" s="58"/>
      <c r="BF1116" s="58"/>
      <c r="BG1116" s="58"/>
    </row>
    <row r="1117" spans="1:59" s="59" customFormat="1" ht="24" hidden="1">
      <c r="A1117" s="133" t="s">
        <v>40</v>
      </c>
      <c r="B1117" s="223" t="s">
        <v>807</v>
      </c>
      <c r="C1117" s="222">
        <v>300</v>
      </c>
      <c r="D1117" s="52">
        <f t="shared" si="494"/>
        <v>0</v>
      </c>
      <c r="E1117" s="52"/>
      <c r="F1117" s="52"/>
      <c r="G1117" s="52"/>
      <c r="H1117" s="52"/>
      <c r="I1117" s="52"/>
      <c r="J1117" s="52"/>
      <c r="K1117" s="52"/>
      <c r="L1117" s="52"/>
      <c r="M1117" s="52"/>
      <c r="N1117" s="52"/>
      <c r="O1117" s="52"/>
      <c r="P1117" s="52"/>
      <c r="Q1117" s="52"/>
      <c r="R1117" s="52"/>
      <c r="S1117" s="52"/>
      <c r="T1117" s="52"/>
      <c r="U1117" s="212">
        <f t="shared" si="476"/>
        <v>0</v>
      </c>
      <c r="V1117" s="32">
        <f t="shared" si="489"/>
        <v>0</v>
      </c>
      <c r="W1117" s="97">
        <f t="shared" si="490"/>
        <v>0</v>
      </c>
      <c r="X1117" s="53">
        <f t="shared" si="491"/>
        <v>-300</v>
      </c>
      <c r="Y1117" s="75" t="s">
        <v>236</v>
      </c>
      <c r="Z1117" s="5">
        <f t="shared" si="493"/>
        <v>0</v>
      </c>
      <c r="AA1117" s="58"/>
      <c r="AB1117" s="58"/>
      <c r="AC1117" s="58"/>
      <c r="AD1117" s="58"/>
      <c r="AE1117" s="58"/>
      <c r="AF1117" s="58"/>
      <c r="AG1117" s="58"/>
      <c r="AH1117" s="58"/>
      <c r="AI1117" s="58"/>
      <c r="AJ1117" s="58"/>
      <c r="AK1117" s="58"/>
      <c r="AL1117" s="58"/>
      <c r="AM1117" s="58"/>
      <c r="AN1117" s="58"/>
      <c r="AO1117" s="58"/>
      <c r="AP1117" s="58"/>
      <c r="AQ1117" s="58"/>
      <c r="AR1117" s="58"/>
      <c r="AS1117" s="58"/>
      <c r="AT1117" s="58"/>
      <c r="AU1117" s="58"/>
      <c r="AV1117" s="58"/>
      <c r="AW1117" s="58"/>
      <c r="AX1117" s="58"/>
      <c r="AY1117" s="58"/>
      <c r="AZ1117" s="58"/>
      <c r="BA1117" s="58"/>
      <c r="BB1117" s="58"/>
      <c r="BC1117" s="58"/>
      <c r="BD1117" s="58"/>
      <c r="BE1117" s="58"/>
      <c r="BF1117" s="58"/>
      <c r="BG1117" s="58"/>
    </row>
    <row r="1118" spans="1:59" s="59" customFormat="1" ht="24" hidden="1">
      <c r="A1118" s="133" t="s">
        <v>40</v>
      </c>
      <c r="B1118" s="223" t="s">
        <v>808</v>
      </c>
      <c r="C1118" s="222">
        <v>300</v>
      </c>
      <c r="D1118" s="52">
        <f t="shared" si="494"/>
        <v>0</v>
      </c>
      <c r="E1118" s="52"/>
      <c r="F1118" s="52"/>
      <c r="G1118" s="52"/>
      <c r="H1118" s="52"/>
      <c r="I1118" s="52"/>
      <c r="J1118" s="52"/>
      <c r="K1118" s="52"/>
      <c r="L1118" s="52"/>
      <c r="M1118" s="52"/>
      <c r="N1118" s="52"/>
      <c r="O1118" s="52"/>
      <c r="P1118" s="52"/>
      <c r="Q1118" s="52"/>
      <c r="R1118" s="52"/>
      <c r="S1118" s="52"/>
      <c r="T1118" s="52"/>
      <c r="U1118" s="212">
        <f t="shared" si="476"/>
        <v>0</v>
      </c>
      <c r="V1118" s="32">
        <f t="shared" si="489"/>
        <v>0</v>
      </c>
      <c r="W1118" s="97">
        <f t="shared" si="490"/>
        <v>0</v>
      </c>
      <c r="X1118" s="53">
        <f t="shared" si="491"/>
        <v>-300</v>
      </c>
      <c r="Y1118" s="75" t="s">
        <v>236</v>
      </c>
      <c r="Z1118" s="5">
        <f t="shared" si="493"/>
        <v>0</v>
      </c>
      <c r="AA1118" s="58"/>
      <c r="AB1118" s="58"/>
      <c r="AC1118" s="58"/>
      <c r="AD1118" s="58"/>
      <c r="AE1118" s="58"/>
      <c r="AF1118" s="58"/>
      <c r="AG1118" s="58"/>
      <c r="AH1118" s="58"/>
      <c r="AI1118" s="58"/>
      <c r="AJ1118" s="58"/>
      <c r="AK1118" s="58"/>
      <c r="AL1118" s="58"/>
      <c r="AM1118" s="58"/>
      <c r="AN1118" s="58"/>
      <c r="AO1118" s="58"/>
      <c r="AP1118" s="58"/>
      <c r="AQ1118" s="58"/>
      <c r="AR1118" s="58"/>
      <c r="AS1118" s="58"/>
      <c r="AT1118" s="58"/>
      <c r="AU1118" s="58"/>
      <c r="AV1118" s="58"/>
      <c r="AW1118" s="58"/>
      <c r="AX1118" s="58"/>
      <c r="AY1118" s="58"/>
      <c r="AZ1118" s="58"/>
      <c r="BA1118" s="58"/>
      <c r="BB1118" s="58"/>
      <c r="BC1118" s="58"/>
      <c r="BD1118" s="58"/>
      <c r="BE1118" s="58"/>
      <c r="BF1118" s="58"/>
      <c r="BG1118" s="58"/>
    </row>
    <row r="1119" spans="1:59" s="59" customFormat="1" ht="24" hidden="1">
      <c r="A1119" s="133" t="s">
        <v>40</v>
      </c>
      <c r="B1119" s="223" t="s">
        <v>809</v>
      </c>
      <c r="C1119" s="222">
        <v>359</v>
      </c>
      <c r="D1119" s="52">
        <f t="shared" si="494"/>
        <v>0</v>
      </c>
      <c r="E1119" s="52"/>
      <c r="F1119" s="52"/>
      <c r="G1119" s="52"/>
      <c r="H1119" s="52"/>
      <c r="I1119" s="52"/>
      <c r="J1119" s="52"/>
      <c r="K1119" s="52"/>
      <c r="L1119" s="52"/>
      <c r="M1119" s="52"/>
      <c r="N1119" s="52"/>
      <c r="O1119" s="52"/>
      <c r="P1119" s="52"/>
      <c r="Q1119" s="52"/>
      <c r="R1119" s="52"/>
      <c r="S1119" s="52"/>
      <c r="T1119" s="52"/>
      <c r="U1119" s="212">
        <f t="shared" si="476"/>
        <v>0</v>
      </c>
      <c r="V1119" s="32">
        <f t="shared" si="489"/>
        <v>0</v>
      </c>
      <c r="W1119" s="97">
        <f t="shared" si="490"/>
        <v>0</v>
      </c>
      <c r="X1119" s="53">
        <f t="shared" si="491"/>
        <v>-359</v>
      </c>
      <c r="Y1119" s="75" t="s">
        <v>236</v>
      </c>
      <c r="Z1119" s="5">
        <f t="shared" si="493"/>
        <v>0</v>
      </c>
      <c r="AA1119" s="58"/>
      <c r="AB1119" s="58"/>
      <c r="AC1119" s="58"/>
      <c r="AD1119" s="58"/>
      <c r="AE1119" s="58"/>
      <c r="AF1119" s="58"/>
      <c r="AG1119" s="58"/>
      <c r="AH1119" s="58"/>
      <c r="AI1119" s="58"/>
      <c r="AJ1119" s="58"/>
      <c r="AK1119" s="58"/>
      <c r="AL1119" s="58"/>
      <c r="AM1119" s="58"/>
      <c r="AN1119" s="58"/>
      <c r="AO1119" s="58"/>
      <c r="AP1119" s="58"/>
      <c r="AQ1119" s="58"/>
      <c r="AR1119" s="58"/>
      <c r="AS1119" s="58"/>
      <c r="AT1119" s="58"/>
      <c r="AU1119" s="58"/>
      <c r="AV1119" s="58"/>
      <c r="AW1119" s="58"/>
      <c r="AX1119" s="58"/>
      <c r="AY1119" s="58"/>
      <c r="AZ1119" s="58"/>
      <c r="BA1119" s="58"/>
      <c r="BB1119" s="58"/>
      <c r="BC1119" s="58"/>
      <c r="BD1119" s="58"/>
      <c r="BE1119" s="58"/>
      <c r="BF1119" s="58"/>
      <c r="BG1119" s="58"/>
    </row>
    <row r="1120" spans="1:59" s="59" customFormat="1" ht="24" hidden="1" outlineLevel="1" collapsed="1">
      <c r="A1120" s="133" t="s">
        <v>40</v>
      </c>
      <c r="B1120" s="223" t="s">
        <v>810</v>
      </c>
      <c r="C1120" s="222">
        <v>359</v>
      </c>
      <c r="D1120" s="52">
        <f t="shared" si="494"/>
        <v>0</v>
      </c>
      <c r="E1120" s="52"/>
      <c r="F1120" s="52"/>
      <c r="G1120" s="52"/>
      <c r="H1120" s="52"/>
      <c r="I1120" s="52"/>
      <c r="J1120" s="52"/>
      <c r="K1120" s="52"/>
      <c r="L1120" s="52"/>
      <c r="M1120" s="52"/>
      <c r="N1120" s="52"/>
      <c r="O1120" s="52"/>
      <c r="P1120" s="52"/>
      <c r="Q1120" s="52"/>
      <c r="R1120" s="52"/>
      <c r="S1120" s="52"/>
      <c r="T1120" s="52"/>
      <c r="U1120" s="212">
        <f t="shared" si="476"/>
        <v>0</v>
      </c>
      <c r="V1120" s="32">
        <f t="shared" si="489"/>
        <v>0</v>
      </c>
      <c r="W1120" s="97">
        <f t="shared" si="490"/>
        <v>0</v>
      </c>
      <c r="X1120" s="53">
        <f t="shared" si="491"/>
        <v>-359</v>
      </c>
      <c r="Y1120" s="75" t="s">
        <v>236</v>
      </c>
      <c r="Z1120" s="5">
        <f t="shared" si="493"/>
        <v>0</v>
      </c>
      <c r="AA1120" s="58"/>
      <c r="AB1120" s="58"/>
      <c r="AC1120" s="58"/>
      <c r="AD1120" s="58"/>
      <c r="AE1120" s="58"/>
      <c r="AF1120" s="58"/>
      <c r="AG1120" s="58"/>
      <c r="AH1120" s="58"/>
      <c r="AI1120" s="58"/>
      <c r="AJ1120" s="58"/>
      <c r="AK1120" s="58"/>
      <c r="AL1120" s="58"/>
      <c r="AM1120" s="58"/>
      <c r="AN1120" s="58"/>
      <c r="AO1120" s="58"/>
      <c r="AP1120" s="58"/>
      <c r="AQ1120" s="58"/>
      <c r="AR1120" s="58"/>
      <c r="AS1120" s="58"/>
      <c r="AT1120" s="58"/>
      <c r="AU1120" s="58"/>
      <c r="AV1120" s="58"/>
      <c r="AW1120" s="58"/>
      <c r="AX1120" s="58"/>
      <c r="AY1120" s="58"/>
      <c r="AZ1120" s="58"/>
      <c r="BA1120" s="58"/>
      <c r="BB1120" s="58"/>
      <c r="BC1120" s="58"/>
      <c r="BD1120" s="58"/>
      <c r="BE1120" s="58"/>
      <c r="BF1120" s="58"/>
      <c r="BG1120" s="58"/>
    </row>
    <row r="1121" spans="1:59" s="59" customFormat="1" ht="36" outlineLevel="1" collapsed="1">
      <c r="A1121" s="133" t="s">
        <v>40</v>
      </c>
      <c r="B1121" s="231" t="s">
        <v>811</v>
      </c>
      <c r="C1121" s="222">
        <v>0</v>
      </c>
      <c r="D1121" s="52">
        <f t="shared" si="494"/>
        <v>490</v>
      </c>
      <c r="E1121" s="52">
        <v>490</v>
      </c>
      <c r="F1121" s="52"/>
      <c r="G1121" s="52"/>
      <c r="H1121" s="52"/>
      <c r="I1121" s="52"/>
      <c r="J1121" s="52"/>
      <c r="K1121" s="52"/>
      <c r="L1121" s="52"/>
      <c r="M1121" s="52"/>
      <c r="N1121" s="52"/>
      <c r="O1121" s="52"/>
      <c r="P1121" s="52"/>
      <c r="Q1121" s="52"/>
      <c r="R1121" s="52"/>
      <c r="S1121" s="52"/>
      <c r="T1121" s="52"/>
      <c r="U1121" s="212">
        <f t="shared" si="476"/>
        <v>490</v>
      </c>
      <c r="V1121" s="32">
        <f t="shared" si="489"/>
        <v>490</v>
      </c>
      <c r="W1121" s="97">
        <f t="shared" si="490"/>
        <v>490</v>
      </c>
      <c r="X1121" s="53">
        <f t="shared" si="491"/>
        <v>490</v>
      </c>
      <c r="Y1121" s="75" t="s">
        <v>236</v>
      </c>
      <c r="Z1121" s="5">
        <f t="shared" si="493"/>
        <v>0</v>
      </c>
      <c r="AA1121" s="58"/>
      <c r="AB1121" s="58"/>
      <c r="AC1121" s="58"/>
      <c r="AD1121" s="58"/>
      <c r="AE1121" s="58"/>
      <c r="AF1121" s="58"/>
      <c r="AG1121" s="58"/>
      <c r="AH1121" s="58"/>
      <c r="AI1121" s="58"/>
      <c r="AJ1121" s="58"/>
      <c r="AK1121" s="58"/>
      <c r="AL1121" s="58"/>
      <c r="AM1121" s="58"/>
      <c r="AN1121" s="58"/>
      <c r="AO1121" s="58"/>
      <c r="AP1121" s="58"/>
      <c r="AQ1121" s="58"/>
      <c r="AR1121" s="58"/>
      <c r="AS1121" s="58"/>
      <c r="AT1121" s="58"/>
      <c r="AU1121" s="58"/>
      <c r="AV1121" s="58"/>
      <c r="AW1121" s="58"/>
      <c r="AX1121" s="58"/>
      <c r="AY1121" s="58"/>
      <c r="AZ1121" s="58"/>
      <c r="BA1121" s="58"/>
      <c r="BB1121" s="58"/>
      <c r="BC1121" s="58"/>
      <c r="BD1121" s="58"/>
      <c r="BE1121" s="58"/>
      <c r="BF1121" s="58"/>
      <c r="BG1121" s="58"/>
    </row>
    <row r="1122" spans="1:59" s="229" customFormat="1" ht="16.899999999999999" customHeight="1">
      <c r="A1122" s="83" t="s">
        <v>812</v>
      </c>
      <c r="B1122" s="28" t="s">
        <v>813</v>
      </c>
      <c r="C1122" s="227">
        <v>13910</v>
      </c>
      <c r="D1122" s="37">
        <f t="shared" ref="D1122:Q1122" si="495">+D1123+D1124+D1125+D1128</f>
        <v>16080</v>
      </c>
      <c r="E1122" s="37">
        <f t="shared" si="495"/>
        <v>16080</v>
      </c>
      <c r="F1122" s="37">
        <f t="shared" si="495"/>
        <v>0</v>
      </c>
      <c r="G1122" s="37">
        <f t="shared" si="495"/>
        <v>0</v>
      </c>
      <c r="H1122" s="37">
        <f t="shared" si="495"/>
        <v>0</v>
      </c>
      <c r="I1122" s="37">
        <f t="shared" si="495"/>
        <v>0</v>
      </c>
      <c r="J1122" s="37">
        <f t="shared" si="495"/>
        <v>0</v>
      </c>
      <c r="K1122" s="37">
        <f t="shared" si="495"/>
        <v>0</v>
      </c>
      <c r="L1122" s="37">
        <f t="shared" si="495"/>
        <v>0</v>
      </c>
      <c r="M1122" s="37">
        <f t="shared" si="495"/>
        <v>0</v>
      </c>
      <c r="N1122" s="37">
        <f t="shared" si="495"/>
        <v>0</v>
      </c>
      <c r="O1122" s="37">
        <f t="shared" si="495"/>
        <v>0</v>
      </c>
      <c r="P1122" s="37">
        <f t="shared" si="495"/>
        <v>0</v>
      </c>
      <c r="Q1122" s="37">
        <f t="shared" si="495"/>
        <v>87</v>
      </c>
      <c r="R1122" s="37"/>
      <c r="S1122" s="37">
        <f t="shared" ref="S1122:T1122" si="496">+S1123+S1124+S1125+S1128</f>
        <v>86</v>
      </c>
      <c r="T1122" s="37">
        <f t="shared" si="496"/>
        <v>0</v>
      </c>
      <c r="U1122" s="217">
        <f t="shared" si="476"/>
        <v>16167</v>
      </c>
      <c r="V1122" s="32">
        <f t="shared" si="489"/>
        <v>16081</v>
      </c>
      <c r="W1122" s="97">
        <f t="shared" si="490"/>
        <v>16080</v>
      </c>
      <c r="X1122" s="34">
        <f t="shared" si="491"/>
        <v>2170</v>
      </c>
      <c r="Y1122" s="75" t="s">
        <v>236</v>
      </c>
      <c r="Z1122" s="5">
        <f t="shared" si="493"/>
        <v>0</v>
      </c>
      <c r="AA1122" s="58"/>
      <c r="AB1122" s="58"/>
      <c r="AC1122" s="228"/>
      <c r="AD1122" s="228"/>
      <c r="AE1122" s="228"/>
      <c r="AF1122" s="228"/>
      <c r="AG1122" s="228"/>
      <c r="AH1122" s="228"/>
      <c r="AI1122" s="228"/>
      <c r="AJ1122" s="228"/>
      <c r="AK1122" s="228"/>
      <c r="AL1122" s="228"/>
      <c r="AM1122" s="228"/>
      <c r="AN1122" s="228"/>
      <c r="AO1122" s="228"/>
      <c r="AP1122" s="228"/>
      <c r="AQ1122" s="228"/>
      <c r="AR1122" s="228"/>
      <c r="AS1122" s="228"/>
      <c r="AT1122" s="228"/>
      <c r="AU1122" s="228"/>
      <c r="AV1122" s="228"/>
      <c r="AW1122" s="228"/>
      <c r="AX1122" s="228"/>
      <c r="AY1122" s="228"/>
      <c r="AZ1122" s="228"/>
      <c r="BA1122" s="228"/>
      <c r="BB1122" s="228"/>
      <c r="BC1122" s="228"/>
      <c r="BD1122" s="228"/>
      <c r="BE1122" s="228"/>
      <c r="BF1122" s="228"/>
      <c r="BG1122" s="228"/>
    </row>
    <row r="1123" spans="1:59" s="59" customFormat="1" ht="12">
      <c r="A1123" s="128" t="s">
        <v>35</v>
      </c>
      <c r="B1123" s="230" t="s">
        <v>371</v>
      </c>
      <c r="C1123" s="218">
        <v>5562</v>
      </c>
      <c r="D1123" s="45">
        <f>SUM(E1123:P1123)</f>
        <v>7037</v>
      </c>
      <c r="E1123" s="45">
        <v>7037</v>
      </c>
      <c r="F1123" s="45"/>
      <c r="G1123" s="45"/>
      <c r="H1123" s="45"/>
      <c r="I1123" s="45"/>
      <c r="J1123" s="45"/>
      <c r="K1123" s="45"/>
      <c r="L1123" s="45"/>
      <c r="M1123" s="45"/>
      <c r="N1123" s="45"/>
      <c r="O1123" s="45"/>
      <c r="P1123" s="45"/>
      <c r="Q1123" s="45"/>
      <c r="R1123" s="45"/>
      <c r="S1123" s="45"/>
      <c r="T1123" s="45"/>
      <c r="U1123" s="212">
        <f t="shared" si="476"/>
        <v>7037</v>
      </c>
      <c r="V1123" s="32">
        <f t="shared" si="489"/>
        <v>7037</v>
      </c>
      <c r="W1123" s="97">
        <f t="shared" si="490"/>
        <v>7037</v>
      </c>
      <c r="X1123" s="47">
        <f t="shared" si="491"/>
        <v>1475</v>
      </c>
      <c r="Y1123" s="75" t="s">
        <v>236</v>
      </c>
      <c r="Z1123" s="5">
        <f t="shared" si="493"/>
        <v>0</v>
      </c>
      <c r="AA1123" s="58"/>
      <c r="AB1123" s="58"/>
      <c r="AC1123" s="58"/>
      <c r="AD1123" s="58"/>
      <c r="AE1123" s="58"/>
      <c r="AF1123" s="58"/>
      <c r="AG1123" s="58"/>
      <c r="AH1123" s="58"/>
      <c r="AI1123" s="58"/>
      <c r="AJ1123" s="58"/>
      <c r="AK1123" s="58"/>
      <c r="AL1123" s="58"/>
      <c r="AM1123" s="58"/>
      <c r="AN1123" s="58"/>
      <c r="AO1123" s="58"/>
      <c r="AP1123" s="58"/>
      <c r="AQ1123" s="58"/>
      <c r="AR1123" s="58"/>
      <c r="AS1123" s="58"/>
      <c r="AT1123" s="58"/>
      <c r="AU1123" s="58"/>
      <c r="AV1123" s="58"/>
      <c r="AW1123" s="58"/>
      <c r="AX1123" s="58"/>
      <c r="AY1123" s="58"/>
      <c r="AZ1123" s="58"/>
      <c r="BA1123" s="58"/>
      <c r="BB1123" s="58"/>
      <c r="BC1123" s="58"/>
      <c r="BD1123" s="58"/>
      <c r="BE1123" s="58"/>
      <c r="BF1123" s="58"/>
      <c r="BG1123" s="58"/>
    </row>
    <row r="1124" spans="1:59" s="59" customFormat="1" ht="12">
      <c r="A1124" s="128" t="s">
        <v>43</v>
      </c>
      <c r="B1124" s="230" t="s">
        <v>372</v>
      </c>
      <c r="C1124" s="218">
        <v>778</v>
      </c>
      <c r="D1124" s="45">
        <f>SUM(E1124:P1124)</f>
        <v>778</v>
      </c>
      <c r="E1124" s="45">
        <v>778</v>
      </c>
      <c r="F1124" s="45"/>
      <c r="G1124" s="45"/>
      <c r="H1124" s="45"/>
      <c r="I1124" s="45"/>
      <c r="J1124" s="45"/>
      <c r="K1124" s="45"/>
      <c r="L1124" s="45"/>
      <c r="M1124" s="45"/>
      <c r="N1124" s="45"/>
      <c r="O1124" s="45"/>
      <c r="P1124" s="45"/>
      <c r="Q1124" s="45">
        <v>87</v>
      </c>
      <c r="R1124" s="45"/>
      <c r="S1124" s="45">
        <v>86</v>
      </c>
      <c r="T1124" s="45"/>
      <c r="U1124" s="214">
        <f t="shared" si="476"/>
        <v>865</v>
      </c>
      <c r="V1124" s="32">
        <f t="shared" si="489"/>
        <v>779</v>
      </c>
      <c r="W1124" s="97">
        <f t="shared" si="490"/>
        <v>778</v>
      </c>
      <c r="X1124" s="47">
        <f t="shared" si="491"/>
        <v>0</v>
      </c>
      <c r="Y1124" s="75" t="s">
        <v>236</v>
      </c>
      <c r="Z1124" s="5">
        <f t="shared" si="493"/>
        <v>0</v>
      </c>
      <c r="AA1124" s="58"/>
      <c r="AB1124" s="58"/>
      <c r="AC1124" s="58"/>
      <c r="AD1124" s="58"/>
      <c r="AE1124" s="58"/>
      <c r="AF1124" s="58"/>
      <c r="AG1124" s="58"/>
      <c r="AH1124" s="58"/>
      <c r="AI1124" s="58"/>
      <c r="AJ1124" s="58"/>
      <c r="AK1124" s="58"/>
      <c r="AL1124" s="58"/>
      <c r="AM1124" s="58"/>
      <c r="AN1124" s="58"/>
      <c r="AO1124" s="58"/>
      <c r="AP1124" s="58"/>
      <c r="AQ1124" s="58"/>
      <c r="AR1124" s="58"/>
      <c r="AS1124" s="58"/>
      <c r="AT1124" s="58"/>
      <c r="AU1124" s="58"/>
      <c r="AV1124" s="58"/>
      <c r="AW1124" s="58"/>
      <c r="AX1124" s="58"/>
      <c r="AY1124" s="58"/>
      <c r="AZ1124" s="58"/>
      <c r="BA1124" s="58"/>
      <c r="BB1124" s="58"/>
      <c r="BC1124" s="58"/>
      <c r="BD1124" s="58"/>
      <c r="BE1124" s="58"/>
      <c r="BF1124" s="58"/>
      <c r="BG1124" s="58"/>
    </row>
    <row r="1125" spans="1:59" s="59" customFormat="1" ht="12">
      <c r="A1125" s="128" t="s">
        <v>45</v>
      </c>
      <c r="B1125" s="230" t="s">
        <v>373</v>
      </c>
      <c r="C1125" s="218">
        <v>1097</v>
      </c>
      <c r="D1125" s="45">
        <f>D1126+D1127</f>
        <v>954</v>
      </c>
      <c r="E1125" s="45">
        <f t="shared" ref="E1125:P1125" si="497">E1126+E1127</f>
        <v>954</v>
      </c>
      <c r="F1125" s="45">
        <f t="shared" si="497"/>
        <v>0</v>
      </c>
      <c r="G1125" s="45">
        <f t="shared" si="497"/>
        <v>0</v>
      </c>
      <c r="H1125" s="45">
        <f t="shared" si="497"/>
        <v>0</v>
      </c>
      <c r="I1125" s="45">
        <f t="shared" si="497"/>
        <v>0</v>
      </c>
      <c r="J1125" s="45">
        <f t="shared" si="497"/>
        <v>0</v>
      </c>
      <c r="K1125" s="45">
        <f t="shared" si="497"/>
        <v>0</v>
      </c>
      <c r="L1125" s="45">
        <f t="shared" si="497"/>
        <v>0</v>
      </c>
      <c r="M1125" s="45">
        <f t="shared" si="497"/>
        <v>0</v>
      </c>
      <c r="N1125" s="45">
        <f t="shared" si="497"/>
        <v>0</v>
      </c>
      <c r="O1125" s="45">
        <f t="shared" si="497"/>
        <v>0</v>
      </c>
      <c r="P1125" s="45">
        <f t="shared" si="497"/>
        <v>0</v>
      </c>
      <c r="Q1125" s="45"/>
      <c r="R1125" s="45"/>
      <c r="S1125" s="45"/>
      <c r="T1125" s="45"/>
      <c r="U1125" s="212">
        <f t="shared" si="476"/>
        <v>954</v>
      </c>
      <c r="V1125" s="32">
        <f t="shared" si="489"/>
        <v>954</v>
      </c>
      <c r="W1125" s="97">
        <f t="shared" si="490"/>
        <v>954</v>
      </c>
      <c r="X1125" s="47">
        <f t="shared" si="491"/>
        <v>-143</v>
      </c>
      <c r="Y1125" s="75" t="s">
        <v>236</v>
      </c>
      <c r="Z1125" s="5">
        <f t="shared" si="493"/>
        <v>0</v>
      </c>
      <c r="AA1125" s="58"/>
      <c r="AB1125" s="58"/>
      <c r="AC1125" s="58"/>
      <c r="AD1125" s="58"/>
      <c r="AE1125" s="58"/>
      <c r="AF1125" s="58"/>
      <c r="AG1125" s="58"/>
      <c r="AH1125" s="58"/>
      <c r="AI1125" s="58"/>
      <c r="AJ1125" s="58"/>
      <c r="AK1125" s="58"/>
      <c r="AL1125" s="58"/>
      <c r="AM1125" s="58"/>
      <c r="AN1125" s="58"/>
      <c r="AO1125" s="58"/>
      <c r="AP1125" s="58"/>
      <c r="AQ1125" s="58"/>
      <c r="AR1125" s="58"/>
      <c r="AS1125" s="58"/>
      <c r="AT1125" s="58"/>
      <c r="AU1125" s="58"/>
      <c r="AV1125" s="58"/>
      <c r="AW1125" s="58"/>
      <c r="AX1125" s="58"/>
      <c r="AY1125" s="58"/>
      <c r="AZ1125" s="58"/>
      <c r="BA1125" s="58"/>
      <c r="BB1125" s="58"/>
      <c r="BC1125" s="58"/>
      <c r="BD1125" s="58"/>
      <c r="BE1125" s="58"/>
      <c r="BF1125" s="58"/>
      <c r="BG1125" s="58"/>
    </row>
    <row r="1126" spans="1:59" s="59" customFormat="1" ht="24">
      <c r="A1126" s="133" t="s">
        <v>40</v>
      </c>
      <c r="B1126" s="223" t="s">
        <v>784</v>
      </c>
      <c r="C1126" s="222">
        <v>297</v>
      </c>
      <c r="D1126" s="52">
        <f>SUM(E1126:P1126)</f>
        <v>154</v>
      </c>
      <c r="E1126" s="52">
        <v>154</v>
      </c>
      <c r="F1126" s="52"/>
      <c r="G1126" s="52"/>
      <c r="H1126" s="52"/>
      <c r="I1126" s="52"/>
      <c r="J1126" s="52"/>
      <c r="K1126" s="52"/>
      <c r="L1126" s="52"/>
      <c r="M1126" s="52"/>
      <c r="N1126" s="52"/>
      <c r="O1126" s="52"/>
      <c r="P1126" s="52"/>
      <c r="Q1126" s="52"/>
      <c r="R1126" s="52"/>
      <c r="S1126" s="52"/>
      <c r="T1126" s="52"/>
      <c r="U1126" s="212">
        <f t="shared" si="476"/>
        <v>154</v>
      </c>
      <c r="V1126" s="32">
        <f t="shared" si="489"/>
        <v>154</v>
      </c>
      <c r="W1126" s="97">
        <f t="shared" si="490"/>
        <v>154</v>
      </c>
      <c r="X1126" s="53">
        <f t="shared" si="491"/>
        <v>-143</v>
      </c>
      <c r="Y1126" s="75" t="s">
        <v>236</v>
      </c>
      <c r="Z1126" s="5">
        <f t="shared" si="493"/>
        <v>0</v>
      </c>
      <c r="AA1126" s="58"/>
      <c r="AB1126" s="58"/>
      <c r="AC1126" s="58"/>
      <c r="AD1126" s="58"/>
      <c r="AE1126" s="58"/>
      <c r="AF1126" s="58"/>
      <c r="AG1126" s="58"/>
      <c r="AH1126" s="58"/>
      <c r="AI1126" s="58"/>
      <c r="AJ1126" s="58"/>
      <c r="AK1126" s="58"/>
      <c r="AL1126" s="58"/>
      <c r="AM1126" s="58"/>
      <c r="AN1126" s="58"/>
      <c r="AO1126" s="58"/>
      <c r="AP1126" s="58"/>
      <c r="AQ1126" s="58"/>
      <c r="AR1126" s="58"/>
      <c r="AS1126" s="58"/>
      <c r="AT1126" s="58"/>
      <c r="AU1126" s="58"/>
      <c r="AV1126" s="58"/>
      <c r="AW1126" s="58"/>
      <c r="AX1126" s="58"/>
      <c r="AY1126" s="58"/>
      <c r="AZ1126" s="58"/>
      <c r="BA1126" s="58"/>
      <c r="BB1126" s="58"/>
      <c r="BC1126" s="58"/>
      <c r="BD1126" s="58"/>
      <c r="BE1126" s="58"/>
      <c r="BF1126" s="58"/>
      <c r="BG1126" s="58"/>
    </row>
    <row r="1127" spans="1:59" s="59" customFormat="1" ht="36">
      <c r="A1127" s="133" t="s">
        <v>40</v>
      </c>
      <c r="B1127" s="223" t="s">
        <v>814</v>
      </c>
      <c r="C1127" s="222">
        <v>800</v>
      </c>
      <c r="D1127" s="52">
        <f>SUM(E1127:P1127)</f>
        <v>800</v>
      </c>
      <c r="E1127" s="52">
        <v>800</v>
      </c>
      <c r="F1127" s="52"/>
      <c r="G1127" s="52"/>
      <c r="H1127" s="52"/>
      <c r="I1127" s="52"/>
      <c r="J1127" s="52"/>
      <c r="K1127" s="52"/>
      <c r="L1127" s="52"/>
      <c r="M1127" s="52"/>
      <c r="N1127" s="52"/>
      <c r="O1127" s="52"/>
      <c r="P1127" s="52"/>
      <c r="Q1127" s="52"/>
      <c r="R1127" s="52"/>
      <c r="S1127" s="52"/>
      <c r="T1127" s="52"/>
      <c r="U1127" s="212">
        <f t="shared" si="476"/>
        <v>800</v>
      </c>
      <c r="V1127" s="32">
        <f t="shared" si="489"/>
        <v>800</v>
      </c>
      <c r="W1127" s="97">
        <f t="shared" si="490"/>
        <v>800</v>
      </c>
      <c r="X1127" s="53">
        <f t="shared" si="491"/>
        <v>0</v>
      </c>
      <c r="Y1127" s="75" t="s">
        <v>236</v>
      </c>
      <c r="Z1127" s="5">
        <f t="shared" si="493"/>
        <v>0</v>
      </c>
      <c r="AA1127" s="58"/>
      <c r="AB1127" s="58"/>
      <c r="AC1127" s="58"/>
      <c r="AD1127" s="58"/>
      <c r="AE1127" s="58"/>
      <c r="AF1127" s="58"/>
      <c r="AG1127" s="58"/>
      <c r="AH1127" s="58"/>
      <c r="AI1127" s="58"/>
      <c r="AJ1127" s="58"/>
      <c r="AK1127" s="58"/>
      <c r="AL1127" s="58"/>
      <c r="AM1127" s="58"/>
      <c r="AN1127" s="58"/>
      <c r="AO1127" s="58"/>
      <c r="AP1127" s="58"/>
      <c r="AQ1127" s="58"/>
      <c r="AR1127" s="58"/>
      <c r="AS1127" s="58"/>
      <c r="AT1127" s="58"/>
      <c r="AU1127" s="58"/>
      <c r="AV1127" s="58"/>
      <c r="AW1127" s="58"/>
      <c r="AX1127" s="58"/>
      <c r="AY1127" s="58"/>
      <c r="AZ1127" s="58"/>
      <c r="BA1127" s="58"/>
      <c r="BB1127" s="58"/>
      <c r="BC1127" s="58"/>
      <c r="BD1127" s="58"/>
      <c r="BE1127" s="58"/>
      <c r="BF1127" s="58"/>
      <c r="BG1127" s="58"/>
    </row>
    <row r="1128" spans="1:59" s="59" customFormat="1" ht="12">
      <c r="A1128" s="128" t="s">
        <v>65</v>
      </c>
      <c r="B1128" s="230" t="s">
        <v>710</v>
      </c>
      <c r="C1128" s="218">
        <v>6473</v>
      </c>
      <c r="D1128" s="45">
        <f>SUM(D1129:D1141)</f>
        <v>7311</v>
      </c>
      <c r="E1128" s="45">
        <f>SUM(E1129:E1141)</f>
        <v>7311</v>
      </c>
      <c r="F1128" s="45">
        <f t="shared" ref="F1128:P1128" si="498">SUM(F1129:F1141)</f>
        <v>0</v>
      </c>
      <c r="G1128" s="45">
        <f t="shared" si="498"/>
        <v>0</v>
      </c>
      <c r="H1128" s="45">
        <f t="shared" si="498"/>
        <v>0</v>
      </c>
      <c r="I1128" s="45">
        <f t="shared" si="498"/>
        <v>0</v>
      </c>
      <c r="J1128" s="45">
        <f t="shared" si="498"/>
        <v>0</v>
      </c>
      <c r="K1128" s="45">
        <f t="shared" si="498"/>
        <v>0</v>
      </c>
      <c r="L1128" s="45">
        <f t="shared" si="498"/>
        <v>0</v>
      </c>
      <c r="M1128" s="45">
        <f t="shared" si="498"/>
        <v>0</v>
      </c>
      <c r="N1128" s="45">
        <f t="shared" si="498"/>
        <v>0</v>
      </c>
      <c r="O1128" s="45">
        <f t="shared" si="498"/>
        <v>0</v>
      </c>
      <c r="P1128" s="45">
        <f t="shared" si="498"/>
        <v>0</v>
      </c>
      <c r="Q1128" s="45">
        <f t="shared" ref="Q1128:T1128" si="499">SUM(Q1129:Q1139)</f>
        <v>0</v>
      </c>
      <c r="R1128" s="45"/>
      <c r="S1128" s="45">
        <f t="shared" si="499"/>
        <v>0</v>
      </c>
      <c r="T1128" s="45">
        <f t="shared" si="499"/>
        <v>0</v>
      </c>
      <c r="U1128" s="214">
        <f t="shared" si="476"/>
        <v>7311</v>
      </c>
      <c r="V1128" s="32">
        <f t="shared" si="489"/>
        <v>7311</v>
      </c>
      <c r="W1128" s="97">
        <f t="shared" si="490"/>
        <v>7311</v>
      </c>
      <c r="X1128" s="47">
        <f t="shared" si="491"/>
        <v>838</v>
      </c>
      <c r="Y1128" s="75" t="s">
        <v>236</v>
      </c>
      <c r="Z1128" s="5">
        <f t="shared" si="493"/>
        <v>0</v>
      </c>
      <c r="AA1128" s="58"/>
      <c r="AB1128" s="58"/>
      <c r="AC1128" s="58"/>
      <c r="AD1128" s="58"/>
      <c r="AE1128" s="58"/>
      <c r="AF1128" s="58"/>
      <c r="AG1128" s="58"/>
      <c r="AH1128" s="58"/>
      <c r="AI1128" s="58"/>
      <c r="AJ1128" s="58"/>
      <c r="AK1128" s="58"/>
      <c r="AL1128" s="58"/>
      <c r="AM1128" s="58"/>
      <c r="AN1128" s="58"/>
      <c r="AO1128" s="58"/>
      <c r="AP1128" s="58"/>
      <c r="AQ1128" s="58"/>
      <c r="AR1128" s="58"/>
      <c r="AS1128" s="58"/>
      <c r="AT1128" s="58"/>
      <c r="AU1128" s="58"/>
      <c r="AV1128" s="58"/>
      <c r="AW1128" s="58"/>
      <c r="AX1128" s="58"/>
      <c r="AY1128" s="58"/>
      <c r="AZ1128" s="58"/>
      <c r="BA1128" s="58"/>
      <c r="BB1128" s="58"/>
      <c r="BC1128" s="58"/>
      <c r="BD1128" s="58"/>
      <c r="BE1128" s="58"/>
      <c r="BF1128" s="58"/>
      <c r="BG1128" s="58"/>
    </row>
    <row r="1129" spans="1:59" s="59" customFormat="1" ht="36" hidden="1" outlineLevel="1">
      <c r="A1129" s="133" t="s">
        <v>38</v>
      </c>
      <c r="B1129" s="223" t="s">
        <v>815</v>
      </c>
      <c r="C1129" s="222">
        <v>692</v>
      </c>
      <c r="D1129" s="52">
        <f t="shared" ref="D1129:D1131" si="500">SUM(E1129:P1129)</f>
        <v>0</v>
      </c>
      <c r="E1129" s="52"/>
      <c r="F1129" s="52"/>
      <c r="G1129" s="52"/>
      <c r="H1129" s="52"/>
      <c r="I1129" s="52"/>
      <c r="J1129" s="52"/>
      <c r="K1129" s="52"/>
      <c r="L1129" s="52"/>
      <c r="M1129" s="52"/>
      <c r="N1129" s="52"/>
      <c r="O1129" s="52"/>
      <c r="P1129" s="52"/>
      <c r="Q1129" s="52"/>
      <c r="R1129" s="52"/>
      <c r="S1129" s="52"/>
      <c r="T1129" s="52"/>
      <c r="U1129" s="212">
        <f t="shared" si="476"/>
        <v>0</v>
      </c>
      <c r="V1129" s="32">
        <f t="shared" si="489"/>
        <v>0</v>
      </c>
      <c r="W1129" s="97">
        <f t="shared" si="490"/>
        <v>0</v>
      </c>
      <c r="X1129" s="53">
        <f t="shared" si="491"/>
        <v>-692</v>
      </c>
      <c r="Y1129" s="75" t="s">
        <v>236</v>
      </c>
      <c r="Z1129" s="5">
        <f t="shared" si="493"/>
        <v>0</v>
      </c>
      <c r="AA1129" s="58"/>
      <c r="AB1129" s="58"/>
      <c r="AC1129" s="58"/>
      <c r="AD1129" s="58"/>
      <c r="AE1129" s="58"/>
      <c r="AF1129" s="58"/>
      <c r="AG1129" s="58"/>
      <c r="AH1129" s="58"/>
      <c r="AI1129" s="58"/>
      <c r="AJ1129" s="58"/>
      <c r="AK1129" s="58"/>
      <c r="AL1129" s="58"/>
      <c r="AM1129" s="58"/>
      <c r="AN1129" s="58"/>
      <c r="AO1129" s="58"/>
      <c r="AP1129" s="58"/>
      <c r="AQ1129" s="58"/>
      <c r="AR1129" s="58"/>
      <c r="AS1129" s="58"/>
      <c r="AT1129" s="58"/>
      <c r="AU1129" s="58"/>
      <c r="AV1129" s="58"/>
      <c r="AW1129" s="58"/>
      <c r="AX1129" s="58"/>
      <c r="AY1129" s="58"/>
      <c r="AZ1129" s="58"/>
      <c r="BA1129" s="58"/>
      <c r="BB1129" s="58"/>
      <c r="BC1129" s="58"/>
      <c r="BD1129" s="58"/>
      <c r="BE1129" s="58"/>
      <c r="BF1129" s="58"/>
      <c r="BG1129" s="58"/>
    </row>
    <row r="1130" spans="1:59" s="59" customFormat="1" ht="36" hidden="1">
      <c r="A1130" s="133" t="s">
        <v>40</v>
      </c>
      <c r="B1130" s="223" t="s">
        <v>816</v>
      </c>
      <c r="C1130" s="222">
        <v>134</v>
      </c>
      <c r="D1130" s="52">
        <f t="shared" si="500"/>
        <v>0</v>
      </c>
      <c r="E1130" s="52"/>
      <c r="F1130" s="52"/>
      <c r="G1130" s="52"/>
      <c r="H1130" s="52"/>
      <c r="I1130" s="52"/>
      <c r="J1130" s="52"/>
      <c r="K1130" s="52"/>
      <c r="L1130" s="52"/>
      <c r="M1130" s="52"/>
      <c r="N1130" s="52"/>
      <c r="O1130" s="52"/>
      <c r="P1130" s="52"/>
      <c r="Q1130" s="52"/>
      <c r="R1130" s="52"/>
      <c r="S1130" s="52"/>
      <c r="T1130" s="52"/>
      <c r="U1130" s="212">
        <f t="shared" si="476"/>
        <v>0</v>
      </c>
      <c r="V1130" s="32">
        <f t="shared" si="489"/>
        <v>0</v>
      </c>
      <c r="W1130" s="97">
        <f t="shared" si="490"/>
        <v>0</v>
      </c>
      <c r="X1130" s="53">
        <f t="shared" si="491"/>
        <v>-134</v>
      </c>
      <c r="Y1130" s="75" t="s">
        <v>236</v>
      </c>
      <c r="Z1130" s="5">
        <f t="shared" si="493"/>
        <v>0</v>
      </c>
      <c r="AA1130" s="58"/>
      <c r="AB1130" s="58"/>
      <c r="AC1130" s="58"/>
      <c r="AD1130" s="58"/>
      <c r="AE1130" s="58"/>
      <c r="AF1130" s="58"/>
      <c r="AG1130" s="58"/>
      <c r="AH1130" s="58"/>
      <c r="AI1130" s="58"/>
      <c r="AJ1130" s="58"/>
      <c r="AK1130" s="58"/>
      <c r="AL1130" s="58"/>
      <c r="AM1130" s="58"/>
      <c r="AN1130" s="58"/>
      <c r="AO1130" s="58"/>
      <c r="AP1130" s="58"/>
      <c r="AQ1130" s="58"/>
      <c r="AR1130" s="58"/>
      <c r="AS1130" s="58"/>
      <c r="AT1130" s="58"/>
      <c r="AU1130" s="58"/>
      <c r="AV1130" s="58"/>
      <c r="AW1130" s="58"/>
      <c r="AX1130" s="58"/>
      <c r="AY1130" s="58"/>
      <c r="AZ1130" s="58"/>
      <c r="BA1130" s="58"/>
      <c r="BB1130" s="58"/>
      <c r="BC1130" s="58"/>
      <c r="BD1130" s="58"/>
      <c r="BE1130" s="58"/>
      <c r="BF1130" s="58"/>
      <c r="BG1130" s="58"/>
    </row>
    <row r="1131" spans="1:59" s="59" customFormat="1" ht="36" hidden="1">
      <c r="A1131" s="133" t="s">
        <v>40</v>
      </c>
      <c r="B1131" s="223" t="s">
        <v>817</v>
      </c>
      <c r="C1131" s="222">
        <v>370</v>
      </c>
      <c r="D1131" s="52">
        <f t="shared" si="500"/>
        <v>0</v>
      </c>
      <c r="E1131" s="52"/>
      <c r="F1131" s="52"/>
      <c r="G1131" s="52"/>
      <c r="H1131" s="52"/>
      <c r="I1131" s="52"/>
      <c r="J1131" s="52"/>
      <c r="K1131" s="52"/>
      <c r="L1131" s="52"/>
      <c r="M1131" s="52"/>
      <c r="N1131" s="52"/>
      <c r="O1131" s="52"/>
      <c r="P1131" s="52"/>
      <c r="Q1131" s="52"/>
      <c r="R1131" s="52"/>
      <c r="S1131" s="52"/>
      <c r="T1131" s="52"/>
      <c r="U1131" s="212">
        <f t="shared" ref="U1131:U1199" si="501">D1131+Q1131+R1131</f>
        <v>0</v>
      </c>
      <c r="V1131" s="32">
        <f t="shared" si="489"/>
        <v>0</v>
      </c>
      <c r="W1131" s="97">
        <f t="shared" si="490"/>
        <v>0</v>
      </c>
      <c r="X1131" s="53">
        <f t="shared" si="491"/>
        <v>-370</v>
      </c>
      <c r="Y1131" s="75" t="s">
        <v>236</v>
      </c>
      <c r="Z1131" s="5">
        <f t="shared" si="493"/>
        <v>0</v>
      </c>
      <c r="AA1131" s="58"/>
      <c r="AB1131" s="58"/>
      <c r="AC1131" s="58"/>
      <c r="AD1131" s="58"/>
      <c r="AE1131" s="58"/>
      <c r="AF1131" s="58"/>
      <c r="AG1131" s="58"/>
      <c r="AH1131" s="58"/>
      <c r="AI1131" s="58"/>
      <c r="AJ1131" s="58"/>
      <c r="AK1131" s="58"/>
      <c r="AL1131" s="58"/>
      <c r="AM1131" s="58"/>
      <c r="AN1131" s="58"/>
      <c r="AO1131" s="58"/>
      <c r="AP1131" s="58"/>
      <c r="AQ1131" s="58"/>
      <c r="AR1131" s="58"/>
      <c r="AS1131" s="58"/>
      <c r="AT1131" s="58"/>
      <c r="AU1131" s="58"/>
      <c r="AV1131" s="58"/>
      <c r="AW1131" s="58"/>
      <c r="AX1131" s="58"/>
      <c r="AY1131" s="58"/>
      <c r="AZ1131" s="58"/>
      <c r="BA1131" s="58"/>
      <c r="BB1131" s="58"/>
      <c r="BC1131" s="58"/>
      <c r="BD1131" s="58"/>
      <c r="BE1131" s="58"/>
      <c r="BF1131" s="58"/>
      <c r="BG1131" s="58"/>
    </row>
    <row r="1132" spans="1:59" s="59" customFormat="1" ht="36">
      <c r="A1132" s="133" t="s">
        <v>40</v>
      </c>
      <c r="B1132" s="223" t="s">
        <v>818</v>
      </c>
      <c r="C1132" s="222">
        <v>1337</v>
      </c>
      <c r="D1132" s="52">
        <f>SUM(E1132:P1132)</f>
        <v>881</v>
      </c>
      <c r="E1132" s="52">
        <v>881</v>
      </c>
      <c r="F1132" s="52"/>
      <c r="G1132" s="52"/>
      <c r="H1132" s="52"/>
      <c r="I1132" s="52"/>
      <c r="J1132" s="52"/>
      <c r="K1132" s="52"/>
      <c r="L1132" s="52"/>
      <c r="M1132" s="52"/>
      <c r="N1132" s="52"/>
      <c r="O1132" s="52"/>
      <c r="P1132" s="52"/>
      <c r="Q1132" s="52"/>
      <c r="R1132" s="52"/>
      <c r="S1132" s="52"/>
      <c r="T1132" s="52"/>
      <c r="U1132" s="212">
        <f t="shared" si="501"/>
        <v>881</v>
      </c>
      <c r="V1132" s="32">
        <f t="shared" si="489"/>
        <v>881</v>
      </c>
      <c r="W1132" s="97">
        <f t="shared" si="490"/>
        <v>881</v>
      </c>
      <c r="X1132" s="53">
        <f t="shared" si="491"/>
        <v>-456</v>
      </c>
      <c r="Y1132" s="75" t="s">
        <v>236</v>
      </c>
      <c r="Z1132" s="5">
        <f t="shared" si="493"/>
        <v>0</v>
      </c>
      <c r="AA1132" s="58"/>
      <c r="AB1132" s="58"/>
      <c r="AC1132" s="58"/>
      <c r="AD1132" s="58"/>
      <c r="AE1132" s="58"/>
      <c r="AF1132" s="58"/>
      <c r="AG1132" s="58"/>
      <c r="AH1132" s="58"/>
      <c r="AI1132" s="58"/>
      <c r="AJ1132" s="58"/>
      <c r="AK1132" s="58"/>
      <c r="AL1132" s="58"/>
      <c r="AM1132" s="58"/>
      <c r="AN1132" s="58"/>
      <c r="AO1132" s="58"/>
      <c r="AP1132" s="58"/>
      <c r="AQ1132" s="58"/>
      <c r="AR1132" s="58"/>
      <c r="AS1132" s="58"/>
      <c r="AT1132" s="58"/>
      <c r="AU1132" s="58"/>
      <c r="AV1132" s="58"/>
      <c r="AW1132" s="58"/>
      <c r="AX1132" s="58"/>
      <c r="AY1132" s="58"/>
      <c r="AZ1132" s="58"/>
      <c r="BA1132" s="58"/>
      <c r="BB1132" s="58"/>
      <c r="BC1132" s="58"/>
      <c r="BD1132" s="58"/>
      <c r="BE1132" s="58"/>
      <c r="BF1132" s="58"/>
      <c r="BG1132" s="58"/>
    </row>
    <row r="1133" spans="1:59" s="59" customFormat="1" ht="36">
      <c r="A1133" s="133" t="s">
        <v>40</v>
      </c>
      <c r="B1133" s="223" t="s">
        <v>819</v>
      </c>
      <c r="C1133" s="222">
        <v>1400</v>
      </c>
      <c r="D1133" s="52">
        <f t="shared" ref="D1133:D1141" si="502">SUM(E1133:P1133)</f>
        <v>807</v>
      </c>
      <c r="E1133" s="52">
        <v>807</v>
      </c>
      <c r="F1133" s="52"/>
      <c r="G1133" s="52"/>
      <c r="H1133" s="52"/>
      <c r="I1133" s="52"/>
      <c r="J1133" s="52"/>
      <c r="K1133" s="52"/>
      <c r="L1133" s="52"/>
      <c r="M1133" s="52"/>
      <c r="N1133" s="52"/>
      <c r="O1133" s="52"/>
      <c r="P1133" s="52"/>
      <c r="Q1133" s="52"/>
      <c r="R1133" s="52"/>
      <c r="S1133" s="52"/>
      <c r="T1133" s="52"/>
      <c r="U1133" s="212">
        <f t="shared" si="501"/>
        <v>807</v>
      </c>
      <c r="V1133" s="32">
        <f t="shared" si="489"/>
        <v>807</v>
      </c>
      <c r="W1133" s="97">
        <f t="shared" si="490"/>
        <v>807</v>
      </c>
      <c r="X1133" s="53">
        <f t="shared" si="491"/>
        <v>-593</v>
      </c>
      <c r="Y1133" s="75" t="s">
        <v>236</v>
      </c>
      <c r="Z1133" s="5">
        <f t="shared" si="493"/>
        <v>0</v>
      </c>
      <c r="AA1133" s="58"/>
      <c r="AB1133" s="58"/>
      <c r="AC1133" s="58"/>
      <c r="AD1133" s="58"/>
      <c r="AE1133" s="58"/>
      <c r="AF1133" s="58"/>
      <c r="AG1133" s="58"/>
      <c r="AH1133" s="58"/>
      <c r="AI1133" s="58"/>
      <c r="AJ1133" s="58"/>
      <c r="AK1133" s="58"/>
      <c r="AL1133" s="58"/>
      <c r="AM1133" s="58"/>
      <c r="AN1133" s="58"/>
      <c r="AO1133" s="58"/>
      <c r="AP1133" s="58"/>
      <c r="AQ1133" s="58"/>
      <c r="AR1133" s="58"/>
      <c r="AS1133" s="58"/>
      <c r="AT1133" s="58"/>
      <c r="AU1133" s="58"/>
      <c r="AV1133" s="58"/>
      <c r="AW1133" s="58"/>
      <c r="AX1133" s="58"/>
      <c r="AY1133" s="58"/>
      <c r="AZ1133" s="58"/>
      <c r="BA1133" s="58"/>
      <c r="BB1133" s="58"/>
      <c r="BC1133" s="58"/>
      <c r="BD1133" s="58"/>
      <c r="BE1133" s="58"/>
      <c r="BF1133" s="58"/>
      <c r="BG1133" s="58"/>
    </row>
    <row r="1134" spans="1:59" s="59" customFormat="1" ht="36">
      <c r="A1134" s="133" t="s">
        <v>40</v>
      </c>
      <c r="B1134" s="223" t="s">
        <v>820</v>
      </c>
      <c r="C1134" s="222">
        <v>1050</v>
      </c>
      <c r="D1134" s="52">
        <f t="shared" si="502"/>
        <v>1511</v>
      </c>
      <c r="E1134" s="52">
        <v>1511</v>
      </c>
      <c r="F1134" s="52"/>
      <c r="G1134" s="52"/>
      <c r="H1134" s="52"/>
      <c r="I1134" s="52"/>
      <c r="J1134" s="52"/>
      <c r="K1134" s="52"/>
      <c r="L1134" s="52"/>
      <c r="M1134" s="52"/>
      <c r="N1134" s="52"/>
      <c r="O1134" s="52"/>
      <c r="P1134" s="52"/>
      <c r="Q1134" s="52"/>
      <c r="R1134" s="52"/>
      <c r="S1134" s="52"/>
      <c r="T1134" s="52"/>
      <c r="U1134" s="212">
        <f t="shared" si="501"/>
        <v>1511</v>
      </c>
      <c r="V1134" s="32">
        <f t="shared" si="489"/>
        <v>1511</v>
      </c>
      <c r="W1134" s="97">
        <f t="shared" si="490"/>
        <v>1511</v>
      </c>
      <c r="X1134" s="53">
        <f t="shared" si="491"/>
        <v>461</v>
      </c>
      <c r="Y1134" s="75" t="s">
        <v>236</v>
      </c>
      <c r="Z1134" s="5">
        <f t="shared" si="493"/>
        <v>0</v>
      </c>
      <c r="AA1134" s="58"/>
      <c r="AB1134" s="58"/>
      <c r="AC1134" s="58"/>
      <c r="AD1134" s="58"/>
      <c r="AE1134" s="58"/>
      <c r="AF1134" s="58"/>
      <c r="AG1134" s="58"/>
      <c r="AH1134" s="58"/>
      <c r="AI1134" s="58"/>
      <c r="AJ1134" s="58"/>
      <c r="AK1134" s="58"/>
      <c r="AL1134" s="58"/>
      <c r="AM1134" s="58"/>
      <c r="AN1134" s="58"/>
      <c r="AO1134" s="58"/>
      <c r="AP1134" s="58"/>
      <c r="AQ1134" s="58"/>
      <c r="AR1134" s="58"/>
      <c r="AS1134" s="58"/>
      <c r="AT1134" s="58"/>
      <c r="AU1134" s="58"/>
      <c r="AV1134" s="58"/>
      <c r="AW1134" s="58"/>
      <c r="AX1134" s="58"/>
      <c r="AY1134" s="58"/>
      <c r="AZ1134" s="58"/>
      <c r="BA1134" s="58"/>
      <c r="BB1134" s="58"/>
      <c r="BC1134" s="58"/>
      <c r="BD1134" s="58"/>
      <c r="BE1134" s="58"/>
      <c r="BF1134" s="58"/>
      <c r="BG1134" s="58"/>
    </row>
    <row r="1135" spans="1:59" s="59" customFormat="1" ht="36">
      <c r="A1135" s="133" t="s">
        <v>40</v>
      </c>
      <c r="B1135" s="223" t="s">
        <v>821</v>
      </c>
      <c r="C1135" s="222">
        <v>700</v>
      </c>
      <c r="D1135" s="52">
        <f t="shared" si="502"/>
        <v>945</v>
      </c>
      <c r="E1135" s="52">
        <v>945</v>
      </c>
      <c r="F1135" s="52"/>
      <c r="G1135" s="52"/>
      <c r="H1135" s="52"/>
      <c r="I1135" s="52"/>
      <c r="J1135" s="52"/>
      <c r="K1135" s="52"/>
      <c r="L1135" s="52"/>
      <c r="M1135" s="52"/>
      <c r="N1135" s="52"/>
      <c r="O1135" s="52"/>
      <c r="P1135" s="52"/>
      <c r="Q1135" s="52"/>
      <c r="R1135" s="52"/>
      <c r="S1135" s="52"/>
      <c r="T1135" s="52"/>
      <c r="U1135" s="212">
        <f t="shared" si="501"/>
        <v>945</v>
      </c>
      <c r="V1135" s="32">
        <f t="shared" si="489"/>
        <v>945</v>
      </c>
      <c r="W1135" s="97">
        <f t="shared" si="490"/>
        <v>945</v>
      </c>
      <c r="X1135" s="53">
        <f t="shared" si="491"/>
        <v>245</v>
      </c>
      <c r="Y1135" s="75" t="s">
        <v>236</v>
      </c>
      <c r="Z1135" s="5">
        <f t="shared" si="493"/>
        <v>0</v>
      </c>
      <c r="AA1135" s="58"/>
      <c r="AB1135" s="58"/>
      <c r="AC1135" s="58"/>
      <c r="AD1135" s="58"/>
      <c r="AE1135" s="58"/>
      <c r="AF1135" s="58"/>
      <c r="AG1135" s="58"/>
      <c r="AH1135" s="58"/>
      <c r="AI1135" s="58"/>
      <c r="AJ1135" s="58"/>
      <c r="AK1135" s="58"/>
      <c r="AL1135" s="58"/>
      <c r="AM1135" s="58"/>
      <c r="AN1135" s="58"/>
      <c r="AO1135" s="58"/>
      <c r="AP1135" s="58"/>
      <c r="AQ1135" s="58"/>
      <c r="AR1135" s="58"/>
      <c r="AS1135" s="58"/>
      <c r="AT1135" s="58"/>
      <c r="AU1135" s="58"/>
      <c r="AV1135" s="58"/>
      <c r="AW1135" s="58"/>
      <c r="AX1135" s="58"/>
      <c r="AY1135" s="58"/>
      <c r="AZ1135" s="58"/>
      <c r="BA1135" s="58"/>
      <c r="BB1135" s="58"/>
      <c r="BC1135" s="58"/>
      <c r="BD1135" s="58"/>
      <c r="BE1135" s="58"/>
      <c r="BF1135" s="58"/>
      <c r="BG1135" s="58"/>
    </row>
    <row r="1136" spans="1:59" s="59" customFormat="1" ht="36">
      <c r="A1136" s="133" t="s">
        <v>40</v>
      </c>
      <c r="B1136" s="86" t="s">
        <v>822</v>
      </c>
      <c r="C1136" s="222"/>
      <c r="D1136" s="52">
        <f t="shared" si="502"/>
        <v>1020</v>
      </c>
      <c r="E1136" s="52">
        <v>1020</v>
      </c>
      <c r="F1136" s="52"/>
      <c r="G1136" s="52"/>
      <c r="H1136" s="52"/>
      <c r="I1136" s="52"/>
      <c r="J1136" s="52"/>
      <c r="K1136" s="52"/>
      <c r="L1136" s="52"/>
      <c r="M1136" s="52"/>
      <c r="N1136" s="52"/>
      <c r="O1136" s="52"/>
      <c r="P1136" s="52"/>
      <c r="Q1136" s="52"/>
      <c r="R1136" s="52"/>
      <c r="S1136" s="52"/>
      <c r="T1136" s="52"/>
      <c r="U1136" s="212">
        <f t="shared" si="501"/>
        <v>1020</v>
      </c>
      <c r="V1136" s="32">
        <f t="shared" si="489"/>
        <v>1020</v>
      </c>
      <c r="W1136" s="97">
        <f t="shared" si="490"/>
        <v>1020</v>
      </c>
      <c r="X1136" s="53">
        <f t="shared" si="491"/>
        <v>1020</v>
      </c>
      <c r="Y1136" s="75" t="s">
        <v>236</v>
      </c>
      <c r="Z1136" s="5">
        <f t="shared" si="493"/>
        <v>0</v>
      </c>
      <c r="AA1136" s="58"/>
      <c r="AB1136" s="58"/>
      <c r="AC1136" s="58"/>
      <c r="AD1136" s="58"/>
      <c r="AE1136" s="58"/>
      <c r="AF1136" s="58"/>
      <c r="AG1136" s="58"/>
      <c r="AH1136" s="58"/>
      <c r="AI1136" s="58"/>
      <c r="AJ1136" s="58"/>
      <c r="AK1136" s="58"/>
      <c r="AL1136" s="58"/>
      <c r="AM1136" s="58"/>
      <c r="AN1136" s="58"/>
      <c r="AO1136" s="58"/>
      <c r="AP1136" s="58"/>
      <c r="AQ1136" s="58"/>
      <c r="AR1136" s="58"/>
      <c r="AS1136" s="58"/>
      <c r="AT1136" s="58"/>
      <c r="AU1136" s="58"/>
      <c r="AV1136" s="58"/>
      <c r="AW1136" s="58"/>
      <c r="AX1136" s="58"/>
      <c r="AY1136" s="58"/>
      <c r="AZ1136" s="58"/>
      <c r="BA1136" s="58"/>
      <c r="BB1136" s="58"/>
      <c r="BC1136" s="58"/>
      <c r="BD1136" s="58"/>
      <c r="BE1136" s="58"/>
      <c r="BF1136" s="58"/>
      <c r="BG1136" s="58"/>
    </row>
    <row r="1137" spans="1:59" s="59" customFormat="1" ht="39" customHeight="1">
      <c r="A1137" s="133" t="s">
        <v>40</v>
      </c>
      <c r="B1137" s="86" t="s">
        <v>823</v>
      </c>
      <c r="C1137" s="222"/>
      <c r="D1137" s="52">
        <f t="shared" si="502"/>
        <v>1009</v>
      </c>
      <c r="E1137" s="52">
        <v>1009</v>
      </c>
      <c r="F1137" s="52"/>
      <c r="G1137" s="52"/>
      <c r="H1137" s="52"/>
      <c r="I1137" s="52"/>
      <c r="J1137" s="52"/>
      <c r="K1137" s="52"/>
      <c r="L1137" s="52"/>
      <c r="M1137" s="52"/>
      <c r="N1137" s="52"/>
      <c r="O1137" s="52"/>
      <c r="P1137" s="52"/>
      <c r="Q1137" s="52"/>
      <c r="R1137" s="52"/>
      <c r="S1137" s="52"/>
      <c r="T1137" s="52"/>
      <c r="U1137" s="212">
        <f t="shared" si="501"/>
        <v>1009</v>
      </c>
      <c r="V1137" s="32">
        <f t="shared" si="489"/>
        <v>1009</v>
      </c>
      <c r="W1137" s="97">
        <f t="shared" si="490"/>
        <v>1009</v>
      </c>
      <c r="X1137" s="53">
        <f t="shared" si="491"/>
        <v>1009</v>
      </c>
      <c r="Y1137" s="75" t="s">
        <v>236</v>
      </c>
      <c r="Z1137" s="5">
        <f t="shared" si="493"/>
        <v>0</v>
      </c>
      <c r="AA1137" s="58"/>
      <c r="AB1137" s="58"/>
      <c r="AC1137" s="58"/>
      <c r="AD1137" s="58"/>
      <c r="AE1137" s="58"/>
      <c r="AF1137" s="58"/>
      <c r="AG1137" s="58"/>
      <c r="AH1137" s="58"/>
      <c r="AI1137" s="58"/>
      <c r="AJ1137" s="58"/>
      <c r="AK1137" s="58"/>
      <c r="AL1137" s="58"/>
      <c r="AM1137" s="58"/>
      <c r="AN1137" s="58"/>
      <c r="AO1137" s="58"/>
      <c r="AP1137" s="58"/>
      <c r="AQ1137" s="58"/>
      <c r="AR1137" s="58"/>
      <c r="AS1137" s="58"/>
      <c r="AT1137" s="58"/>
      <c r="AU1137" s="58"/>
      <c r="AV1137" s="58"/>
      <c r="AW1137" s="58"/>
      <c r="AX1137" s="58"/>
      <c r="AY1137" s="58"/>
      <c r="AZ1137" s="58"/>
      <c r="BA1137" s="58"/>
      <c r="BB1137" s="58"/>
      <c r="BC1137" s="58"/>
      <c r="BD1137" s="58"/>
      <c r="BE1137" s="58"/>
      <c r="BF1137" s="58"/>
      <c r="BG1137" s="58"/>
    </row>
    <row r="1138" spans="1:59" s="59" customFormat="1" ht="39.75" customHeight="1">
      <c r="A1138" s="133" t="s">
        <v>40</v>
      </c>
      <c r="B1138" s="223" t="s">
        <v>824</v>
      </c>
      <c r="C1138" s="222"/>
      <c r="D1138" s="52">
        <f t="shared" si="502"/>
        <v>438</v>
      </c>
      <c r="E1138" s="52">
        <v>438</v>
      </c>
      <c r="F1138" s="52"/>
      <c r="G1138" s="52"/>
      <c r="H1138" s="52"/>
      <c r="I1138" s="52"/>
      <c r="J1138" s="52"/>
      <c r="K1138" s="52"/>
      <c r="L1138" s="52"/>
      <c r="M1138" s="52"/>
      <c r="N1138" s="52"/>
      <c r="O1138" s="52"/>
      <c r="P1138" s="52"/>
      <c r="Q1138" s="52"/>
      <c r="R1138" s="52"/>
      <c r="S1138" s="52"/>
      <c r="T1138" s="52"/>
      <c r="U1138" s="212">
        <f t="shared" si="501"/>
        <v>438</v>
      </c>
      <c r="V1138" s="32">
        <f t="shared" si="489"/>
        <v>438</v>
      </c>
      <c r="W1138" s="97">
        <f t="shared" si="490"/>
        <v>438</v>
      </c>
      <c r="X1138" s="53">
        <f t="shared" si="491"/>
        <v>438</v>
      </c>
      <c r="Y1138" s="75" t="s">
        <v>236</v>
      </c>
      <c r="Z1138" s="5">
        <f t="shared" si="493"/>
        <v>0</v>
      </c>
      <c r="AA1138" s="58"/>
      <c r="AB1138" s="58"/>
      <c r="AC1138" s="58"/>
      <c r="AD1138" s="58"/>
      <c r="AE1138" s="58"/>
      <c r="AF1138" s="58"/>
      <c r="AG1138" s="58"/>
      <c r="AH1138" s="58"/>
      <c r="AI1138" s="58"/>
      <c r="AJ1138" s="58"/>
      <c r="AK1138" s="58"/>
      <c r="AL1138" s="58"/>
      <c r="AM1138" s="58"/>
      <c r="AN1138" s="58"/>
      <c r="AO1138" s="58"/>
      <c r="AP1138" s="58"/>
      <c r="AQ1138" s="58"/>
      <c r="AR1138" s="58"/>
      <c r="AS1138" s="58"/>
      <c r="AT1138" s="58"/>
      <c r="AU1138" s="58"/>
      <c r="AV1138" s="58"/>
      <c r="AW1138" s="58"/>
      <c r="AX1138" s="58"/>
      <c r="AY1138" s="58"/>
      <c r="AZ1138" s="58"/>
      <c r="BA1138" s="58"/>
      <c r="BB1138" s="58"/>
      <c r="BC1138" s="58"/>
      <c r="BD1138" s="58"/>
      <c r="BE1138" s="58"/>
      <c r="BF1138" s="58"/>
      <c r="BG1138" s="58"/>
    </row>
    <row r="1139" spans="1:59" s="59" customFormat="1" ht="24" hidden="1" outlineLevel="1" collapsed="1">
      <c r="A1139" s="133" t="s">
        <v>40</v>
      </c>
      <c r="B1139" s="223" t="s">
        <v>825</v>
      </c>
      <c r="C1139" s="222">
        <v>490</v>
      </c>
      <c r="D1139" s="52">
        <f t="shared" si="502"/>
        <v>0</v>
      </c>
      <c r="E1139" s="52"/>
      <c r="F1139" s="52"/>
      <c r="G1139" s="52"/>
      <c r="H1139" s="52"/>
      <c r="I1139" s="52"/>
      <c r="J1139" s="52"/>
      <c r="K1139" s="52"/>
      <c r="L1139" s="52"/>
      <c r="M1139" s="52"/>
      <c r="N1139" s="52"/>
      <c r="O1139" s="52"/>
      <c r="P1139" s="52"/>
      <c r="Q1139" s="52"/>
      <c r="R1139" s="52"/>
      <c r="S1139" s="52"/>
      <c r="T1139" s="52"/>
      <c r="U1139" s="212">
        <f t="shared" si="501"/>
        <v>0</v>
      </c>
      <c r="V1139" s="32">
        <f t="shared" si="489"/>
        <v>0</v>
      </c>
      <c r="W1139" s="97">
        <f t="shared" si="490"/>
        <v>0</v>
      </c>
      <c r="X1139" s="53">
        <f t="shared" si="491"/>
        <v>-490</v>
      </c>
      <c r="Y1139" s="75" t="s">
        <v>236</v>
      </c>
      <c r="Z1139" s="5">
        <f t="shared" si="493"/>
        <v>0</v>
      </c>
      <c r="AA1139" s="58"/>
      <c r="AB1139" s="58"/>
      <c r="AC1139" s="58"/>
      <c r="AD1139" s="58"/>
      <c r="AE1139" s="58"/>
      <c r="AF1139" s="58"/>
      <c r="AG1139" s="58"/>
      <c r="AH1139" s="58"/>
      <c r="AI1139" s="58"/>
      <c r="AJ1139" s="58"/>
      <c r="AK1139" s="58"/>
      <c r="AL1139" s="58"/>
      <c r="AM1139" s="58"/>
      <c r="AN1139" s="58"/>
      <c r="AO1139" s="58"/>
      <c r="AP1139" s="58"/>
      <c r="AQ1139" s="58"/>
      <c r="AR1139" s="58"/>
      <c r="AS1139" s="58"/>
      <c r="AT1139" s="58"/>
      <c r="AU1139" s="58"/>
      <c r="AV1139" s="58"/>
      <c r="AW1139" s="58"/>
      <c r="AX1139" s="58"/>
      <c r="AY1139" s="58"/>
      <c r="AZ1139" s="58"/>
      <c r="BA1139" s="58"/>
      <c r="BB1139" s="58"/>
      <c r="BC1139" s="58"/>
      <c r="BD1139" s="58"/>
      <c r="BE1139" s="58"/>
      <c r="BF1139" s="58"/>
      <c r="BG1139" s="58"/>
    </row>
    <row r="1140" spans="1:59" s="59" customFormat="1" ht="24" hidden="1" outlineLevel="1">
      <c r="A1140" s="133" t="s">
        <v>40</v>
      </c>
      <c r="B1140" s="223" t="s">
        <v>826</v>
      </c>
      <c r="C1140" s="222">
        <v>300</v>
      </c>
      <c r="D1140" s="52">
        <f t="shared" si="502"/>
        <v>0</v>
      </c>
      <c r="E1140" s="52"/>
      <c r="F1140" s="52"/>
      <c r="G1140" s="52"/>
      <c r="H1140" s="52"/>
      <c r="I1140" s="52"/>
      <c r="J1140" s="52"/>
      <c r="K1140" s="52"/>
      <c r="L1140" s="52"/>
      <c r="M1140" s="52"/>
      <c r="N1140" s="52"/>
      <c r="O1140" s="52"/>
      <c r="P1140" s="52"/>
      <c r="Q1140" s="52"/>
      <c r="R1140" s="52"/>
      <c r="S1140" s="52"/>
      <c r="T1140" s="52"/>
      <c r="U1140" s="212"/>
      <c r="V1140" s="32"/>
      <c r="W1140" s="97"/>
      <c r="X1140" s="53">
        <f t="shared" si="491"/>
        <v>-300</v>
      </c>
      <c r="Y1140" s="75" t="s">
        <v>236</v>
      </c>
      <c r="Z1140" s="5">
        <f t="shared" si="493"/>
        <v>0</v>
      </c>
      <c r="AA1140" s="58"/>
      <c r="AB1140" s="58"/>
      <c r="AC1140" s="58"/>
      <c r="AD1140" s="58"/>
      <c r="AE1140" s="58"/>
      <c r="AF1140" s="58"/>
      <c r="AG1140" s="58"/>
      <c r="AH1140" s="58"/>
      <c r="AI1140" s="58"/>
      <c r="AJ1140" s="58"/>
      <c r="AK1140" s="58"/>
      <c r="AL1140" s="58"/>
      <c r="AM1140" s="58"/>
      <c r="AN1140" s="58"/>
      <c r="AO1140" s="58"/>
      <c r="AP1140" s="58"/>
      <c r="AQ1140" s="58"/>
      <c r="AR1140" s="58"/>
      <c r="AS1140" s="58"/>
      <c r="AT1140" s="58"/>
      <c r="AU1140" s="58"/>
      <c r="AV1140" s="58"/>
      <c r="AW1140" s="58"/>
      <c r="AX1140" s="58"/>
      <c r="AY1140" s="58"/>
      <c r="AZ1140" s="58"/>
      <c r="BA1140" s="58"/>
      <c r="BB1140" s="58"/>
      <c r="BC1140" s="58"/>
      <c r="BD1140" s="58"/>
      <c r="BE1140" s="58"/>
      <c r="BF1140" s="58"/>
      <c r="BG1140" s="58"/>
    </row>
    <row r="1141" spans="1:59" s="59" customFormat="1" ht="36" outlineLevel="1">
      <c r="A1141" s="133" t="s">
        <v>40</v>
      </c>
      <c r="B1141" s="232" t="s">
        <v>827</v>
      </c>
      <c r="C1141" s="222">
        <v>0</v>
      </c>
      <c r="D1141" s="52">
        <f t="shared" si="502"/>
        <v>700</v>
      </c>
      <c r="E1141" s="52">
        <v>700</v>
      </c>
      <c r="F1141" s="52"/>
      <c r="G1141" s="52"/>
      <c r="H1141" s="52"/>
      <c r="I1141" s="52"/>
      <c r="J1141" s="52"/>
      <c r="K1141" s="52"/>
      <c r="L1141" s="52"/>
      <c r="M1141" s="52"/>
      <c r="N1141" s="52"/>
      <c r="O1141" s="52"/>
      <c r="P1141" s="52"/>
      <c r="Q1141" s="52"/>
      <c r="R1141" s="52"/>
      <c r="S1141" s="52"/>
      <c r="T1141" s="52"/>
      <c r="U1141" s="212"/>
      <c r="V1141" s="32"/>
      <c r="W1141" s="97"/>
      <c r="X1141" s="53">
        <f t="shared" si="491"/>
        <v>700</v>
      </c>
      <c r="Y1141" s="75" t="s">
        <v>236</v>
      </c>
      <c r="Z1141" s="5">
        <f t="shared" si="493"/>
        <v>0</v>
      </c>
      <c r="AA1141" s="58"/>
      <c r="AB1141" s="58"/>
      <c r="AC1141" s="58"/>
      <c r="AD1141" s="58"/>
      <c r="AE1141" s="58"/>
      <c r="AF1141" s="58"/>
      <c r="AG1141" s="58"/>
      <c r="AH1141" s="58"/>
      <c r="AI1141" s="58"/>
      <c r="AJ1141" s="58"/>
      <c r="AK1141" s="58"/>
      <c r="AL1141" s="58"/>
      <c r="AM1141" s="58"/>
      <c r="AN1141" s="58"/>
      <c r="AO1141" s="58"/>
      <c r="AP1141" s="58"/>
      <c r="AQ1141" s="58"/>
      <c r="AR1141" s="58"/>
      <c r="AS1141" s="58"/>
      <c r="AT1141" s="58"/>
      <c r="AU1141" s="58"/>
      <c r="AV1141" s="58"/>
      <c r="AW1141" s="58"/>
      <c r="AX1141" s="58"/>
      <c r="AY1141" s="58"/>
      <c r="AZ1141" s="58"/>
      <c r="BA1141" s="58"/>
      <c r="BB1141" s="58"/>
      <c r="BC1141" s="58"/>
      <c r="BD1141" s="58"/>
      <c r="BE1141" s="58"/>
      <c r="BF1141" s="58"/>
      <c r="BG1141" s="58"/>
    </row>
    <row r="1142" spans="1:59" s="229" customFormat="1" ht="16.899999999999999" customHeight="1">
      <c r="A1142" s="83" t="s">
        <v>828</v>
      </c>
      <c r="B1142" s="28" t="s">
        <v>829</v>
      </c>
      <c r="C1142" s="227">
        <v>14870</v>
      </c>
      <c r="D1142" s="37">
        <f>D1143+D1144+D1145+D1148</f>
        <v>16652</v>
      </c>
      <c r="E1142" s="37">
        <f>E1143+E1144+E1145+E1148</f>
        <v>16652</v>
      </c>
      <c r="F1142" s="37">
        <f t="shared" ref="F1142:Q1142" si="503">F1143+F1144+F1145+F1148</f>
        <v>0</v>
      </c>
      <c r="G1142" s="37">
        <f t="shared" si="503"/>
        <v>0</v>
      </c>
      <c r="H1142" s="37">
        <f t="shared" si="503"/>
        <v>0</v>
      </c>
      <c r="I1142" s="37">
        <f t="shared" si="503"/>
        <v>0</v>
      </c>
      <c r="J1142" s="37">
        <f t="shared" si="503"/>
        <v>0</v>
      </c>
      <c r="K1142" s="37">
        <f t="shared" si="503"/>
        <v>0</v>
      </c>
      <c r="L1142" s="37">
        <f t="shared" si="503"/>
        <v>0</v>
      </c>
      <c r="M1142" s="37">
        <f t="shared" si="503"/>
        <v>0</v>
      </c>
      <c r="N1142" s="37">
        <f t="shared" si="503"/>
        <v>0</v>
      </c>
      <c r="O1142" s="37">
        <f t="shared" si="503"/>
        <v>0</v>
      </c>
      <c r="P1142" s="37">
        <f t="shared" si="503"/>
        <v>0</v>
      </c>
      <c r="Q1142" s="37">
        <f t="shared" si="503"/>
        <v>134</v>
      </c>
      <c r="R1142" s="37"/>
      <c r="S1142" s="37">
        <f t="shared" ref="S1142:T1142" si="504">S1143+S1144+S1145+S1148</f>
        <v>134</v>
      </c>
      <c r="T1142" s="37">
        <f t="shared" si="504"/>
        <v>0</v>
      </c>
      <c r="U1142" s="217">
        <f t="shared" si="501"/>
        <v>16786</v>
      </c>
      <c r="V1142" s="32">
        <f t="shared" si="489"/>
        <v>16652</v>
      </c>
      <c r="W1142" s="97">
        <f t="shared" si="490"/>
        <v>16652</v>
      </c>
      <c r="X1142" s="34">
        <f t="shared" si="491"/>
        <v>1782</v>
      </c>
      <c r="Y1142" s="75" t="s">
        <v>236</v>
      </c>
      <c r="Z1142" s="5">
        <f t="shared" si="493"/>
        <v>0</v>
      </c>
      <c r="AA1142" s="58"/>
      <c r="AB1142" s="58"/>
      <c r="AC1142" s="228"/>
      <c r="AD1142" s="228"/>
      <c r="AE1142" s="228"/>
      <c r="AF1142" s="228"/>
      <c r="AG1142" s="228"/>
      <c r="AH1142" s="228"/>
      <c r="AI1142" s="228"/>
      <c r="AJ1142" s="228"/>
      <c r="AK1142" s="228"/>
      <c r="AL1142" s="228"/>
      <c r="AM1142" s="228"/>
      <c r="AN1142" s="228"/>
      <c r="AO1142" s="228"/>
      <c r="AP1142" s="228"/>
      <c r="AQ1142" s="228"/>
      <c r="AR1142" s="228"/>
      <c r="AS1142" s="228"/>
      <c r="AT1142" s="228"/>
      <c r="AU1142" s="228"/>
      <c r="AV1142" s="228"/>
      <c r="AW1142" s="228"/>
      <c r="AX1142" s="228"/>
      <c r="AY1142" s="228"/>
      <c r="AZ1142" s="228"/>
      <c r="BA1142" s="228"/>
      <c r="BB1142" s="228"/>
      <c r="BC1142" s="228"/>
      <c r="BD1142" s="228"/>
      <c r="BE1142" s="228"/>
      <c r="BF1142" s="228"/>
      <c r="BG1142" s="228"/>
    </row>
    <row r="1143" spans="1:59" s="59" customFormat="1" ht="16.899999999999999" customHeight="1">
      <c r="A1143" s="128" t="s">
        <v>35</v>
      </c>
      <c r="B1143" s="230" t="s">
        <v>371</v>
      </c>
      <c r="C1143" s="218">
        <v>7645</v>
      </c>
      <c r="D1143" s="45">
        <f>SUM(E1143:P1143)</f>
        <v>8922</v>
      </c>
      <c r="E1143" s="45">
        <v>8922</v>
      </c>
      <c r="F1143" s="45"/>
      <c r="G1143" s="45"/>
      <c r="H1143" s="45"/>
      <c r="I1143" s="45"/>
      <c r="J1143" s="45"/>
      <c r="K1143" s="45"/>
      <c r="L1143" s="45"/>
      <c r="M1143" s="45"/>
      <c r="N1143" s="45"/>
      <c r="O1143" s="45"/>
      <c r="P1143" s="45"/>
      <c r="Q1143" s="45"/>
      <c r="R1143" s="45"/>
      <c r="S1143" s="45"/>
      <c r="T1143" s="45"/>
      <c r="U1143" s="212">
        <f t="shared" si="501"/>
        <v>8922</v>
      </c>
      <c r="V1143" s="32">
        <f t="shared" si="489"/>
        <v>8922</v>
      </c>
      <c r="W1143" s="97">
        <f t="shared" si="490"/>
        <v>8922</v>
      </c>
      <c r="X1143" s="47">
        <f t="shared" si="491"/>
        <v>1277</v>
      </c>
      <c r="Y1143" s="75" t="s">
        <v>236</v>
      </c>
      <c r="Z1143" s="5">
        <f t="shared" si="493"/>
        <v>0</v>
      </c>
      <c r="AA1143" s="58"/>
      <c r="AB1143" s="58"/>
      <c r="AC1143" s="58"/>
      <c r="AD1143" s="58"/>
      <c r="AE1143" s="58"/>
      <c r="AF1143" s="58"/>
      <c r="AG1143" s="58"/>
      <c r="AH1143" s="58"/>
      <c r="AI1143" s="58"/>
      <c r="AJ1143" s="58"/>
      <c r="AK1143" s="58"/>
      <c r="AL1143" s="58"/>
      <c r="AM1143" s="58"/>
      <c r="AN1143" s="58"/>
      <c r="AO1143" s="58"/>
      <c r="AP1143" s="58"/>
      <c r="AQ1143" s="58"/>
      <c r="AR1143" s="58"/>
      <c r="AS1143" s="58"/>
      <c r="AT1143" s="58"/>
      <c r="AU1143" s="58"/>
      <c r="AV1143" s="58"/>
      <c r="AW1143" s="58"/>
      <c r="AX1143" s="58"/>
      <c r="AY1143" s="58"/>
      <c r="AZ1143" s="58"/>
      <c r="BA1143" s="58"/>
      <c r="BB1143" s="58"/>
      <c r="BC1143" s="58"/>
      <c r="BD1143" s="58"/>
      <c r="BE1143" s="58"/>
      <c r="BF1143" s="58"/>
      <c r="BG1143" s="58"/>
    </row>
    <row r="1144" spans="1:59" s="59" customFormat="1" ht="16.899999999999999" customHeight="1">
      <c r="A1144" s="128" t="s">
        <v>43</v>
      </c>
      <c r="B1144" s="230" t="s">
        <v>372</v>
      </c>
      <c r="C1144" s="218">
        <v>1210</v>
      </c>
      <c r="D1144" s="45">
        <f>SUM(E1144:P1144)</f>
        <v>1210</v>
      </c>
      <c r="E1144" s="45">
        <v>1210</v>
      </c>
      <c r="F1144" s="45"/>
      <c r="G1144" s="45"/>
      <c r="H1144" s="45"/>
      <c r="I1144" s="45"/>
      <c r="J1144" s="45"/>
      <c r="K1144" s="45"/>
      <c r="L1144" s="45"/>
      <c r="M1144" s="45"/>
      <c r="N1144" s="45"/>
      <c r="O1144" s="45"/>
      <c r="P1144" s="45"/>
      <c r="Q1144" s="45">
        <v>134</v>
      </c>
      <c r="R1144" s="45"/>
      <c r="S1144" s="45">
        <v>134</v>
      </c>
      <c r="T1144" s="45"/>
      <c r="U1144" s="214">
        <f t="shared" si="501"/>
        <v>1344</v>
      </c>
      <c r="V1144" s="32">
        <f t="shared" si="489"/>
        <v>1210</v>
      </c>
      <c r="W1144" s="97">
        <f t="shared" si="490"/>
        <v>1210</v>
      </c>
      <c r="X1144" s="47">
        <f t="shared" si="491"/>
        <v>0</v>
      </c>
      <c r="Y1144" s="75" t="s">
        <v>236</v>
      </c>
      <c r="Z1144" s="5">
        <f t="shared" si="493"/>
        <v>0</v>
      </c>
      <c r="AA1144" s="58"/>
      <c r="AB1144" s="58"/>
      <c r="AC1144" s="58"/>
      <c r="AD1144" s="58"/>
      <c r="AE1144" s="58"/>
      <c r="AF1144" s="58"/>
      <c r="AG1144" s="58"/>
      <c r="AH1144" s="58"/>
      <c r="AI1144" s="58"/>
      <c r="AJ1144" s="58"/>
      <c r="AK1144" s="58"/>
      <c r="AL1144" s="58"/>
      <c r="AM1144" s="58"/>
      <c r="AN1144" s="58"/>
      <c r="AO1144" s="58"/>
      <c r="AP1144" s="58"/>
      <c r="AQ1144" s="58"/>
      <c r="AR1144" s="58"/>
      <c r="AS1144" s="58"/>
      <c r="AT1144" s="58"/>
      <c r="AU1144" s="58"/>
      <c r="AV1144" s="58"/>
      <c r="AW1144" s="58"/>
      <c r="AX1144" s="58"/>
      <c r="AY1144" s="58"/>
      <c r="AZ1144" s="58"/>
      <c r="BA1144" s="58"/>
      <c r="BB1144" s="58"/>
      <c r="BC1144" s="58"/>
      <c r="BD1144" s="58"/>
      <c r="BE1144" s="58"/>
      <c r="BF1144" s="58"/>
      <c r="BG1144" s="58"/>
    </row>
    <row r="1145" spans="1:59" s="59" customFormat="1" ht="16.899999999999999" customHeight="1">
      <c r="A1145" s="128" t="s">
        <v>45</v>
      </c>
      <c r="B1145" s="230" t="s">
        <v>373</v>
      </c>
      <c r="C1145" s="218">
        <v>1329</v>
      </c>
      <c r="D1145" s="45">
        <f>D1146+D1147</f>
        <v>1515</v>
      </c>
      <c r="E1145" s="45">
        <f t="shared" ref="E1145:P1145" si="505">E1146+E1147</f>
        <v>1515</v>
      </c>
      <c r="F1145" s="45">
        <f t="shared" si="505"/>
        <v>0</v>
      </c>
      <c r="G1145" s="45">
        <f t="shared" si="505"/>
        <v>0</v>
      </c>
      <c r="H1145" s="45">
        <f t="shared" si="505"/>
        <v>0</v>
      </c>
      <c r="I1145" s="45">
        <f t="shared" si="505"/>
        <v>0</v>
      </c>
      <c r="J1145" s="45">
        <f t="shared" si="505"/>
        <v>0</v>
      </c>
      <c r="K1145" s="45">
        <f t="shared" si="505"/>
        <v>0</v>
      </c>
      <c r="L1145" s="45">
        <f t="shared" si="505"/>
        <v>0</v>
      </c>
      <c r="M1145" s="45">
        <f t="shared" si="505"/>
        <v>0</v>
      </c>
      <c r="N1145" s="45">
        <f t="shared" si="505"/>
        <v>0</v>
      </c>
      <c r="O1145" s="45">
        <f t="shared" si="505"/>
        <v>0</v>
      </c>
      <c r="P1145" s="45">
        <f t="shared" si="505"/>
        <v>0</v>
      </c>
      <c r="Q1145" s="45"/>
      <c r="R1145" s="45"/>
      <c r="S1145" s="45"/>
      <c r="T1145" s="45"/>
      <c r="U1145" s="214">
        <f t="shared" si="501"/>
        <v>1515</v>
      </c>
      <c r="V1145" s="32">
        <f t="shared" si="489"/>
        <v>1515</v>
      </c>
      <c r="W1145" s="97">
        <f t="shared" si="490"/>
        <v>1515</v>
      </c>
      <c r="X1145" s="47">
        <f t="shared" si="491"/>
        <v>186</v>
      </c>
      <c r="Y1145" s="75" t="s">
        <v>236</v>
      </c>
      <c r="Z1145" s="5">
        <f t="shared" si="493"/>
        <v>0</v>
      </c>
      <c r="AA1145" s="58"/>
      <c r="AB1145" s="58"/>
      <c r="AC1145" s="58"/>
      <c r="AD1145" s="58"/>
      <c r="AE1145" s="58"/>
      <c r="AF1145" s="58"/>
      <c r="AG1145" s="58"/>
      <c r="AH1145" s="58"/>
      <c r="AI1145" s="58"/>
      <c r="AJ1145" s="58"/>
      <c r="AK1145" s="58"/>
      <c r="AL1145" s="58"/>
      <c r="AM1145" s="58"/>
      <c r="AN1145" s="58"/>
      <c r="AO1145" s="58"/>
      <c r="AP1145" s="58"/>
      <c r="AQ1145" s="58"/>
      <c r="AR1145" s="58"/>
      <c r="AS1145" s="58"/>
      <c r="AT1145" s="58"/>
      <c r="AU1145" s="58"/>
      <c r="AV1145" s="58"/>
      <c r="AW1145" s="58"/>
      <c r="AX1145" s="58"/>
      <c r="AY1145" s="58"/>
      <c r="AZ1145" s="58"/>
      <c r="BA1145" s="58"/>
      <c r="BB1145" s="58"/>
      <c r="BC1145" s="58"/>
      <c r="BD1145" s="58"/>
      <c r="BE1145" s="58"/>
      <c r="BF1145" s="58"/>
      <c r="BG1145" s="58"/>
    </row>
    <row r="1146" spans="1:59" s="59" customFormat="1" ht="24">
      <c r="A1146" s="133" t="s">
        <v>40</v>
      </c>
      <c r="B1146" s="223" t="s">
        <v>784</v>
      </c>
      <c r="C1146" s="222">
        <v>329</v>
      </c>
      <c r="D1146" s="52">
        <f>SUM(E1146:P1146)</f>
        <v>515</v>
      </c>
      <c r="E1146" s="52">
        <v>515</v>
      </c>
      <c r="F1146" s="52"/>
      <c r="G1146" s="52"/>
      <c r="H1146" s="52"/>
      <c r="I1146" s="52"/>
      <c r="J1146" s="52"/>
      <c r="K1146" s="52"/>
      <c r="L1146" s="52"/>
      <c r="M1146" s="52"/>
      <c r="N1146" s="52"/>
      <c r="O1146" s="52"/>
      <c r="P1146" s="52"/>
      <c r="Q1146" s="52"/>
      <c r="R1146" s="52"/>
      <c r="S1146" s="52"/>
      <c r="T1146" s="52"/>
      <c r="U1146" s="212">
        <f t="shared" si="501"/>
        <v>515</v>
      </c>
      <c r="V1146" s="32">
        <f t="shared" si="489"/>
        <v>515</v>
      </c>
      <c r="W1146" s="97">
        <f t="shared" si="490"/>
        <v>515</v>
      </c>
      <c r="X1146" s="53">
        <f t="shared" si="491"/>
        <v>186</v>
      </c>
      <c r="Y1146" s="75" t="s">
        <v>236</v>
      </c>
      <c r="Z1146" s="5">
        <f t="shared" si="493"/>
        <v>0</v>
      </c>
      <c r="AA1146" s="58"/>
      <c r="AB1146" s="58"/>
      <c r="AC1146" s="58"/>
      <c r="AD1146" s="58"/>
      <c r="AE1146" s="58"/>
      <c r="AF1146" s="58"/>
      <c r="AG1146" s="58"/>
      <c r="AH1146" s="58"/>
      <c r="AI1146" s="58"/>
      <c r="AJ1146" s="58"/>
      <c r="AK1146" s="58"/>
      <c r="AL1146" s="58"/>
      <c r="AM1146" s="58"/>
      <c r="AN1146" s="58"/>
      <c r="AO1146" s="58"/>
      <c r="AP1146" s="58"/>
      <c r="AQ1146" s="58"/>
      <c r="AR1146" s="58"/>
      <c r="AS1146" s="58"/>
      <c r="AT1146" s="58"/>
      <c r="AU1146" s="58"/>
      <c r="AV1146" s="58"/>
      <c r="AW1146" s="58"/>
      <c r="AX1146" s="58"/>
      <c r="AY1146" s="58"/>
      <c r="AZ1146" s="58"/>
      <c r="BA1146" s="58"/>
      <c r="BB1146" s="58"/>
      <c r="BC1146" s="58"/>
      <c r="BD1146" s="58"/>
      <c r="BE1146" s="58"/>
      <c r="BF1146" s="58"/>
      <c r="BG1146" s="58"/>
    </row>
    <row r="1147" spans="1:59" s="59" customFormat="1" ht="39" customHeight="1">
      <c r="A1147" s="133" t="s">
        <v>40</v>
      </c>
      <c r="B1147" s="223" t="s">
        <v>830</v>
      </c>
      <c r="C1147" s="222">
        <v>1000</v>
      </c>
      <c r="D1147" s="52">
        <f>SUM(E1147:P1147)</f>
        <v>1000</v>
      </c>
      <c r="E1147" s="52">
        <v>1000</v>
      </c>
      <c r="F1147" s="52"/>
      <c r="G1147" s="52"/>
      <c r="H1147" s="52"/>
      <c r="I1147" s="52"/>
      <c r="J1147" s="52"/>
      <c r="K1147" s="52"/>
      <c r="L1147" s="52"/>
      <c r="M1147" s="52"/>
      <c r="N1147" s="52"/>
      <c r="O1147" s="52"/>
      <c r="P1147" s="52"/>
      <c r="Q1147" s="52"/>
      <c r="R1147" s="52"/>
      <c r="S1147" s="52"/>
      <c r="T1147" s="52"/>
      <c r="U1147" s="212">
        <f t="shared" si="501"/>
        <v>1000</v>
      </c>
      <c r="V1147" s="32">
        <f t="shared" si="489"/>
        <v>1000</v>
      </c>
      <c r="W1147" s="97">
        <f t="shared" si="490"/>
        <v>1000</v>
      </c>
      <c r="X1147" s="53">
        <f t="shared" si="491"/>
        <v>0</v>
      </c>
      <c r="Y1147" s="75" t="s">
        <v>236</v>
      </c>
      <c r="Z1147" s="5">
        <f t="shared" si="493"/>
        <v>0</v>
      </c>
      <c r="AA1147" s="58"/>
      <c r="AB1147" s="58"/>
      <c r="AC1147" s="58"/>
      <c r="AD1147" s="58"/>
      <c r="AE1147" s="58"/>
      <c r="AF1147" s="58"/>
      <c r="AG1147" s="58"/>
      <c r="AH1147" s="58"/>
      <c r="AI1147" s="58"/>
      <c r="AJ1147" s="58"/>
      <c r="AK1147" s="58"/>
      <c r="AL1147" s="58"/>
      <c r="AM1147" s="58"/>
      <c r="AN1147" s="58"/>
      <c r="AO1147" s="58"/>
      <c r="AP1147" s="58"/>
      <c r="AQ1147" s="58"/>
      <c r="AR1147" s="58"/>
      <c r="AS1147" s="58"/>
      <c r="AT1147" s="58"/>
      <c r="AU1147" s="58"/>
      <c r="AV1147" s="58"/>
      <c r="AW1147" s="58"/>
      <c r="AX1147" s="58"/>
      <c r="AY1147" s="58"/>
      <c r="AZ1147" s="58"/>
      <c r="BA1147" s="58"/>
      <c r="BB1147" s="58"/>
      <c r="BC1147" s="58"/>
      <c r="BD1147" s="58"/>
      <c r="BE1147" s="58"/>
      <c r="BF1147" s="58"/>
      <c r="BG1147" s="58"/>
    </row>
    <row r="1148" spans="1:59" s="59" customFormat="1" ht="16.899999999999999" customHeight="1">
      <c r="A1148" s="128" t="s">
        <v>65</v>
      </c>
      <c r="B1148" s="230" t="s">
        <v>710</v>
      </c>
      <c r="C1148" s="218">
        <v>4686</v>
      </c>
      <c r="D1148" s="45">
        <f>SUM(D1149:D1156)</f>
        <v>5005</v>
      </c>
      <c r="E1148" s="45">
        <f t="shared" ref="E1148:P1148" si="506">SUM(E1149:E1156)</f>
        <v>5005</v>
      </c>
      <c r="F1148" s="45">
        <f t="shared" si="506"/>
        <v>0</v>
      </c>
      <c r="G1148" s="45">
        <f t="shared" si="506"/>
        <v>0</v>
      </c>
      <c r="H1148" s="45">
        <f t="shared" si="506"/>
        <v>0</v>
      </c>
      <c r="I1148" s="45">
        <f t="shared" si="506"/>
        <v>0</v>
      </c>
      <c r="J1148" s="45">
        <f t="shared" si="506"/>
        <v>0</v>
      </c>
      <c r="K1148" s="45">
        <f t="shared" si="506"/>
        <v>0</v>
      </c>
      <c r="L1148" s="45">
        <f t="shared" si="506"/>
        <v>0</v>
      </c>
      <c r="M1148" s="45">
        <f t="shared" si="506"/>
        <v>0</v>
      </c>
      <c r="N1148" s="45">
        <f t="shared" si="506"/>
        <v>0</v>
      </c>
      <c r="O1148" s="45">
        <f t="shared" si="506"/>
        <v>0</v>
      </c>
      <c r="P1148" s="45">
        <f t="shared" si="506"/>
        <v>0</v>
      </c>
      <c r="Q1148" s="45">
        <f t="shared" ref="Q1148:T1148" si="507">SUM(Q1149:Q1155)</f>
        <v>0</v>
      </c>
      <c r="R1148" s="45"/>
      <c r="S1148" s="45">
        <f t="shared" si="507"/>
        <v>0</v>
      </c>
      <c r="T1148" s="45">
        <f t="shared" si="507"/>
        <v>0</v>
      </c>
      <c r="U1148" s="214">
        <f t="shared" si="501"/>
        <v>5005</v>
      </c>
      <c r="V1148" s="32">
        <f t="shared" si="489"/>
        <v>5005</v>
      </c>
      <c r="W1148" s="97">
        <f t="shared" si="490"/>
        <v>5005</v>
      </c>
      <c r="X1148" s="47">
        <f t="shared" si="491"/>
        <v>319</v>
      </c>
      <c r="Y1148" s="75" t="s">
        <v>236</v>
      </c>
      <c r="Z1148" s="5">
        <f t="shared" si="493"/>
        <v>0</v>
      </c>
      <c r="AA1148" s="58"/>
      <c r="AB1148" s="58"/>
      <c r="AC1148" s="58"/>
      <c r="AD1148" s="58"/>
      <c r="AE1148" s="58"/>
      <c r="AF1148" s="58"/>
      <c r="AG1148" s="58"/>
      <c r="AH1148" s="58"/>
      <c r="AI1148" s="58"/>
      <c r="AJ1148" s="58"/>
      <c r="AK1148" s="58"/>
      <c r="AL1148" s="58"/>
      <c r="AM1148" s="58"/>
      <c r="AN1148" s="58"/>
      <c r="AO1148" s="58"/>
      <c r="AP1148" s="58"/>
      <c r="AQ1148" s="58"/>
      <c r="AR1148" s="58"/>
      <c r="AS1148" s="58"/>
      <c r="AT1148" s="58"/>
      <c r="AU1148" s="58"/>
      <c r="AV1148" s="58"/>
      <c r="AW1148" s="58"/>
      <c r="AX1148" s="58"/>
      <c r="AY1148" s="58"/>
      <c r="AZ1148" s="58"/>
      <c r="BA1148" s="58"/>
      <c r="BB1148" s="58"/>
      <c r="BC1148" s="58"/>
      <c r="BD1148" s="58"/>
      <c r="BE1148" s="58"/>
      <c r="BF1148" s="58"/>
      <c r="BG1148" s="58"/>
    </row>
    <row r="1149" spans="1:59" s="59" customFormat="1" ht="36" hidden="1" customHeight="1" outlineLevel="1">
      <c r="A1149" s="133" t="s">
        <v>40</v>
      </c>
      <c r="B1149" s="223" t="s">
        <v>831</v>
      </c>
      <c r="C1149" s="222">
        <v>772</v>
      </c>
      <c r="D1149" s="52">
        <f>SUM(E1149:P1149)</f>
        <v>0</v>
      </c>
      <c r="E1149" s="52">
        <v>0</v>
      </c>
      <c r="F1149" s="52"/>
      <c r="G1149" s="52"/>
      <c r="H1149" s="52"/>
      <c r="I1149" s="52"/>
      <c r="J1149" s="52"/>
      <c r="K1149" s="52"/>
      <c r="L1149" s="52"/>
      <c r="M1149" s="52"/>
      <c r="N1149" s="52"/>
      <c r="O1149" s="52"/>
      <c r="P1149" s="52"/>
      <c r="Q1149" s="52"/>
      <c r="R1149" s="52"/>
      <c r="S1149" s="52"/>
      <c r="T1149" s="52"/>
      <c r="U1149" s="212">
        <f t="shared" si="501"/>
        <v>0</v>
      </c>
      <c r="V1149" s="32">
        <f t="shared" si="489"/>
        <v>0</v>
      </c>
      <c r="W1149" s="97">
        <f t="shared" si="490"/>
        <v>0</v>
      </c>
      <c r="X1149" s="53">
        <f t="shared" si="491"/>
        <v>-772</v>
      </c>
      <c r="Y1149" s="75" t="s">
        <v>236</v>
      </c>
      <c r="Z1149" s="5">
        <f t="shared" si="493"/>
        <v>0</v>
      </c>
      <c r="AA1149" s="58"/>
      <c r="AB1149" s="58"/>
      <c r="AC1149" s="58"/>
      <c r="AD1149" s="58"/>
      <c r="AE1149" s="58"/>
      <c r="AF1149" s="58"/>
      <c r="AG1149" s="58"/>
      <c r="AH1149" s="58"/>
      <c r="AI1149" s="58"/>
      <c r="AJ1149" s="58"/>
      <c r="AK1149" s="58"/>
      <c r="AL1149" s="58"/>
      <c r="AM1149" s="58"/>
      <c r="AN1149" s="58"/>
      <c r="AO1149" s="58"/>
      <c r="AP1149" s="58"/>
      <c r="AQ1149" s="58"/>
      <c r="AR1149" s="58"/>
      <c r="AS1149" s="58"/>
      <c r="AT1149" s="58"/>
      <c r="AU1149" s="58"/>
      <c r="AV1149" s="58"/>
      <c r="AW1149" s="58"/>
      <c r="AX1149" s="58"/>
      <c r="AY1149" s="58"/>
      <c r="AZ1149" s="58"/>
      <c r="BA1149" s="58"/>
      <c r="BB1149" s="58"/>
      <c r="BC1149" s="58"/>
      <c r="BD1149" s="58"/>
      <c r="BE1149" s="58"/>
      <c r="BF1149" s="58"/>
      <c r="BG1149" s="58"/>
    </row>
    <row r="1150" spans="1:59" s="59" customFormat="1" ht="36" collapsed="1">
      <c r="A1150" s="133" t="s">
        <v>38</v>
      </c>
      <c r="B1150" s="223" t="s">
        <v>832</v>
      </c>
      <c r="C1150" s="222">
        <v>1271</v>
      </c>
      <c r="D1150" s="52">
        <f>SUM(E1150:P1150)</f>
        <v>1136</v>
      </c>
      <c r="E1150" s="52">
        <v>1136</v>
      </c>
      <c r="F1150" s="52"/>
      <c r="G1150" s="52"/>
      <c r="H1150" s="52"/>
      <c r="I1150" s="52"/>
      <c r="J1150" s="52"/>
      <c r="K1150" s="52"/>
      <c r="L1150" s="52"/>
      <c r="M1150" s="52"/>
      <c r="N1150" s="52"/>
      <c r="O1150" s="52"/>
      <c r="P1150" s="52"/>
      <c r="Q1150" s="52"/>
      <c r="R1150" s="52"/>
      <c r="S1150" s="52"/>
      <c r="T1150" s="52"/>
      <c r="U1150" s="212">
        <f t="shared" si="501"/>
        <v>1136</v>
      </c>
      <c r="V1150" s="32">
        <f t="shared" si="489"/>
        <v>1136</v>
      </c>
      <c r="W1150" s="97">
        <f t="shared" si="490"/>
        <v>1136</v>
      </c>
      <c r="X1150" s="53">
        <f t="shared" si="491"/>
        <v>-135</v>
      </c>
      <c r="Y1150" s="75" t="s">
        <v>236</v>
      </c>
      <c r="Z1150" s="5">
        <f t="shared" si="493"/>
        <v>0</v>
      </c>
      <c r="AA1150" s="58"/>
      <c r="AB1150" s="58"/>
      <c r="AC1150" s="58"/>
      <c r="AD1150" s="58"/>
      <c r="AE1150" s="58"/>
      <c r="AF1150" s="58"/>
      <c r="AG1150" s="58"/>
      <c r="AH1150" s="58"/>
      <c r="AI1150" s="58"/>
      <c r="AJ1150" s="58"/>
      <c r="AK1150" s="58"/>
      <c r="AL1150" s="58"/>
      <c r="AM1150" s="58"/>
      <c r="AN1150" s="58"/>
      <c r="AO1150" s="58"/>
      <c r="AP1150" s="58"/>
      <c r="AQ1150" s="58"/>
      <c r="AR1150" s="58"/>
      <c r="AS1150" s="58"/>
      <c r="AT1150" s="58"/>
      <c r="AU1150" s="58"/>
      <c r="AV1150" s="58"/>
      <c r="AW1150" s="58"/>
      <c r="AX1150" s="58"/>
      <c r="AY1150" s="58"/>
      <c r="AZ1150" s="58"/>
      <c r="BA1150" s="58"/>
      <c r="BB1150" s="58"/>
      <c r="BC1150" s="58"/>
      <c r="BD1150" s="58"/>
      <c r="BE1150" s="58"/>
      <c r="BF1150" s="58"/>
      <c r="BG1150" s="58"/>
    </row>
    <row r="1151" spans="1:59" s="59" customFormat="1" ht="48">
      <c r="A1151" s="133" t="s">
        <v>40</v>
      </c>
      <c r="B1151" s="223" t="s">
        <v>833</v>
      </c>
      <c r="C1151" s="222">
        <v>905</v>
      </c>
      <c r="D1151" s="52">
        <f t="shared" ref="D1151:D1156" si="508">SUM(E1151:P1151)</f>
        <v>912</v>
      </c>
      <c r="E1151" s="52">
        <v>912</v>
      </c>
      <c r="F1151" s="52"/>
      <c r="G1151" s="52"/>
      <c r="H1151" s="52"/>
      <c r="I1151" s="52"/>
      <c r="J1151" s="52"/>
      <c r="K1151" s="52"/>
      <c r="L1151" s="52"/>
      <c r="M1151" s="52"/>
      <c r="N1151" s="52"/>
      <c r="O1151" s="52"/>
      <c r="P1151" s="52"/>
      <c r="Q1151" s="52"/>
      <c r="R1151" s="52"/>
      <c r="S1151" s="52"/>
      <c r="T1151" s="52"/>
      <c r="U1151" s="212">
        <f t="shared" si="501"/>
        <v>912</v>
      </c>
      <c r="V1151" s="32">
        <f t="shared" si="489"/>
        <v>912</v>
      </c>
      <c r="W1151" s="97">
        <f t="shared" si="490"/>
        <v>912</v>
      </c>
      <c r="X1151" s="53">
        <f t="shared" si="491"/>
        <v>7</v>
      </c>
      <c r="Y1151" s="75" t="s">
        <v>236</v>
      </c>
      <c r="Z1151" s="5">
        <f t="shared" si="493"/>
        <v>0</v>
      </c>
      <c r="AA1151" s="58"/>
      <c r="AB1151" s="58"/>
      <c r="AC1151" s="58"/>
      <c r="AD1151" s="58"/>
      <c r="AE1151" s="58"/>
      <c r="AF1151" s="58"/>
      <c r="AG1151" s="58"/>
      <c r="AH1151" s="58"/>
      <c r="AI1151" s="58"/>
      <c r="AJ1151" s="58"/>
      <c r="AK1151" s="58"/>
      <c r="AL1151" s="58"/>
      <c r="AM1151" s="58"/>
      <c r="AN1151" s="58"/>
      <c r="AO1151" s="58"/>
      <c r="AP1151" s="58"/>
      <c r="AQ1151" s="58"/>
      <c r="AR1151" s="58"/>
      <c r="AS1151" s="58"/>
      <c r="AT1151" s="58"/>
      <c r="AU1151" s="58"/>
      <c r="AV1151" s="58"/>
      <c r="AW1151" s="58"/>
      <c r="AX1151" s="58"/>
      <c r="AY1151" s="58"/>
      <c r="AZ1151" s="58"/>
      <c r="BA1151" s="58"/>
      <c r="BB1151" s="58"/>
      <c r="BC1151" s="58"/>
      <c r="BD1151" s="58"/>
      <c r="BE1151" s="58"/>
      <c r="BF1151" s="58"/>
      <c r="BG1151" s="58"/>
    </row>
    <row r="1152" spans="1:59" s="59" customFormat="1" ht="36">
      <c r="A1152" s="133" t="s">
        <v>40</v>
      </c>
      <c r="B1152" s="225" t="s">
        <v>834</v>
      </c>
      <c r="C1152" s="222">
        <v>1438</v>
      </c>
      <c r="D1152" s="52">
        <f t="shared" si="508"/>
        <v>855</v>
      </c>
      <c r="E1152" s="52">
        <v>855</v>
      </c>
      <c r="F1152" s="52"/>
      <c r="G1152" s="52"/>
      <c r="H1152" s="52"/>
      <c r="I1152" s="52"/>
      <c r="J1152" s="52"/>
      <c r="K1152" s="52"/>
      <c r="L1152" s="52"/>
      <c r="M1152" s="52"/>
      <c r="N1152" s="52"/>
      <c r="O1152" s="52"/>
      <c r="P1152" s="52"/>
      <c r="Q1152" s="52"/>
      <c r="R1152" s="52"/>
      <c r="S1152" s="52"/>
      <c r="T1152" s="52"/>
      <c r="U1152" s="212">
        <f t="shared" si="501"/>
        <v>855</v>
      </c>
      <c r="V1152" s="32">
        <f t="shared" si="489"/>
        <v>855</v>
      </c>
      <c r="W1152" s="97">
        <f t="shared" si="490"/>
        <v>855</v>
      </c>
      <c r="X1152" s="53">
        <f t="shared" si="491"/>
        <v>-583</v>
      </c>
      <c r="Y1152" s="75" t="s">
        <v>236</v>
      </c>
      <c r="Z1152" s="5">
        <f t="shared" si="493"/>
        <v>0</v>
      </c>
      <c r="AA1152" s="58"/>
      <c r="AB1152" s="58"/>
      <c r="AC1152" s="58"/>
      <c r="AD1152" s="58"/>
      <c r="AE1152" s="58"/>
      <c r="AF1152" s="58"/>
      <c r="AG1152" s="58"/>
      <c r="AH1152" s="58"/>
      <c r="AI1152" s="58"/>
      <c r="AJ1152" s="58"/>
      <c r="AK1152" s="58"/>
      <c r="AL1152" s="58"/>
      <c r="AM1152" s="58"/>
      <c r="AN1152" s="58"/>
      <c r="AO1152" s="58"/>
      <c r="AP1152" s="58"/>
      <c r="AQ1152" s="58"/>
      <c r="AR1152" s="58"/>
      <c r="AS1152" s="58"/>
      <c r="AT1152" s="58"/>
      <c r="AU1152" s="58"/>
      <c r="AV1152" s="58"/>
      <c r="AW1152" s="58"/>
      <c r="AX1152" s="58"/>
      <c r="AY1152" s="58"/>
      <c r="AZ1152" s="58"/>
      <c r="BA1152" s="58"/>
      <c r="BB1152" s="58"/>
      <c r="BC1152" s="58"/>
      <c r="BD1152" s="58"/>
      <c r="BE1152" s="58"/>
      <c r="BF1152" s="58"/>
      <c r="BG1152" s="58"/>
    </row>
    <row r="1153" spans="1:59" s="59" customFormat="1" ht="36">
      <c r="A1153" s="133" t="s">
        <v>40</v>
      </c>
      <c r="B1153" s="231" t="s">
        <v>835</v>
      </c>
      <c r="C1153" s="222">
        <v>0</v>
      </c>
      <c r="D1153" s="52">
        <f t="shared" si="508"/>
        <v>1010</v>
      </c>
      <c r="E1153" s="52">
        <v>1010</v>
      </c>
      <c r="F1153" s="52"/>
      <c r="G1153" s="52"/>
      <c r="H1153" s="52"/>
      <c r="I1153" s="52"/>
      <c r="J1153" s="52"/>
      <c r="K1153" s="52"/>
      <c r="L1153" s="52"/>
      <c r="M1153" s="52"/>
      <c r="N1153" s="52"/>
      <c r="O1153" s="52"/>
      <c r="P1153" s="52"/>
      <c r="Q1153" s="52"/>
      <c r="R1153" s="52"/>
      <c r="S1153" s="52"/>
      <c r="T1153" s="52"/>
      <c r="U1153" s="212">
        <f t="shared" si="501"/>
        <v>1010</v>
      </c>
      <c r="V1153" s="32">
        <f t="shared" si="489"/>
        <v>1010</v>
      </c>
      <c r="W1153" s="97">
        <f t="shared" si="490"/>
        <v>1010</v>
      </c>
      <c r="X1153" s="53">
        <f t="shared" si="491"/>
        <v>1010</v>
      </c>
      <c r="Y1153" s="75" t="s">
        <v>236</v>
      </c>
      <c r="Z1153" s="5">
        <f t="shared" si="493"/>
        <v>0</v>
      </c>
      <c r="AA1153" s="58"/>
      <c r="AB1153" s="58"/>
      <c r="AC1153" s="58"/>
      <c r="AD1153" s="58"/>
      <c r="AE1153" s="58"/>
      <c r="AF1153" s="58"/>
      <c r="AG1153" s="58"/>
      <c r="AH1153" s="58"/>
      <c r="AI1153" s="58"/>
      <c r="AJ1153" s="58"/>
      <c r="AK1153" s="58"/>
      <c r="AL1153" s="58"/>
      <c r="AM1153" s="58"/>
      <c r="AN1153" s="58"/>
      <c r="AO1153" s="58"/>
      <c r="AP1153" s="58"/>
      <c r="AQ1153" s="58"/>
      <c r="AR1153" s="58"/>
      <c r="AS1153" s="58"/>
      <c r="AT1153" s="58"/>
      <c r="AU1153" s="58"/>
      <c r="AV1153" s="58"/>
      <c r="AW1153" s="58"/>
      <c r="AX1153" s="58"/>
      <c r="AY1153" s="58"/>
      <c r="AZ1153" s="58"/>
      <c r="BA1153" s="58"/>
      <c r="BB1153" s="58"/>
      <c r="BC1153" s="58"/>
      <c r="BD1153" s="58"/>
      <c r="BE1153" s="58"/>
      <c r="BF1153" s="58"/>
      <c r="BG1153" s="58"/>
    </row>
    <row r="1154" spans="1:59" s="59" customFormat="1" ht="36">
      <c r="A1154" s="133" t="s">
        <v>40</v>
      </c>
      <c r="B1154" s="231" t="s">
        <v>836</v>
      </c>
      <c r="C1154" s="222"/>
      <c r="D1154" s="52">
        <f t="shared" si="508"/>
        <v>742</v>
      </c>
      <c r="E1154" s="52">
        <v>742</v>
      </c>
      <c r="F1154" s="52"/>
      <c r="G1154" s="52"/>
      <c r="H1154" s="52"/>
      <c r="I1154" s="52"/>
      <c r="J1154" s="52"/>
      <c r="K1154" s="52"/>
      <c r="L1154" s="52"/>
      <c r="M1154" s="52"/>
      <c r="N1154" s="52"/>
      <c r="O1154" s="52"/>
      <c r="P1154" s="52"/>
      <c r="Q1154" s="52"/>
      <c r="R1154" s="52"/>
      <c r="S1154" s="52"/>
      <c r="T1154" s="52"/>
      <c r="U1154" s="212">
        <f t="shared" si="501"/>
        <v>742</v>
      </c>
      <c r="V1154" s="32">
        <f t="shared" si="489"/>
        <v>742</v>
      </c>
      <c r="W1154" s="97">
        <f t="shared" si="490"/>
        <v>742</v>
      </c>
      <c r="X1154" s="53">
        <f t="shared" si="491"/>
        <v>742</v>
      </c>
      <c r="Y1154" s="75" t="s">
        <v>236</v>
      </c>
      <c r="Z1154" s="5">
        <f t="shared" si="493"/>
        <v>0</v>
      </c>
      <c r="AA1154" s="58"/>
      <c r="AB1154" s="58"/>
      <c r="AC1154" s="58"/>
      <c r="AD1154" s="58"/>
      <c r="AE1154" s="58"/>
      <c r="AF1154" s="58"/>
      <c r="AG1154" s="58"/>
      <c r="AH1154" s="58"/>
      <c r="AI1154" s="58"/>
      <c r="AJ1154" s="58"/>
      <c r="AK1154" s="58"/>
      <c r="AL1154" s="58"/>
      <c r="AM1154" s="58"/>
      <c r="AN1154" s="58"/>
      <c r="AO1154" s="58"/>
      <c r="AP1154" s="58"/>
      <c r="AQ1154" s="58"/>
      <c r="AR1154" s="58"/>
      <c r="AS1154" s="58"/>
      <c r="AT1154" s="58"/>
      <c r="AU1154" s="58"/>
      <c r="AV1154" s="58"/>
      <c r="AW1154" s="58"/>
      <c r="AX1154" s="58"/>
      <c r="AY1154" s="58"/>
      <c r="AZ1154" s="58"/>
      <c r="BA1154" s="58"/>
      <c r="BB1154" s="58"/>
      <c r="BC1154" s="58"/>
      <c r="BD1154" s="58"/>
      <c r="BE1154" s="58"/>
      <c r="BF1154" s="58"/>
      <c r="BG1154" s="58"/>
    </row>
    <row r="1155" spans="1:59" s="59" customFormat="1" ht="24" hidden="1" outlineLevel="1" collapsed="1">
      <c r="A1155" s="133" t="s">
        <v>40</v>
      </c>
      <c r="B1155" s="225" t="s">
        <v>837</v>
      </c>
      <c r="C1155" s="222">
        <v>300</v>
      </c>
      <c r="D1155" s="52">
        <f t="shared" si="508"/>
        <v>0</v>
      </c>
      <c r="E1155" s="52"/>
      <c r="F1155" s="52"/>
      <c r="G1155" s="52"/>
      <c r="H1155" s="52"/>
      <c r="I1155" s="52"/>
      <c r="J1155" s="52"/>
      <c r="K1155" s="52"/>
      <c r="L1155" s="52"/>
      <c r="M1155" s="52"/>
      <c r="N1155" s="52"/>
      <c r="O1155" s="52"/>
      <c r="P1155" s="52"/>
      <c r="Q1155" s="52"/>
      <c r="R1155" s="52"/>
      <c r="S1155" s="52"/>
      <c r="T1155" s="52"/>
      <c r="U1155" s="212">
        <f t="shared" si="501"/>
        <v>0</v>
      </c>
      <c r="V1155" s="32">
        <f t="shared" si="489"/>
        <v>0</v>
      </c>
      <c r="W1155" s="97">
        <f t="shared" si="490"/>
        <v>0</v>
      </c>
      <c r="X1155" s="53">
        <f t="shared" si="491"/>
        <v>-300</v>
      </c>
      <c r="Y1155" s="75" t="s">
        <v>236</v>
      </c>
      <c r="Z1155" s="5">
        <f t="shared" si="493"/>
        <v>0</v>
      </c>
      <c r="AA1155" s="58"/>
      <c r="AB1155" s="58"/>
      <c r="AC1155" s="58"/>
      <c r="AD1155" s="58"/>
      <c r="AE1155" s="58"/>
      <c r="AF1155" s="58"/>
      <c r="AG1155" s="58"/>
      <c r="AH1155" s="58"/>
      <c r="AI1155" s="58"/>
      <c r="AJ1155" s="58"/>
      <c r="AK1155" s="58"/>
      <c r="AL1155" s="58"/>
      <c r="AM1155" s="58"/>
      <c r="AN1155" s="58"/>
      <c r="AO1155" s="58"/>
      <c r="AP1155" s="58"/>
      <c r="AQ1155" s="58"/>
      <c r="AR1155" s="58"/>
      <c r="AS1155" s="58"/>
      <c r="AT1155" s="58"/>
      <c r="AU1155" s="58"/>
      <c r="AV1155" s="58"/>
      <c r="AW1155" s="58"/>
      <c r="AX1155" s="58"/>
      <c r="AY1155" s="58"/>
      <c r="AZ1155" s="58"/>
      <c r="BA1155" s="58"/>
      <c r="BB1155" s="58"/>
      <c r="BC1155" s="58"/>
      <c r="BD1155" s="58"/>
      <c r="BE1155" s="58"/>
      <c r="BF1155" s="58"/>
      <c r="BG1155" s="58"/>
    </row>
    <row r="1156" spans="1:59" s="59" customFormat="1" ht="25.9" customHeight="1" outlineLevel="1">
      <c r="A1156" s="133" t="s">
        <v>40</v>
      </c>
      <c r="B1156" s="86" t="s">
        <v>838</v>
      </c>
      <c r="C1156" s="222">
        <v>0</v>
      </c>
      <c r="D1156" s="52">
        <f t="shared" si="508"/>
        <v>350</v>
      </c>
      <c r="E1156" s="52">
        <v>350</v>
      </c>
      <c r="F1156" s="52"/>
      <c r="G1156" s="52"/>
      <c r="H1156" s="52"/>
      <c r="I1156" s="52"/>
      <c r="J1156" s="52"/>
      <c r="K1156" s="52"/>
      <c r="L1156" s="52"/>
      <c r="M1156" s="52"/>
      <c r="N1156" s="52"/>
      <c r="O1156" s="52"/>
      <c r="P1156" s="52"/>
      <c r="Q1156" s="52"/>
      <c r="R1156" s="52"/>
      <c r="S1156" s="52"/>
      <c r="T1156" s="52"/>
      <c r="U1156" s="212"/>
      <c r="V1156" s="32"/>
      <c r="W1156" s="97"/>
      <c r="X1156" s="53">
        <f t="shared" si="491"/>
        <v>350</v>
      </c>
      <c r="Y1156" s="75" t="s">
        <v>236</v>
      </c>
      <c r="Z1156" s="5">
        <f t="shared" si="493"/>
        <v>0</v>
      </c>
      <c r="AA1156" s="58"/>
      <c r="AB1156" s="58"/>
      <c r="AC1156" s="58"/>
      <c r="AD1156" s="58"/>
      <c r="AE1156" s="58"/>
      <c r="AF1156" s="58"/>
      <c r="AG1156" s="58"/>
      <c r="AH1156" s="58"/>
      <c r="AI1156" s="58"/>
      <c r="AJ1156" s="58"/>
      <c r="AK1156" s="58"/>
      <c r="AL1156" s="58"/>
      <c r="AM1156" s="58"/>
      <c r="AN1156" s="58"/>
      <c r="AO1156" s="58"/>
      <c r="AP1156" s="58"/>
      <c r="AQ1156" s="58"/>
      <c r="AR1156" s="58"/>
      <c r="AS1156" s="58"/>
      <c r="AT1156" s="58"/>
      <c r="AU1156" s="58"/>
      <c r="AV1156" s="58"/>
      <c r="AW1156" s="58"/>
      <c r="AX1156" s="58"/>
      <c r="AY1156" s="58"/>
      <c r="AZ1156" s="58"/>
      <c r="BA1156" s="58"/>
      <c r="BB1156" s="58"/>
      <c r="BC1156" s="58"/>
      <c r="BD1156" s="58"/>
      <c r="BE1156" s="58"/>
      <c r="BF1156" s="58"/>
      <c r="BG1156" s="58"/>
    </row>
    <row r="1157" spans="1:59" s="229" customFormat="1" ht="16.899999999999999" customHeight="1">
      <c r="A1157" s="83" t="s">
        <v>839</v>
      </c>
      <c r="B1157" s="28" t="s">
        <v>840</v>
      </c>
      <c r="C1157" s="227">
        <v>3311</v>
      </c>
      <c r="D1157" s="37">
        <f>D1158+D1159+D1160</f>
        <v>3369</v>
      </c>
      <c r="E1157" s="37">
        <f>E1158+E1159+E1160</f>
        <v>3369</v>
      </c>
      <c r="F1157" s="37">
        <f t="shared" ref="F1157:P1157" si="509">F1158+F1159+F1160</f>
        <v>0</v>
      </c>
      <c r="G1157" s="37">
        <f t="shared" si="509"/>
        <v>0</v>
      </c>
      <c r="H1157" s="37">
        <f t="shared" si="509"/>
        <v>0</v>
      </c>
      <c r="I1157" s="37">
        <f t="shared" si="509"/>
        <v>0</v>
      </c>
      <c r="J1157" s="37">
        <f t="shared" si="509"/>
        <v>0</v>
      </c>
      <c r="K1157" s="37">
        <f t="shared" si="509"/>
        <v>0</v>
      </c>
      <c r="L1157" s="37">
        <f t="shared" si="509"/>
        <v>0</v>
      </c>
      <c r="M1157" s="37">
        <f t="shared" si="509"/>
        <v>0</v>
      </c>
      <c r="N1157" s="37">
        <f t="shared" si="509"/>
        <v>0</v>
      </c>
      <c r="O1157" s="37">
        <f t="shared" si="509"/>
        <v>0</v>
      </c>
      <c r="P1157" s="37">
        <f t="shared" si="509"/>
        <v>0</v>
      </c>
      <c r="Q1157" s="37">
        <f>Q1158+Q1159+Q1160</f>
        <v>18</v>
      </c>
      <c r="R1157" s="37"/>
      <c r="S1157" s="37">
        <f>S1158+S1159+S1160</f>
        <v>18</v>
      </c>
      <c r="T1157" s="37">
        <f>T1158+T1159+T1160</f>
        <v>215</v>
      </c>
      <c r="U1157" s="217">
        <f t="shared" si="501"/>
        <v>3387</v>
      </c>
      <c r="V1157" s="32">
        <f t="shared" si="489"/>
        <v>3369</v>
      </c>
      <c r="W1157" s="97">
        <f t="shared" si="490"/>
        <v>3369</v>
      </c>
      <c r="X1157" s="34">
        <f t="shared" si="491"/>
        <v>58</v>
      </c>
      <c r="Y1157" s="75" t="s">
        <v>236</v>
      </c>
      <c r="Z1157" s="5">
        <f t="shared" si="493"/>
        <v>0</v>
      </c>
      <c r="AA1157" s="58"/>
      <c r="AB1157" s="58"/>
      <c r="AC1157" s="228"/>
      <c r="AD1157" s="228"/>
      <c r="AE1157" s="228"/>
      <c r="AF1157" s="228"/>
      <c r="AG1157" s="228"/>
      <c r="AH1157" s="228"/>
      <c r="AI1157" s="228"/>
      <c r="AJ1157" s="228"/>
      <c r="AK1157" s="228"/>
      <c r="AL1157" s="228"/>
      <c r="AM1157" s="228"/>
      <c r="AN1157" s="228"/>
      <c r="AO1157" s="228"/>
      <c r="AP1157" s="228"/>
      <c r="AQ1157" s="228"/>
      <c r="AR1157" s="228"/>
      <c r="AS1157" s="228"/>
      <c r="AT1157" s="228"/>
      <c r="AU1157" s="228"/>
      <c r="AV1157" s="228"/>
      <c r="AW1157" s="228"/>
      <c r="AX1157" s="228"/>
      <c r="AY1157" s="228"/>
      <c r="AZ1157" s="228"/>
      <c r="BA1157" s="228"/>
      <c r="BB1157" s="228"/>
      <c r="BC1157" s="228"/>
      <c r="BD1157" s="228"/>
      <c r="BE1157" s="228"/>
      <c r="BF1157" s="228"/>
      <c r="BG1157" s="228"/>
    </row>
    <row r="1158" spans="1:59" s="59" customFormat="1" ht="16.899999999999999" customHeight="1">
      <c r="A1158" s="128" t="s">
        <v>35</v>
      </c>
      <c r="B1158" s="230" t="s">
        <v>371</v>
      </c>
      <c r="C1158" s="218">
        <v>976</v>
      </c>
      <c r="D1158" s="45">
        <f>SUM(E1158:P1158)</f>
        <v>1034</v>
      </c>
      <c r="E1158" s="45">
        <f>1249-T1158</f>
        <v>1034</v>
      </c>
      <c r="F1158" s="45"/>
      <c r="G1158" s="45"/>
      <c r="H1158" s="45"/>
      <c r="I1158" s="45"/>
      <c r="J1158" s="45"/>
      <c r="K1158" s="45"/>
      <c r="L1158" s="45"/>
      <c r="M1158" s="45"/>
      <c r="N1158" s="45"/>
      <c r="O1158" s="45"/>
      <c r="P1158" s="45"/>
      <c r="Q1158" s="45"/>
      <c r="R1158" s="45"/>
      <c r="S1158" s="45"/>
      <c r="T1158" s="45">
        <v>215</v>
      </c>
      <c r="U1158" s="212">
        <f t="shared" si="501"/>
        <v>1034</v>
      </c>
      <c r="V1158" s="32">
        <f t="shared" si="489"/>
        <v>1034</v>
      </c>
      <c r="W1158" s="97">
        <f t="shared" si="490"/>
        <v>1034</v>
      </c>
      <c r="X1158" s="47">
        <f t="shared" si="491"/>
        <v>58</v>
      </c>
      <c r="Y1158" s="75" t="s">
        <v>236</v>
      </c>
      <c r="Z1158" s="5">
        <f t="shared" si="493"/>
        <v>0</v>
      </c>
      <c r="AA1158" s="58"/>
      <c r="AB1158" s="58"/>
      <c r="AC1158" s="58"/>
      <c r="AD1158" s="58"/>
      <c r="AE1158" s="58"/>
      <c r="AF1158" s="58"/>
      <c r="AG1158" s="58"/>
      <c r="AH1158" s="58"/>
      <c r="AI1158" s="58"/>
      <c r="AJ1158" s="58"/>
      <c r="AK1158" s="58"/>
      <c r="AL1158" s="58"/>
      <c r="AM1158" s="58"/>
      <c r="AN1158" s="58"/>
      <c r="AO1158" s="58"/>
      <c r="AP1158" s="58"/>
      <c r="AQ1158" s="58"/>
      <c r="AR1158" s="58"/>
      <c r="AS1158" s="58"/>
      <c r="AT1158" s="58"/>
      <c r="AU1158" s="58"/>
      <c r="AV1158" s="58"/>
      <c r="AW1158" s="58"/>
      <c r="AX1158" s="58"/>
      <c r="AY1158" s="58"/>
      <c r="AZ1158" s="58"/>
      <c r="BA1158" s="58"/>
      <c r="BB1158" s="58"/>
      <c r="BC1158" s="58"/>
      <c r="BD1158" s="58"/>
      <c r="BE1158" s="58"/>
      <c r="BF1158" s="58"/>
      <c r="BG1158" s="58"/>
    </row>
    <row r="1159" spans="1:59" s="59" customFormat="1" ht="16.899999999999999" customHeight="1">
      <c r="A1159" s="128" t="s">
        <v>43</v>
      </c>
      <c r="B1159" s="230" t="s">
        <v>372</v>
      </c>
      <c r="C1159" s="218">
        <v>163</v>
      </c>
      <c r="D1159" s="45">
        <f>SUM(E1159:P1159)</f>
        <v>163</v>
      </c>
      <c r="E1159" s="45">
        <v>163</v>
      </c>
      <c r="F1159" s="45"/>
      <c r="G1159" s="45"/>
      <c r="H1159" s="45"/>
      <c r="I1159" s="45"/>
      <c r="J1159" s="45"/>
      <c r="K1159" s="45"/>
      <c r="L1159" s="45"/>
      <c r="M1159" s="45"/>
      <c r="N1159" s="45"/>
      <c r="O1159" s="45"/>
      <c r="P1159" s="45"/>
      <c r="Q1159" s="45">
        <v>18</v>
      </c>
      <c r="R1159" s="45"/>
      <c r="S1159" s="45">
        <v>18</v>
      </c>
      <c r="T1159" s="45"/>
      <c r="U1159" s="214">
        <f t="shared" si="501"/>
        <v>181</v>
      </c>
      <c r="V1159" s="32">
        <f t="shared" si="489"/>
        <v>163</v>
      </c>
      <c r="W1159" s="97">
        <f t="shared" si="490"/>
        <v>163</v>
      </c>
      <c r="X1159" s="47">
        <f t="shared" si="491"/>
        <v>0</v>
      </c>
      <c r="Y1159" s="75" t="s">
        <v>236</v>
      </c>
      <c r="Z1159" s="5">
        <f t="shared" si="493"/>
        <v>0</v>
      </c>
      <c r="AA1159" s="58"/>
      <c r="AB1159" s="58"/>
      <c r="AC1159" s="58"/>
      <c r="AD1159" s="58"/>
      <c r="AE1159" s="58"/>
      <c r="AF1159" s="58"/>
      <c r="AG1159" s="58"/>
      <c r="AH1159" s="58"/>
      <c r="AI1159" s="58"/>
      <c r="AJ1159" s="58"/>
      <c r="AK1159" s="58"/>
      <c r="AL1159" s="58"/>
      <c r="AM1159" s="58"/>
      <c r="AN1159" s="58"/>
      <c r="AO1159" s="58"/>
      <c r="AP1159" s="58"/>
      <c r="AQ1159" s="58"/>
      <c r="AR1159" s="58"/>
      <c r="AS1159" s="58"/>
      <c r="AT1159" s="58"/>
      <c r="AU1159" s="58"/>
      <c r="AV1159" s="58"/>
      <c r="AW1159" s="58"/>
      <c r="AX1159" s="58"/>
      <c r="AY1159" s="58"/>
      <c r="AZ1159" s="58"/>
      <c r="BA1159" s="58"/>
      <c r="BB1159" s="58"/>
      <c r="BC1159" s="58"/>
      <c r="BD1159" s="58"/>
      <c r="BE1159" s="58"/>
      <c r="BF1159" s="58"/>
      <c r="BG1159" s="58"/>
    </row>
    <row r="1160" spans="1:59" s="59" customFormat="1" ht="16.899999999999999" customHeight="1">
      <c r="A1160" s="128" t="s">
        <v>45</v>
      </c>
      <c r="B1160" s="230" t="s">
        <v>373</v>
      </c>
      <c r="C1160" s="218">
        <v>2172</v>
      </c>
      <c r="D1160" s="45">
        <f>SUM(D1161:D1163)</f>
        <v>2172</v>
      </c>
      <c r="E1160" s="45">
        <f>SUM(E1161:E1163)</f>
        <v>2172</v>
      </c>
      <c r="F1160" s="45">
        <f t="shared" ref="F1160:P1160" si="510">SUM(F1161:F1163)</f>
        <v>0</v>
      </c>
      <c r="G1160" s="45">
        <f t="shared" si="510"/>
        <v>0</v>
      </c>
      <c r="H1160" s="45">
        <f t="shared" si="510"/>
        <v>0</v>
      </c>
      <c r="I1160" s="45">
        <f t="shared" si="510"/>
        <v>0</v>
      </c>
      <c r="J1160" s="45">
        <f t="shared" si="510"/>
        <v>0</v>
      </c>
      <c r="K1160" s="45">
        <f t="shared" si="510"/>
        <v>0</v>
      </c>
      <c r="L1160" s="45">
        <f t="shared" si="510"/>
        <v>0</v>
      </c>
      <c r="M1160" s="45">
        <f t="shared" si="510"/>
        <v>0</v>
      </c>
      <c r="N1160" s="45">
        <f t="shared" si="510"/>
        <v>0</v>
      </c>
      <c r="O1160" s="45">
        <f t="shared" si="510"/>
        <v>0</v>
      </c>
      <c r="P1160" s="45">
        <f t="shared" si="510"/>
        <v>0</v>
      </c>
      <c r="Q1160" s="45">
        <v>0</v>
      </c>
      <c r="R1160" s="45"/>
      <c r="S1160" s="45">
        <v>0</v>
      </c>
      <c r="T1160" s="45">
        <v>0</v>
      </c>
      <c r="U1160" s="214">
        <f t="shared" si="501"/>
        <v>2172</v>
      </c>
      <c r="V1160" s="32">
        <f t="shared" si="489"/>
        <v>2172</v>
      </c>
      <c r="W1160" s="97">
        <f t="shared" si="490"/>
        <v>2172</v>
      </c>
      <c r="X1160" s="47">
        <f t="shared" si="491"/>
        <v>0</v>
      </c>
      <c r="Y1160" s="75" t="s">
        <v>236</v>
      </c>
      <c r="Z1160" s="5">
        <f t="shared" si="493"/>
        <v>0</v>
      </c>
      <c r="AA1160" s="58"/>
      <c r="AB1160" s="58"/>
      <c r="AC1160" s="58"/>
      <c r="AD1160" s="58"/>
      <c r="AE1160" s="58"/>
      <c r="AF1160" s="58"/>
      <c r="AG1160" s="58"/>
      <c r="AH1160" s="58"/>
      <c r="AI1160" s="58"/>
      <c r="AJ1160" s="58"/>
      <c r="AK1160" s="58"/>
      <c r="AL1160" s="58"/>
      <c r="AM1160" s="58"/>
      <c r="AN1160" s="58"/>
      <c r="AO1160" s="58"/>
      <c r="AP1160" s="58"/>
      <c r="AQ1160" s="58"/>
      <c r="AR1160" s="58"/>
      <c r="AS1160" s="58"/>
      <c r="AT1160" s="58"/>
      <c r="AU1160" s="58"/>
      <c r="AV1160" s="58"/>
      <c r="AW1160" s="58"/>
      <c r="AX1160" s="58"/>
      <c r="AY1160" s="58"/>
      <c r="AZ1160" s="58"/>
      <c r="BA1160" s="58"/>
      <c r="BB1160" s="58"/>
      <c r="BC1160" s="58"/>
      <c r="BD1160" s="58"/>
      <c r="BE1160" s="58"/>
      <c r="BF1160" s="58"/>
      <c r="BG1160" s="58"/>
    </row>
    <row r="1161" spans="1:59" s="59" customFormat="1" ht="16.899999999999999" customHeight="1">
      <c r="A1161" s="133" t="s">
        <v>40</v>
      </c>
      <c r="B1161" s="223" t="s">
        <v>841</v>
      </c>
      <c r="C1161" s="222">
        <v>1774</v>
      </c>
      <c r="D1161" s="52">
        <f>SUM(E1161:P1161)</f>
        <v>1774</v>
      </c>
      <c r="E1161" s="52">
        <v>1774</v>
      </c>
      <c r="F1161" s="52"/>
      <c r="G1161" s="52"/>
      <c r="H1161" s="52"/>
      <c r="I1161" s="52"/>
      <c r="J1161" s="52"/>
      <c r="K1161" s="52"/>
      <c r="L1161" s="52"/>
      <c r="M1161" s="52"/>
      <c r="N1161" s="52"/>
      <c r="O1161" s="52"/>
      <c r="P1161" s="52"/>
      <c r="Q1161" s="52"/>
      <c r="R1161" s="52"/>
      <c r="S1161" s="52"/>
      <c r="T1161" s="52"/>
      <c r="U1161" s="212">
        <f t="shared" si="501"/>
        <v>1774</v>
      </c>
      <c r="V1161" s="32">
        <f t="shared" si="489"/>
        <v>1774</v>
      </c>
      <c r="W1161" s="97">
        <f t="shared" si="490"/>
        <v>1774</v>
      </c>
      <c r="X1161" s="53">
        <f t="shared" si="491"/>
        <v>0</v>
      </c>
      <c r="Y1161" s="75" t="s">
        <v>236</v>
      </c>
      <c r="Z1161" s="5">
        <f t="shared" si="493"/>
        <v>0</v>
      </c>
      <c r="AA1161" s="58"/>
      <c r="AB1161" s="58"/>
      <c r="AC1161" s="58"/>
      <c r="AD1161" s="58"/>
      <c r="AE1161" s="58"/>
      <c r="AF1161" s="58"/>
      <c r="AG1161" s="58"/>
      <c r="AH1161" s="58"/>
      <c r="AI1161" s="58"/>
      <c r="AJ1161" s="58"/>
      <c r="AK1161" s="58"/>
      <c r="AL1161" s="58"/>
      <c r="AM1161" s="58"/>
      <c r="AN1161" s="58"/>
      <c r="AO1161" s="58"/>
      <c r="AP1161" s="58"/>
      <c r="AQ1161" s="58"/>
      <c r="AR1161" s="58"/>
      <c r="AS1161" s="58"/>
      <c r="AT1161" s="58"/>
      <c r="AU1161" s="58"/>
      <c r="AV1161" s="58"/>
      <c r="AW1161" s="58"/>
      <c r="AX1161" s="58"/>
      <c r="AY1161" s="58"/>
      <c r="AZ1161" s="58"/>
      <c r="BA1161" s="58"/>
      <c r="BB1161" s="58"/>
      <c r="BC1161" s="58"/>
      <c r="BD1161" s="58"/>
      <c r="BE1161" s="58"/>
      <c r="BF1161" s="58"/>
      <c r="BG1161" s="58"/>
    </row>
    <row r="1162" spans="1:59" s="59" customFormat="1" ht="16.899999999999999" customHeight="1">
      <c r="A1162" s="133" t="s">
        <v>40</v>
      </c>
      <c r="B1162" s="223" t="s">
        <v>842</v>
      </c>
      <c r="C1162" s="222">
        <v>348</v>
      </c>
      <c r="D1162" s="52">
        <f t="shared" ref="D1162:D1163" si="511">SUM(E1162:P1162)</f>
        <v>348</v>
      </c>
      <c r="E1162" s="52">
        <v>348</v>
      </c>
      <c r="F1162" s="52"/>
      <c r="G1162" s="52"/>
      <c r="H1162" s="52"/>
      <c r="I1162" s="52"/>
      <c r="J1162" s="52"/>
      <c r="K1162" s="52"/>
      <c r="L1162" s="52"/>
      <c r="M1162" s="52"/>
      <c r="N1162" s="52"/>
      <c r="O1162" s="52"/>
      <c r="P1162" s="52"/>
      <c r="Q1162" s="52"/>
      <c r="R1162" s="52"/>
      <c r="S1162" s="52"/>
      <c r="T1162" s="52"/>
      <c r="U1162" s="212">
        <f t="shared" si="501"/>
        <v>348</v>
      </c>
      <c r="V1162" s="32">
        <f t="shared" si="489"/>
        <v>348</v>
      </c>
      <c r="W1162" s="97">
        <f t="shared" si="490"/>
        <v>348</v>
      </c>
      <c r="X1162" s="53">
        <f t="shared" si="491"/>
        <v>0</v>
      </c>
      <c r="Y1162" s="75" t="s">
        <v>236</v>
      </c>
      <c r="Z1162" s="5">
        <f t="shared" si="493"/>
        <v>0</v>
      </c>
      <c r="AA1162" s="58"/>
      <c r="AB1162" s="58"/>
      <c r="AC1162" s="58"/>
      <c r="AD1162" s="58"/>
      <c r="AE1162" s="58"/>
      <c r="AF1162" s="58"/>
      <c r="AG1162" s="58"/>
      <c r="AH1162" s="58"/>
      <c r="AI1162" s="58"/>
      <c r="AJ1162" s="58"/>
      <c r="AK1162" s="58"/>
      <c r="AL1162" s="58"/>
      <c r="AM1162" s="58"/>
      <c r="AN1162" s="58"/>
      <c r="AO1162" s="58"/>
      <c r="AP1162" s="58"/>
      <c r="AQ1162" s="58"/>
      <c r="AR1162" s="58"/>
      <c r="AS1162" s="58"/>
      <c r="AT1162" s="58"/>
      <c r="AU1162" s="58"/>
      <c r="AV1162" s="58"/>
      <c r="AW1162" s="58"/>
      <c r="AX1162" s="58"/>
      <c r="AY1162" s="58"/>
      <c r="AZ1162" s="58"/>
      <c r="BA1162" s="58"/>
      <c r="BB1162" s="58"/>
      <c r="BC1162" s="58"/>
      <c r="BD1162" s="58"/>
      <c r="BE1162" s="58"/>
      <c r="BF1162" s="58"/>
      <c r="BG1162" s="58"/>
    </row>
    <row r="1163" spans="1:59" s="59" customFormat="1" ht="25.15" customHeight="1">
      <c r="A1163" s="133" t="s">
        <v>40</v>
      </c>
      <c r="B1163" s="223" t="s">
        <v>843</v>
      </c>
      <c r="C1163" s="222">
        <v>50</v>
      </c>
      <c r="D1163" s="52">
        <f t="shared" si="511"/>
        <v>50</v>
      </c>
      <c r="E1163" s="52">
        <v>50</v>
      </c>
      <c r="F1163" s="52"/>
      <c r="G1163" s="52"/>
      <c r="H1163" s="52"/>
      <c r="I1163" s="52"/>
      <c r="J1163" s="52"/>
      <c r="K1163" s="52"/>
      <c r="L1163" s="52"/>
      <c r="M1163" s="52"/>
      <c r="N1163" s="52"/>
      <c r="O1163" s="52"/>
      <c r="P1163" s="52"/>
      <c r="Q1163" s="52"/>
      <c r="R1163" s="52"/>
      <c r="S1163" s="52"/>
      <c r="T1163" s="52"/>
      <c r="U1163" s="212">
        <f t="shared" si="501"/>
        <v>50</v>
      </c>
      <c r="V1163" s="32">
        <f t="shared" si="489"/>
        <v>50</v>
      </c>
      <c r="W1163" s="97">
        <f t="shared" si="490"/>
        <v>50</v>
      </c>
      <c r="X1163" s="53">
        <f t="shared" si="491"/>
        <v>0</v>
      </c>
      <c r="Y1163" s="75" t="s">
        <v>236</v>
      </c>
      <c r="Z1163" s="5">
        <f t="shared" si="493"/>
        <v>0</v>
      </c>
      <c r="AA1163" s="58"/>
      <c r="AB1163" s="58"/>
      <c r="AC1163" s="58"/>
      <c r="AD1163" s="58"/>
      <c r="AE1163" s="58"/>
      <c r="AF1163" s="58"/>
      <c r="AG1163" s="58"/>
      <c r="AH1163" s="58"/>
      <c r="AI1163" s="58"/>
      <c r="AJ1163" s="58"/>
      <c r="AK1163" s="58"/>
      <c r="AL1163" s="58"/>
      <c r="AM1163" s="58"/>
      <c r="AN1163" s="58"/>
      <c r="AO1163" s="58"/>
      <c r="AP1163" s="58"/>
      <c r="AQ1163" s="58"/>
      <c r="AR1163" s="58"/>
      <c r="AS1163" s="58"/>
      <c r="AT1163" s="58"/>
      <c r="AU1163" s="58"/>
      <c r="AV1163" s="58"/>
      <c r="AW1163" s="58"/>
      <c r="AX1163" s="58"/>
      <c r="AY1163" s="58"/>
      <c r="AZ1163" s="58"/>
      <c r="BA1163" s="58"/>
      <c r="BB1163" s="58"/>
      <c r="BC1163" s="58"/>
      <c r="BD1163" s="58"/>
      <c r="BE1163" s="58"/>
      <c r="BF1163" s="58"/>
      <c r="BG1163" s="58"/>
    </row>
    <row r="1164" spans="1:59" s="229" customFormat="1" ht="16.899999999999999" hidden="1" customHeight="1">
      <c r="A1164" s="83" t="s">
        <v>844</v>
      </c>
      <c r="B1164" s="28" t="s">
        <v>845</v>
      </c>
      <c r="C1164" s="227">
        <v>1043</v>
      </c>
      <c r="D1164" s="37">
        <f>D1165+D1166+D1167</f>
        <v>0</v>
      </c>
      <c r="E1164" s="37">
        <f t="shared" ref="E1164:W1164" si="512">E1165+E1166+E1167</f>
        <v>0</v>
      </c>
      <c r="F1164" s="37">
        <f t="shared" si="512"/>
        <v>0</v>
      </c>
      <c r="G1164" s="37">
        <f t="shared" si="512"/>
        <v>0</v>
      </c>
      <c r="H1164" s="37">
        <f t="shared" si="512"/>
        <v>0</v>
      </c>
      <c r="I1164" s="37">
        <f t="shared" si="512"/>
        <v>0</v>
      </c>
      <c r="J1164" s="37">
        <f t="shared" si="512"/>
        <v>0</v>
      </c>
      <c r="K1164" s="37">
        <f t="shared" si="512"/>
        <v>0</v>
      </c>
      <c r="L1164" s="37">
        <f t="shared" si="512"/>
        <v>0</v>
      </c>
      <c r="M1164" s="37">
        <f t="shared" si="512"/>
        <v>0</v>
      </c>
      <c r="N1164" s="37">
        <f t="shared" si="512"/>
        <v>0</v>
      </c>
      <c r="O1164" s="37">
        <f t="shared" si="512"/>
        <v>0</v>
      </c>
      <c r="P1164" s="37">
        <f t="shared" si="512"/>
        <v>0</v>
      </c>
      <c r="Q1164" s="37">
        <f t="shared" si="512"/>
        <v>13</v>
      </c>
      <c r="R1164" s="37">
        <f t="shared" si="512"/>
        <v>0</v>
      </c>
      <c r="S1164" s="37">
        <f t="shared" si="512"/>
        <v>0</v>
      </c>
      <c r="T1164" s="37">
        <f t="shared" si="512"/>
        <v>0</v>
      </c>
      <c r="U1164" s="233">
        <f t="shared" si="512"/>
        <v>13</v>
      </c>
      <c r="V1164" s="34">
        <f t="shared" si="512"/>
        <v>13</v>
      </c>
      <c r="W1164" s="34">
        <f t="shared" si="512"/>
        <v>0</v>
      </c>
      <c r="X1164" s="34">
        <f t="shared" si="491"/>
        <v>-1043</v>
      </c>
      <c r="Y1164" s="75" t="s">
        <v>236</v>
      </c>
      <c r="Z1164" s="5">
        <f t="shared" si="493"/>
        <v>0</v>
      </c>
      <c r="AA1164" s="58"/>
      <c r="AB1164" s="58"/>
      <c r="AC1164" s="228"/>
      <c r="AD1164" s="228"/>
      <c r="AE1164" s="228"/>
      <c r="AF1164" s="228"/>
      <c r="AG1164" s="228"/>
      <c r="AH1164" s="228"/>
      <c r="AI1164" s="228"/>
      <c r="AJ1164" s="228"/>
      <c r="AK1164" s="228"/>
      <c r="AL1164" s="228"/>
      <c r="AM1164" s="228"/>
      <c r="AN1164" s="228"/>
      <c r="AO1164" s="228"/>
      <c r="AP1164" s="228"/>
      <c r="AQ1164" s="228"/>
      <c r="AR1164" s="228"/>
      <c r="AS1164" s="228"/>
      <c r="AT1164" s="228"/>
      <c r="AU1164" s="228"/>
      <c r="AV1164" s="228"/>
      <c r="AW1164" s="228"/>
      <c r="AX1164" s="228"/>
      <c r="AY1164" s="228"/>
      <c r="AZ1164" s="228"/>
      <c r="BA1164" s="228"/>
      <c r="BB1164" s="228"/>
      <c r="BC1164" s="228"/>
      <c r="BD1164" s="228"/>
      <c r="BE1164" s="228"/>
      <c r="BF1164" s="228"/>
      <c r="BG1164" s="228"/>
    </row>
    <row r="1165" spans="1:59" s="59" customFormat="1" ht="16.899999999999999" hidden="1" customHeight="1">
      <c r="A1165" s="42" t="s">
        <v>35</v>
      </c>
      <c r="B1165" s="43" t="s">
        <v>371</v>
      </c>
      <c r="C1165" s="218">
        <v>453</v>
      </c>
      <c r="D1165" s="45">
        <f>SUM(E1165:P1165)</f>
        <v>0</v>
      </c>
      <c r="E1165" s="45"/>
      <c r="F1165" s="45"/>
      <c r="G1165" s="45"/>
      <c r="H1165" s="45"/>
      <c r="I1165" s="45"/>
      <c r="J1165" s="45"/>
      <c r="K1165" s="45"/>
      <c r="L1165" s="45"/>
      <c r="M1165" s="45"/>
      <c r="N1165" s="45"/>
      <c r="O1165" s="45"/>
      <c r="P1165" s="45"/>
      <c r="Q1165" s="45"/>
      <c r="R1165" s="45"/>
      <c r="S1165" s="45"/>
      <c r="T1165" s="45"/>
      <c r="U1165" s="212">
        <f t="shared" si="501"/>
        <v>0</v>
      </c>
      <c r="V1165" s="32">
        <f t="shared" si="489"/>
        <v>0</v>
      </c>
      <c r="W1165" s="97">
        <f t="shared" si="490"/>
        <v>0</v>
      </c>
      <c r="X1165" s="47">
        <f t="shared" si="491"/>
        <v>-453</v>
      </c>
      <c r="Y1165" s="75" t="s">
        <v>236</v>
      </c>
      <c r="Z1165" s="5">
        <f t="shared" si="493"/>
        <v>0</v>
      </c>
      <c r="AA1165" s="58"/>
      <c r="AB1165" s="58"/>
      <c r="AC1165" s="58"/>
      <c r="AD1165" s="58"/>
      <c r="AE1165" s="58"/>
      <c r="AF1165" s="58"/>
      <c r="AG1165" s="58"/>
      <c r="AH1165" s="58"/>
      <c r="AI1165" s="58"/>
      <c r="AJ1165" s="58"/>
      <c r="AK1165" s="58"/>
      <c r="AL1165" s="58"/>
      <c r="AM1165" s="58"/>
      <c r="AN1165" s="58"/>
      <c r="AO1165" s="58"/>
      <c r="AP1165" s="58"/>
      <c r="AQ1165" s="58"/>
      <c r="AR1165" s="58"/>
      <c r="AS1165" s="58"/>
      <c r="AT1165" s="58"/>
      <c r="AU1165" s="58"/>
      <c r="AV1165" s="58"/>
      <c r="AW1165" s="58"/>
      <c r="AX1165" s="58"/>
      <c r="AY1165" s="58"/>
      <c r="AZ1165" s="58"/>
      <c r="BA1165" s="58"/>
      <c r="BB1165" s="58"/>
      <c r="BC1165" s="58"/>
      <c r="BD1165" s="58"/>
      <c r="BE1165" s="58"/>
      <c r="BF1165" s="58"/>
      <c r="BG1165" s="58"/>
    </row>
    <row r="1166" spans="1:59" s="59" customFormat="1" ht="16.899999999999999" hidden="1" customHeight="1">
      <c r="A1166" s="42" t="s">
        <v>43</v>
      </c>
      <c r="B1166" s="43" t="s">
        <v>372</v>
      </c>
      <c r="C1166" s="218">
        <v>120</v>
      </c>
      <c r="D1166" s="45">
        <f>SUM(E1166:P1166)</f>
        <v>0</v>
      </c>
      <c r="E1166" s="45"/>
      <c r="F1166" s="45"/>
      <c r="G1166" s="45"/>
      <c r="H1166" s="45"/>
      <c r="I1166" s="45"/>
      <c r="J1166" s="45"/>
      <c r="K1166" s="45"/>
      <c r="L1166" s="45"/>
      <c r="M1166" s="45"/>
      <c r="N1166" s="45"/>
      <c r="O1166" s="45"/>
      <c r="P1166" s="45"/>
      <c r="Q1166" s="45">
        <v>13</v>
      </c>
      <c r="R1166" s="45"/>
      <c r="S1166" s="45"/>
      <c r="T1166" s="45"/>
      <c r="U1166" s="214">
        <f t="shared" si="501"/>
        <v>13</v>
      </c>
      <c r="V1166" s="32">
        <f t="shared" ref="V1166:V1195" si="513">U1166-S1166</f>
        <v>13</v>
      </c>
      <c r="W1166" s="97">
        <f t="shared" ref="W1166:W1184" si="514">E1166+F1166+G1166+H1166+I1166+J1166+K1166+L1166+M1166+N1166+O1166+P1166</f>
        <v>0</v>
      </c>
      <c r="X1166" s="47">
        <f t="shared" si="491"/>
        <v>-120</v>
      </c>
      <c r="Y1166" s="75" t="s">
        <v>236</v>
      </c>
      <c r="Z1166" s="5">
        <f t="shared" si="493"/>
        <v>0</v>
      </c>
      <c r="AA1166" s="58"/>
      <c r="AB1166" s="58"/>
      <c r="AC1166" s="58"/>
      <c r="AD1166" s="58"/>
      <c r="AE1166" s="58"/>
      <c r="AF1166" s="58"/>
      <c r="AG1166" s="58"/>
      <c r="AH1166" s="58"/>
      <c r="AI1166" s="58"/>
      <c r="AJ1166" s="58"/>
      <c r="AK1166" s="58"/>
      <c r="AL1166" s="58"/>
      <c r="AM1166" s="58"/>
      <c r="AN1166" s="58"/>
      <c r="AO1166" s="58"/>
      <c r="AP1166" s="58"/>
      <c r="AQ1166" s="58"/>
      <c r="AR1166" s="58"/>
      <c r="AS1166" s="58"/>
      <c r="AT1166" s="58"/>
      <c r="AU1166" s="58"/>
      <c r="AV1166" s="58"/>
      <c r="AW1166" s="58"/>
      <c r="AX1166" s="58"/>
      <c r="AY1166" s="58"/>
      <c r="AZ1166" s="58"/>
      <c r="BA1166" s="58"/>
      <c r="BB1166" s="58"/>
      <c r="BC1166" s="58"/>
      <c r="BD1166" s="58"/>
      <c r="BE1166" s="58"/>
      <c r="BF1166" s="58"/>
      <c r="BG1166" s="58"/>
    </row>
    <row r="1167" spans="1:59" s="59" customFormat="1" ht="16.899999999999999" hidden="1" customHeight="1">
      <c r="A1167" s="42" t="s">
        <v>45</v>
      </c>
      <c r="B1167" s="43" t="s">
        <v>373</v>
      </c>
      <c r="C1167" s="218">
        <v>470</v>
      </c>
      <c r="D1167" s="45">
        <f>D1168</f>
        <v>0</v>
      </c>
      <c r="E1167" s="45"/>
      <c r="F1167" s="45"/>
      <c r="G1167" s="45"/>
      <c r="H1167" s="45"/>
      <c r="I1167" s="45"/>
      <c r="J1167" s="45"/>
      <c r="K1167" s="45"/>
      <c r="L1167" s="45"/>
      <c r="M1167" s="45"/>
      <c r="N1167" s="45"/>
      <c r="O1167" s="45"/>
      <c r="P1167" s="45"/>
      <c r="Q1167" s="45"/>
      <c r="R1167" s="45"/>
      <c r="S1167" s="45"/>
      <c r="T1167" s="45"/>
      <c r="U1167" s="214">
        <f t="shared" si="501"/>
        <v>0</v>
      </c>
      <c r="V1167" s="32">
        <f t="shared" si="513"/>
        <v>0</v>
      </c>
      <c r="W1167" s="97">
        <f t="shared" si="514"/>
        <v>0</v>
      </c>
      <c r="X1167" s="47">
        <f t="shared" ref="X1167:X1233" si="515">D1167-C1167</f>
        <v>-470</v>
      </c>
      <c r="Y1167" s="75" t="s">
        <v>236</v>
      </c>
      <c r="Z1167" s="5">
        <f t="shared" si="493"/>
        <v>0</v>
      </c>
      <c r="AA1167" s="58"/>
      <c r="AB1167" s="58"/>
      <c r="AC1167" s="58"/>
      <c r="AD1167" s="58"/>
      <c r="AE1167" s="58"/>
      <c r="AF1167" s="58"/>
      <c r="AG1167" s="58"/>
      <c r="AH1167" s="58"/>
      <c r="AI1167" s="58"/>
      <c r="AJ1167" s="58"/>
      <c r="AK1167" s="58"/>
      <c r="AL1167" s="58"/>
      <c r="AM1167" s="58"/>
      <c r="AN1167" s="58"/>
      <c r="AO1167" s="58"/>
      <c r="AP1167" s="58"/>
      <c r="AQ1167" s="58"/>
      <c r="AR1167" s="58"/>
      <c r="AS1167" s="58"/>
      <c r="AT1167" s="58"/>
      <c r="AU1167" s="58"/>
      <c r="AV1167" s="58"/>
      <c r="AW1167" s="58"/>
      <c r="AX1167" s="58"/>
      <c r="AY1167" s="58"/>
      <c r="AZ1167" s="58"/>
      <c r="BA1167" s="58"/>
      <c r="BB1167" s="58"/>
      <c r="BC1167" s="58"/>
      <c r="BD1167" s="58"/>
      <c r="BE1167" s="58"/>
      <c r="BF1167" s="58"/>
      <c r="BG1167" s="58"/>
    </row>
    <row r="1168" spans="1:59" s="59" customFormat="1" ht="24" hidden="1">
      <c r="A1168" s="50" t="s">
        <v>40</v>
      </c>
      <c r="B1168" s="51" t="s">
        <v>846</v>
      </c>
      <c r="C1168" s="222">
        <v>470</v>
      </c>
      <c r="D1168" s="52">
        <f>SUM(E1168:P1168)</f>
        <v>0</v>
      </c>
      <c r="E1168" s="52"/>
      <c r="F1168" s="52"/>
      <c r="G1168" s="52"/>
      <c r="H1168" s="52"/>
      <c r="I1168" s="52"/>
      <c r="J1168" s="52"/>
      <c r="K1168" s="52"/>
      <c r="L1168" s="52"/>
      <c r="M1168" s="52"/>
      <c r="N1168" s="52"/>
      <c r="O1168" s="52"/>
      <c r="P1168" s="52"/>
      <c r="Q1168" s="52"/>
      <c r="R1168" s="52"/>
      <c r="S1168" s="52"/>
      <c r="T1168" s="52"/>
      <c r="U1168" s="212">
        <f t="shared" si="501"/>
        <v>0</v>
      </c>
      <c r="V1168" s="32">
        <f t="shared" si="513"/>
        <v>0</v>
      </c>
      <c r="W1168" s="97">
        <f t="shared" si="514"/>
        <v>0</v>
      </c>
      <c r="X1168" s="53">
        <f t="shared" si="515"/>
        <v>-470</v>
      </c>
      <c r="Y1168" s="75" t="s">
        <v>236</v>
      </c>
      <c r="Z1168" s="5">
        <f t="shared" si="493"/>
        <v>0</v>
      </c>
      <c r="AA1168" s="58"/>
      <c r="AB1168" s="58"/>
      <c r="AC1168" s="58"/>
      <c r="AD1168" s="58"/>
      <c r="AE1168" s="58"/>
      <c r="AF1168" s="58"/>
      <c r="AG1168" s="58"/>
      <c r="AH1168" s="58"/>
      <c r="AI1168" s="58"/>
      <c r="AJ1168" s="58"/>
      <c r="AK1168" s="58"/>
      <c r="AL1168" s="58"/>
      <c r="AM1168" s="58"/>
      <c r="AN1168" s="58"/>
      <c r="AO1168" s="58"/>
      <c r="AP1168" s="58"/>
      <c r="AQ1168" s="58"/>
      <c r="AR1168" s="58"/>
      <c r="AS1168" s="58"/>
      <c r="AT1168" s="58"/>
      <c r="AU1168" s="58"/>
      <c r="AV1168" s="58"/>
      <c r="AW1168" s="58"/>
      <c r="AX1168" s="58"/>
      <c r="AY1168" s="58"/>
      <c r="AZ1168" s="58"/>
      <c r="BA1168" s="58"/>
      <c r="BB1168" s="58"/>
      <c r="BC1168" s="58"/>
      <c r="BD1168" s="58"/>
      <c r="BE1168" s="58"/>
      <c r="BF1168" s="58"/>
      <c r="BG1168" s="58"/>
    </row>
    <row r="1169" spans="1:59" s="229" customFormat="1" ht="16.899999999999999" hidden="1" customHeight="1">
      <c r="A1169" s="83" t="s">
        <v>847</v>
      </c>
      <c r="B1169" s="28" t="s">
        <v>848</v>
      </c>
      <c r="C1169" s="227">
        <v>2087</v>
      </c>
      <c r="D1169" s="37">
        <f>D1170+D1171+D1172+D1175</f>
        <v>0</v>
      </c>
      <c r="E1169" s="37">
        <f t="shared" ref="E1169:P1169" si="516">E1170+E1171+E1172+E1175</f>
        <v>0</v>
      </c>
      <c r="F1169" s="37">
        <f t="shared" si="516"/>
        <v>0</v>
      </c>
      <c r="G1169" s="37">
        <f t="shared" si="516"/>
        <v>0</v>
      </c>
      <c r="H1169" s="37">
        <f t="shared" si="516"/>
        <v>0</v>
      </c>
      <c r="I1169" s="37">
        <f t="shared" si="516"/>
        <v>0</v>
      </c>
      <c r="J1169" s="37">
        <f t="shared" si="516"/>
        <v>0</v>
      </c>
      <c r="K1169" s="37">
        <f t="shared" si="516"/>
        <v>0</v>
      </c>
      <c r="L1169" s="37">
        <f t="shared" si="516"/>
        <v>0</v>
      </c>
      <c r="M1169" s="37">
        <f t="shared" si="516"/>
        <v>0</v>
      </c>
      <c r="N1169" s="37">
        <f t="shared" si="516"/>
        <v>0</v>
      </c>
      <c r="O1169" s="37">
        <f t="shared" si="516"/>
        <v>0</v>
      </c>
      <c r="P1169" s="37">
        <f t="shared" si="516"/>
        <v>0</v>
      </c>
      <c r="Q1169" s="37">
        <v>13.3</v>
      </c>
      <c r="R1169" s="37"/>
      <c r="S1169" s="37"/>
      <c r="T1169" s="37"/>
      <c r="U1169" s="217">
        <f t="shared" si="501"/>
        <v>13.3</v>
      </c>
      <c r="V1169" s="32">
        <f t="shared" si="513"/>
        <v>13.3</v>
      </c>
      <c r="W1169" s="97">
        <f t="shared" si="514"/>
        <v>0</v>
      </c>
      <c r="X1169" s="34">
        <f t="shared" si="515"/>
        <v>-2087</v>
      </c>
      <c r="Y1169" s="75" t="s">
        <v>236</v>
      </c>
      <c r="Z1169" s="5">
        <f t="shared" si="493"/>
        <v>0</v>
      </c>
      <c r="AA1169" s="58"/>
      <c r="AB1169" s="58"/>
      <c r="AC1169" s="228"/>
      <c r="AD1169" s="228"/>
      <c r="AE1169" s="228"/>
      <c r="AF1169" s="228"/>
      <c r="AG1169" s="228"/>
      <c r="AH1169" s="228"/>
      <c r="AI1169" s="228"/>
      <c r="AJ1169" s="228"/>
      <c r="AK1169" s="228"/>
      <c r="AL1169" s="228"/>
      <c r="AM1169" s="228"/>
      <c r="AN1169" s="228"/>
      <c r="AO1169" s="228"/>
      <c r="AP1169" s="228"/>
      <c r="AQ1169" s="228"/>
      <c r="AR1169" s="228"/>
      <c r="AS1169" s="228"/>
      <c r="AT1169" s="228"/>
      <c r="AU1169" s="228"/>
      <c r="AV1169" s="228"/>
      <c r="AW1169" s="228"/>
      <c r="AX1169" s="228"/>
      <c r="AY1169" s="228"/>
      <c r="AZ1169" s="228"/>
      <c r="BA1169" s="228"/>
      <c r="BB1169" s="228"/>
      <c r="BC1169" s="228"/>
      <c r="BD1169" s="228"/>
      <c r="BE1169" s="228"/>
      <c r="BF1169" s="228"/>
      <c r="BG1169" s="228"/>
    </row>
    <row r="1170" spans="1:59" s="59" customFormat="1" ht="16.899999999999999" hidden="1" customHeight="1">
      <c r="A1170" s="128" t="s">
        <v>35</v>
      </c>
      <c r="B1170" s="230" t="s">
        <v>371</v>
      </c>
      <c r="C1170" s="218">
        <v>492</v>
      </c>
      <c r="D1170" s="45">
        <f>SUM(E1170:P1170)</f>
        <v>0</v>
      </c>
      <c r="E1170" s="45"/>
      <c r="F1170" s="45"/>
      <c r="G1170" s="45"/>
      <c r="H1170" s="45"/>
      <c r="I1170" s="45"/>
      <c r="J1170" s="45"/>
      <c r="K1170" s="45"/>
      <c r="L1170" s="45"/>
      <c r="M1170" s="45"/>
      <c r="N1170" s="45"/>
      <c r="O1170" s="45"/>
      <c r="P1170" s="45"/>
      <c r="Q1170" s="45"/>
      <c r="R1170" s="45"/>
      <c r="S1170" s="45"/>
      <c r="T1170" s="45"/>
      <c r="U1170" s="212">
        <f t="shared" si="501"/>
        <v>0</v>
      </c>
      <c r="V1170" s="32">
        <f t="shared" si="513"/>
        <v>0</v>
      </c>
      <c r="W1170" s="97">
        <f t="shared" si="514"/>
        <v>0</v>
      </c>
      <c r="X1170" s="47">
        <f t="shared" si="515"/>
        <v>-492</v>
      </c>
      <c r="Y1170" s="75" t="s">
        <v>236</v>
      </c>
      <c r="Z1170" s="5">
        <f t="shared" si="493"/>
        <v>0</v>
      </c>
      <c r="AA1170" s="58"/>
      <c r="AB1170" s="58"/>
      <c r="AC1170" s="58"/>
      <c r="AD1170" s="58"/>
      <c r="AE1170" s="58"/>
      <c r="AF1170" s="58"/>
      <c r="AG1170" s="58"/>
      <c r="AH1170" s="58"/>
      <c r="AI1170" s="58"/>
      <c r="AJ1170" s="58"/>
      <c r="AK1170" s="58"/>
      <c r="AL1170" s="58"/>
      <c r="AM1170" s="58"/>
      <c r="AN1170" s="58"/>
      <c r="AO1170" s="58"/>
      <c r="AP1170" s="58"/>
      <c r="AQ1170" s="58"/>
      <c r="AR1170" s="58"/>
      <c r="AS1170" s="58"/>
      <c r="AT1170" s="58"/>
      <c r="AU1170" s="58"/>
      <c r="AV1170" s="58"/>
      <c r="AW1170" s="58"/>
      <c r="AX1170" s="58"/>
      <c r="AY1170" s="58"/>
      <c r="AZ1170" s="58"/>
      <c r="BA1170" s="58"/>
      <c r="BB1170" s="58"/>
      <c r="BC1170" s="58"/>
      <c r="BD1170" s="58"/>
      <c r="BE1170" s="58"/>
      <c r="BF1170" s="58"/>
      <c r="BG1170" s="58"/>
    </row>
    <row r="1171" spans="1:59" s="59" customFormat="1" ht="16.899999999999999" hidden="1" customHeight="1">
      <c r="A1171" s="128" t="s">
        <v>43</v>
      </c>
      <c r="B1171" s="230" t="s">
        <v>372</v>
      </c>
      <c r="C1171" s="218">
        <v>120</v>
      </c>
      <c r="D1171" s="45">
        <f>SUM(E1171:P1171)</f>
        <v>0</v>
      </c>
      <c r="E1171" s="45"/>
      <c r="F1171" s="45"/>
      <c r="G1171" s="45"/>
      <c r="H1171" s="45"/>
      <c r="I1171" s="45"/>
      <c r="J1171" s="45"/>
      <c r="K1171" s="45"/>
      <c r="L1171" s="45"/>
      <c r="M1171" s="45"/>
      <c r="N1171" s="45"/>
      <c r="O1171" s="45"/>
      <c r="P1171" s="45"/>
      <c r="Q1171" s="45">
        <v>13</v>
      </c>
      <c r="R1171" s="45"/>
      <c r="S1171" s="45"/>
      <c r="T1171" s="45"/>
      <c r="U1171" s="214">
        <f t="shared" si="501"/>
        <v>13</v>
      </c>
      <c r="V1171" s="32">
        <f t="shared" si="513"/>
        <v>13</v>
      </c>
      <c r="W1171" s="97">
        <f t="shared" si="514"/>
        <v>0</v>
      </c>
      <c r="X1171" s="47">
        <f t="shared" si="515"/>
        <v>-120</v>
      </c>
      <c r="Y1171" s="75" t="s">
        <v>236</v>
      </c>
      <c r="Z1171" s="5">
        <f t="shared" si="493"/>
        <v>0</v>
      </c>
      <c r="AA1171" s="58"/>
      <c r="AB1171" s="58"/>
      <c r="AC1171" s="58"/>
      <c r="AD1171" s="58"/>
      <c r="AE1171" s="58"/>
      <c r="AF1171" s="58"/>
      <c r="AG1171" s="58"/>
      <c r="AH1171" s="58"/>
      <c r="AI1171" s="58"/>
      <c r="AJ1171" s="58"/>
      <c r="AK1171" s="58"/>
      <c r="AL1171" s="58"/>
      <c r="AM1171" s="58"/>
      <c r="AN1171" s="58"/>
      <c r="AO1171" s="58"/>
      <c r="AP1171" s="58"/>
      <c r="AQ1171" s="58"/>
      <c r="AR1171" s="58"/>
      <c r="AS1171" s="58"/>
      <c r="AT1171" s="58"/>
      <c r="AU1171" s="58"/>
      <c r="AV1171" s="58"/>
      <c r="AW1171" s="58"/>
      <c r="AX1171" s="58"/>
      <c r="AY1171" s="58"/>
      <c r="AZ1171" s="58"/>
      <c r="BA1171" s="58"/>
      <c r="BB1171" s="58"/>
      <c r="BC1171" s="58"/>
      <c r="BD1171" s="58"/>
      <c r="BE1171" s="58"/>
      <c r="BF1171" s="58"/>
      <c r="BG1171" s="58"/>
    </row>
    <row r="1172" spans="1:59" s="59" customFormat="1" ht="16.899999999999999" hidden="1" customHeight="1">
      <c r="A1172" s="128" t="s">
        <v>45</v>
      </c>
      <c r="B1172" s="230" t="s">
        <v>373</v>
      </c>
      <c r="C1172" s="218">
        <v>495</v>
      </c>
      <c r="D1172" s="45">
        <f>SUM(D1173:D1174)</f>
        <v>0</v>
      </c>
      <c r="E1172" s="45"/>
      <c r="F1172" s="45">
        <f t="shared" ref="F1172:P1172" si="517">SUM(F1173:F1174)</f>
        <v>0</v>
      </c>
      <c r="G1172" s="45">
        <f t="shared" si="517"/>
        <v>0</v>
      </c>
      <c r="H1172" s="45">
        <f t="shared" si="517"/>
        <v>0</v>
      </c>
      <c r="I1172" s="45">
        <f t="shared" si="517"/>
        <v>0</v>
      </c>
      <c r="J1172" s="45">
        <f t="shared" si="517"/>
        <v>0</v>
      </c>
      <c r="K1172" s="45">
        <f t="shared" si="517"/>
        <v>0</v>
      </c>
      <c r="L1172" s="45">
        <f t="shared" si="517"/>
        <v>0</v>
      </c>
      <c r="M1172" s="45">
        <f t="shared" si="517"/>
        <v>0</v>
      </c>
      <c r="N1172" s="45">
        <f t="shared" si="517"/>
        <v>0</v>
      </c>
      <c r="O1172" s="45">
        <f t="shared" si="517"/>
        <v>0</v>
      </c>
      <c r="P1172" s="45">
        <f t="shared" si="517"/>
        <v>0</v>
      </c>
      <c r="Q1172" s="45"/>
      <c r="R1172" s="45"/>
      <c r="S1172" s="45"/>
      <c r="T1172" s="45"/>
      <c r="U1172" s="214">
        <f t="shared" si="501"/>
        <v>0</v>
      </c>
      <c r="V1172" s="32">
        <f t="shared" si="513"/>
        <v>0</v>
      </c>
      <c r="W1172" s="97">
        <f t="shared" si="514"/>
        <v>0</v>
      </c>
      <c r="X1172" s="47">
        <f t="shared" si="515"/>
        <v>-495</v>
      </c>
      <c r="Y1172" s="75" t="s">
        <v>236</v>
      </c>
      <c r="Z1172" s="5">
        <f t="shared" si="493"/>
        <v>0</v>
      </c>
      <c r="AA1172" s="58"/>
      <c r="AB1172" s="58"/>
      <c r="AC1172" s="58"/>
      <c r="AD1172" s="58"/>
      <c r="AE1172" s="58"/>
      <c r="AF1172" s="58"/>
      <c r="AG1172" s="58"/>
      <c r="AH1172" s="58"/>
      <c r="AI1172" s="58"/>
      <c r="AJ1172" s="58"/>
      <c r="AK1172" s="58"/>
      <c r="AL1172" s="58"/>
      <c r="AM1172" s="58"/>
      <c r="AN1172" s="58"/>
      <c r="AO1172" s="58"/>
      <c r="AP1172" s="58"/>
      <c r="AQ1172" s="58"/>
      <c r="AR1172" s="58"/>
      <c r="AS1172" s="58"/>
      <c r="AT1172" s="58"/>
      <c r="AU1172" s="58"/>
      <c r="AV1172" s="58"/>
      <c r="AW1172" s="58"/>
      <c r="AX1172" s="58"/>
      <c r="AY1172" s="58"/>
      <c r="AZ1172" s="58"/>
      <c r="BA1172" s="58"/>
      <c r="BB1172" s="58"/>
      <c r="BC1172" s="58"/>
      <c r="BD1172" s="58"/>
      <c r="BE1172" s="58"/>
      <c r="BF1172" s="58"/>
      <c r="BG1172" s="58"/>
    </row>
    <row r="1173" spans="1:59" s="59" customFormat="1" ht="24" hidden="1" outlineLevel="1">
      <c r="A1173" s="133" t="s">
        <v>40</v>
      </c>
      <c r="B1173" s="223" t="s">
        <v>846</v>
      </c>
      <c r="C1173" s="222">
        <v>495</v>
      </c>
      <c r="D1173" s="52"/>
      <c r="E1173" s="52"/>
      <c r="F1173" s="52"/>
      <c r="G1173" s="52"/>
      <c r="H1173" s="52"/>
      <c r="I1173" s="52"/>
      <c r="J1173" s="52"/>
      <c r="K1173" s="52"/>
      <c r="L1173" s="52"/>
      <c r="M1173" s="52"/>
      <c r="N1173" s="52"/>
      <c r="O1173" s="52"/>
      <c r="P1173" s="52"/>
      <c r="Q1173" s="52"/>
      <c r="R1173" s="52"/>
      <c r="S1173" s="52"/>
      <c r="T1173" s="52"/>
      <c r="U1173" s="212">
        <f t="shared" si="501"/>
        <v>0</v>
      </c>
      <c r="V1173" s="32">
        <f t="shared" si="513"/>
        <v>0</v>
      </c>
      <c r="W1173" s="97">
        <f t="shared" si="514"/>
        <v>0</v>
      </c>
      <c r="X1173" s="53">
        <f t="shared" si="515"/>
        <v>-495</v>
      </c>
      <c r="Y1173" s="75" t="s">
        <v>236</v>
      </c>
      <c r="Z1173" s="5">
        <f t="shared" ref="Z1173:Z1239" si="518">D1173-E1173-F1173-G1173-H1173-I1173-J1173-K1173-L1173-M1173-N1173-O1173-P1173</f>
        <v>0</v>
      </c>
      <c r="AA1173" s="58"/>
      <c r="AB1173" s="58"/>
      <c r="AC1173" s="58"/>
      <c r="AD1173" s="58"/>
      <c r="AE1173" s="58"/>
      <c r="AF1173" s="58"/>
      <c r="AG1173" s="58"/>
      <c r="AH1173" s="58"/>
      <c r="AI1173" s="58"/>
      <c r="AJ1173" s="58"/>
      <c r="AK1173" s="58"/>
      <c r="AL1173" s="58"/>
      <c r="AM1173" s="58"/>
      <c r="AN1173" s="58"/>
      <c r="AO1173" s="58"/>
      <c r="AP1173" s="58"/>
      <c r="AQ1173" s="58"/>
      <c r="AR1173" s="58"/>
      <c r="AS1173" s="58"/>
      <c r="AT1173" s="58"/>
      <c r="AU1173" s="58"/>
      <c r="AV1173" s="58"/>
      <c r="AW1173" s="58"/>
      <c r="AX1173" s="58"/>
      <c r="AY1173" s="58"/>
      <c r="AZ1173" s="58"/>
      <c r="BA1173" s="58"/>
      <c r="BB1173" s="58"/>
      <c r="BC1173" s="58"/>
      <c r="BD1173" s="58"/>
      <c r="BE1173" s="58"/>
      <c r="BF1173" s="58"/>
      <c r="BG1173" s="58"/>
    </row>
    <row r="1174" spans="1:59" s="59" customFormat="1" ht="15.75" hidden="1" customHeight="1">
      <c r="A1174" s="128" t="s">
        <v>65</v>
      </c>
      <c r="B1174" s="230" t="s">
        <v>710</v>
      </c>
      <c r="C1174" s="218">
        <v>980</v>
      </c>
      <c r="D1174" s="52">
        <f>SUM(E1174:P1174)</f>
        <v>0</v>
      </c>
      <c r="E1174" s="52"/>
      <c r="F1174" s="52"/>
      <c r="G1174" s="52"/>
      <c r="H1174" s="52"/>
      <c r="I1174" s="52"/>
      <c r="J1174" s="52"/>
      <c r="K1174" s="52"/>
      <c r="L1174" s="52"/>
      <c r="M1174" s="52"/>
      <c r="N1174" s="52"/>
      <c r="O1174" s="52"/>
      <c r="P1174" s="52"/>
      <c r="Q1174" s="52"/>
      <c r="R1174" s="52"/>
      <c r="S1174" s="52"/>
      <c r="T1174" s="52"/>
      <c r="U1174" s="212">
        <f t="shared" si="501"/>
        <v>0</v>
      </c>
      <c r="V1174" s="32">
        <f t="shared" si="513"/>
        <v>0</v>
      </c>
      <c r="W1174" s="97">
        <f t="shared" si="514"/>
        <v>0</v>
      </c>
      <c r="X1174" s="53">
        <f t="shared" si="515"/>
        <v>-980</v>
      </c>
      <c r="Y1174" s="75" t="s">
        <v>236</v>
      </c>
      <c r="Z1174" s="5">
        <f t="shared" si="518"/>
        <v>0</v>
      </c>
      <c r="AA1174" s="58"/>
      <c r="AB1174" s="58"/>
      <c r="AC1174" s="58"/>
      <c r="AD1174" s="58"/>
      <c r="AE1174" s="58"/>
      <c r="AF1174" s="58"/>
      <c r="AG1174" s="58"/>
      <c r="AH1174" s="58"/>
      <c r="AI1174" s="58"/>
      <c r="AJ1174" s="58"/>
      <c r="AK1174" s="58"/>
      <c r="AL1174" s="58"/>
      <c r="AM1174" s="58"/>
      <c r="AN1174" s="58"/>
      <c r="AO1174" s="58"/>
      <c r="AP1174" s="58"/>
      <c r="AQ1174" s="58"/>
      <c r="AR1174" s="58"/>
      <c r="AS1174" s="58"/>
      <c r="AT1174" s="58"/>
      <c r="AU1174" s="58"/>
      <c r="AV1174" s="58"/>
      <c r="AW1174" s="58"/>
      <c r="AX1174" s="58"/>
      <c r="AY1174" s="58"/>
      <c r="AZ1174" s="58"/>
      <c r="BA1174" s="58"/>
      <c r="BB1174" s="58"/>
      <c r="BC1174" s="58"/>
      <c r="BD1174" s="58"/>
      <c r="BE1174" s="58"/>
      <c r="BF1174" s="58"/>
      <c r="BG1174" s="58"/>
    </row>
    <row r="1175" spans="1:59" s="59" customFormat="1" ht="25.15" hidden="1" customHeight="1">
      <c r="A1175" s="133" t="s">
        <v>40</v>
      </c>
      <c r="B1175" s="223" t="s">
        <v>849</v>
      </c>
      <c r="C1175" s="222">
        <v>490</v>
      </c>
      <c r="D1175" s="45">
        <f>SUM(D1176:D1176)</f>
        <v>0</v>
      </c>
      <c r="E1175" s="45"/>
      <c r="F1175" s="45">
        <f t="shared" ref="F1175:P1175" si="519">SUM(F1176:F1176)</f>
        <v>0</v>
      </c>
      <c r="G1175" s="45">
        <f t="shared" si="519"/>
        <v>0</v>
      </c>
      <c r="H1175" s="45">
        <f t="shared" si="519"/>
        <v>0</v>
      </c>
      <c r="I1175" s="45">
        <f t="shared" si="519"/>
        <v>0</v>
      </c>
      <c r="J1175" s="45">
        <f t="shared" si="519"/>
        <v>0</v>
      </c>
      <c r="K1175" s="45">
        <f t="shared" si="519"/>
        <v>0</v>
      </c>
      <c r="L1175" s="45">
        <f t="shared" si="519"/>
        <v>0</v>
      </c>
      <c r="M1175" s="45">
        <f t="shared" si="519"/>
        <v>0</v>
      </c>
      <c r="N1175" s="45">
        <f t="shared" si="519"/>
        <v>0</v>
      </c>
      <c r="O1175" s="45">
        <f t="shared" si="519"/>
        <v>0</v>
      </c>
      <c r="P1175" s="45">
        <f t="shared" si="519"/>
        <v>0</v>
      </c>
      <c r="Q1175" s="45"/>
      <c r="R1175" s="45"/>
      <c r="S1175" s="45"/>
      <c r="T1175" s="45"/>
      <c r="U1175" s="212">
        <f t="shared" si="501"/>
        <v>0</v>
      </c>
      <c r="V1175" s="32">
        <f t="shared" si="513"/>
        <v>0</v>
      </c>
      <c r="W1175" s="97">
        <f t="shared" si="514"/>
        <v>0</v>
      </c>
      <c r="X1175" s="47">
        <f t="shared" si="515"/>
        <v>-490</v>
      </c>
      <c r="Y1175" s="75" t="s">
        <v>236</v>
      </c>
      <c r="Z1175" s="5">
        <f t="shared" si="518"/>
        <v>0</v>
      </c>
      <c r="AA1175" s="58"/>
      <c r="AB1175" s="58"/>
      <c r="AC1175" s="58"/>
      <c r="AD1175" s="58"/>
      <c r="AE1175" s="58"/>
      <c r="AF1175" s="58"/>
      <c r="AG1175" s="58"/>
      <c r="AH1175" s="58"/>
      <c r="AI1175" s="58"/>
      <c r="AJ1175" s="58"/>
      <c r="AK1175" s="58"/>
      <c r="AL1175" s="58"/>
      <c r="AM1175" s="58"/>
      <c r="AN1175" s="58"/>
      <c r="AO1175" s="58"/>
      <c r="AP1175" s="58"/>
      <c r="AQ1175" s="58"/>
      <c r="AR1175" s="58"/>
      <c r="AS1175" s="58"/>
      <c r="AT1175" s="58"/>
      <c r="AU1175" s="58"/>
      <c r="AV1175" s="58"/>
      <c r="AW1175" s="58"/>
      <c r="AX1175" s="58"/>
      <c r="AY1175" s="58"/>
      <c r="AZ1175" s="58"/>
      <c r="BA1175" s="58"/>
      <c r="BB1175" s="58"/>
      <c r="BC1175" s="58"/>
      <c r="BD1175" s="58"/>
      <c r="BE1175" s="58"/>
      <c r="BF1175" s="58"/>
      <c r="BG1175" s="58"/>
    </row>
    <row r="1176" spans="1:59" s="59" customFormat="1" ht="25.15" hidden="1" customHeight="1">
      <c r="A1176" s="133" t="s">
        <v>40</v>
      </c>
      <c r="B1176" s="223" t="s">
        <v>850</v>
      </c>
      <c r="C1176" s="222">
        <v>490</v>
      </c>
      <c r="D1176" s="52">
        <f t="shared" ref="D1176" si="520">SUM(E1176:P1176)</f>
        <v>0</v>
      </c>
      <c r="E1176" s="52"/>
      <c r="F1176" s="52"/>
      <c r="G1176" s="52"/>
      <c r="H1176" s="52"/>
      <c r="I1176" s="52"/>
      <c r="J1176" s="52"/>
      <c r="K1176" s="52"/>
      <c r="L1176" s="52"/>
      <c r="M1176" s="52"/>
      <c r="N1176" s="52"/>
      <c r="O1176" s="52"/>
      <c r="P1176" s="52"/>
      <c r="Q1176" s="52"/>
      <c r="R1176" s="52"/>
      <c r="S1176" s="52"/>
      <c r="T1176" s="52"/>
      <c r="U1176" s="212">
        <f t="shared" si="501"/>
        <v>0</v>
      </c>
      <c r="V1176" s="32">
        <f t="shared" si="513"/>
        <v>0</v>
      </c>
      <c r="W1176" s="97">
        <f t="shared" si="514"/>
        <v>0</v>
      </c>
      <c r="X1176" s="53">
        <f t="shared" si="515"/>
        <v>-490</v>
      </c>
      <c r="Y1176" s="75" t="s">
        <v>236</v>
      </c>
      <c r="Z1176" s="5">
        <f t="shared" si="518"/>
        <v>0</v>
      </c>
      <c r="AA1176" s="58"/>
      <c r="AB1176" s="58"/>
      <c r="AC1176" s="58"/>
      <c r="AD1176" s="58"/>
      <c r="AE1176" s="58"/>
      <c r="AF1176" s="58"/>
      <c r="AG1176" s="58"/>
      <c r="AH1176" s="58"/>
      <c r="AI1176" s="58"/>
      <c r="AJ1176" s="58"/>
      <c r="AK1176" s="58"/>
      <c r="AL1176" s="58"/>
      <c r="AM1176" s="58"/>
      <c r="AN1176" s="58"/>
      <c r="AO1176" s="58"/>
      <c r="AP1176" s="58"/>
      <c r="AQ1176" s="58"/>
      <c r="AR1176" s="58"/>
      <c r="AS1176" s="58"/>
      <c r="AT1176" s="58"/>
      <c r="AU1176" s="58"/>
      <c r="AV1176" s="58"/>
      <c r="AW1176" s="58"/>
      <c r="AX1176" s="58"/>
      <c r="AY1176" s="58"/>
      <c r="AZ1176" s="58"/>
      <c r="BA1176" s="58"/>
      <c r="BB1176" s="58"/>
      <c r="BC1176" s="58"/>
      <c r="BD1176" s="58"/>
      <c r="BE1176" s="58"/>
      <c r="BF1176" s="58"/>
      <c r="BG1176" s="58"/>
    </row>
    <row r="1177" spans="1:59" s="229" customFormat="1" ht="16.899999999999999" hidden="1" customHeight="1">
      <c r="A1177" s="83" t="s">
        <v>851</v>
      </c>
      <c r="B1177" s="28" t="s">
        <v>852</v>
      </c>
      <c r="C1177" s="227">
        <v>2026</v>
      </c>
      <c r="D1177" s="37">
        <f>D1178+D1179+D1180+D1182</f>
        <v>0</v>
      </c>
      <c r="E1177" s="37">
        <f t="shared" ref="E1177:Q1177" si="521">E1178+E1179+E1180+E1182</f>
        <v>0</v>
      </c>
      <c r="F1177" s="37">
        <f t="shared" si="521"/>
        <v>0</v>
      </c>
      <c r="G1177" s="37">
        <f t="shared" si="521"/>
        <v>0</v>
      </c>
      <c r="H1177" s="37">
        <f t="shared" si="521"/>
        <v>0</v>
      </c>
      <c r="I1177" s="37">
        <f t="shared" si="521"/>
        <v>0</v>
      </c>
      <c r="J1177" s="37">
        <f t="shared" si="521"/>
        <v>0</v>
      </c>
      <c r="K1177" s="37">
        <f t="shared" si="521"/>
        <v>0</v>
      </c>
      <c r="L1177" s="37">
        <f t="shared" si="521"/>
        <v>0</v>
      </c>
      <c r="M1177" s="37">
        <f t="shared" si="521"/>
        <v>0</v>
      </c>
      <c r="N1177" s="37">
        <f t="shared" si="521"/>
        <v>0</v>
      </c>
      <c r="O1177" s="37">
        <f t="shared" si="521"/>
        <v>0</v>
      </c>
      <c r="P1177" s="37">
        <f t="shared" si="521"/>
        <v>0</v>
      </c>
      <c r="Q1177" s="37">
        <f t="shared" si="521"/>
        <v>13</v>
      </c>
      <c r="R1177" s="37"/>
      <c r="S1177" s="37"/>
      <c r="T1177" s="37"/>
      <c r="U1177" s="217">
        <f t="shared" si="501"/>
        <v>13</v>
      </c>
      <c r="V1177" s="32">
        <f t="shared" si="513"/>
        <v>13</v>
      </c>
      <c r="W1177" s="97">
        <f t="shared" si="514"/>
        <v>0</v>
      </c>
      <c r="X1177" s="34">
        <f t="shared" si="515"/>
        <v>-2026</v>
      </c>
      <c r="Y1177" s="75" t="s">
        <v>236</v>
      </c>
      <c r="Z1177" s="5">
        <f t="shared" si="518"/>
        <v>0</v>
      </c>
      <c r="AA1177" s="58"/>
      <c r="AB1177" s="58"/>
      <c r="AC1177" s="228"/>
      <c r="AD1177" s="228"/>
      <c r="AE1177" s="228"/>
      <c r="AF1177" s="228"/>
      <c r="AG1177" s="228"/>
      <c r="AH1177" s="228"/>
      <c r="AI1177" s="228"/>
      <c r="AJ1177" s="228"/>
      <c r="AK1177" s="228"/>
      <c r="AL1177" s="228"/>
      <c r="AM1177" s="228"/>
      <c r="AN1177" s="228"/>
      <c r="AO1177" s="228"/>
      <c r="AP1177" s="228"/>
      <c r="AQ1177" s="228"/>
      <c r="AR1177" s="228"/>
      <c r="AS1177" s="228"/>
      <c r="AT1177" s="228"/>
      <c r="AU1177" s="228"/>
      <c r="AV1177" s="228"/>
      <c r="AW1177" s="228"/>
      <c r="AX1177" s="228"/>
      <c r="AY1177" s="228"/>
      <c r="AZ1177" s="228"/>
      <c r="BA1177" s="228"/>
      <c r="BB1177" s="228"/>
      <c r="BC1177" s="228"/>
      <c r="BD1177" s="228"/>
      <c r="BE1177" s="228"/>
      <c r="BF1177" s="228"/>
      <c r="BG1177" s="228"/>
    </row>
    <row r="1178" spans="1:59" s="59" customFormat="1" ht="16.899999999999999" hidden="1" customHeight="1">
      <c r="A1178" s="128" t="s">
        <v>35</v>
      </c>
      <c r="B1178" s="230" t="s">
        <v>371</v>
      </c>
      <c r="C1178" s="218">
        <v>477</v>
      </c>
      <c r="D1178" s="45">
        <f>SUM(E1178:P1178)</f>
        <v>0</v>
      </c>
      <c r="E1178" s="45"/>
      <c r="F1178" s="45"/>
      <c r="G1178" s="45"/>
      <c r="H1178" s="45"/>
      <c r="I1178" s="45"/>
      <c r="J1178" s="45"/>
      <c r="K1178" s="45"/>
      <c r="L1178" s="45"/>
      <c r="M1178" s="45"/>
      <c r="N1178" s="45"/>
      <c r="O1178" s="45"/>
      <c r="P1178" s="45"/>
      <c r="Q1178" s="45"/>
      <c r="R1178" s="45"/>
      <c r="S1178" s="45"/>
      <c r="T1178" s="45"/>
      <c r="U1178" s="212">
        <f t="shared" si="501"/>
        <v>0</v>
      </c>
      <c r="V1178" s="32">
        <f t="shared" si="513"/>
        <v>0</v>
      </c>
      <c r="W1178" s="97">
        <f t="shared" si="514"/>
        <v>0</v>
      </c>
      <c r="X1178" s="47">
        <f t="shared" si="515"/>
        <v>-477</v>
      </c>
      <c r="Y1178" s="75" t="s">
        <v>236</v>
      </c>
      <c r="Z1178" s="5">
        <f t="shared" si="518"/>
        <v>0</v>
      </c>
      <c r="AA1178" s="58"/>
      <c r="AB1178" s="58"/>
      <c r="AC1178" s="58"/>
      <c r="AD1178" s="58"/>
      <c r="AE1178" s="58"/>
      <c r="AF1178" s="58"/>
      <c r="AG1178" s="58"/>
      <c r="AH1178" s="58"/>
      <c r="AI1178" s="58"/>
      <c r="AJ1178" s="58"/>
      <c r="AK1178" s="58"/>
      <c r="AL1178" s="58"/>
      <c r="AM1178" s="58"/>
      <c r="AN1178" s="58"/>
      <c r="AO1178" s="58"/>
      <c r="AP1178" s="58"/>
      <c r="AQ1178" s="58"/>
      <c r="AR1178" s="58"/>
      <c r="AS1178" s="58"/>
      <c r="AT1178" s="58"/>
      <c r="AU1178" s="58"/>
      <c r="AV1178" s="58"/>
      <c r="AW1178" s="58"/>
      <c r="AX1178" s="58"/>
      <c r="AY1178" s="58"/>
      <c r="AZ1178" s="58"/>
      <c r="BA1178" s="58"/>
      <c r="BB1178" s="58"/>
      <c r="BC1178" s="58"/>
      <c r="BD1178" s="58"/>
      <c r="BE1178" s="58"/>
      <c r="BF1178" s="58"/>
      <c r="BG1178" s="58"/>
    </row>
    <row r="1179" spans="1:59" s="59" customFormat="1" ht="16.899999999999999" hidden="1" customHeight="1">
      <c r="A1179" s="128" t="s">
        <v>43</v>
      </c>
      <c r="B1179" s="230" t="s">
        <v>372</v>
      </c>
      <c r="C1179" s="218">
        <v>120</v>
      </c>
      <c r="D1179" s="45">
        <f t="shared" ref="D1179:D1184" si="522">SUM(E1179:P1179)</f>
        <v>0</v>
      </c>
      <c r="E1179" s="45"/>
      <c r="F1179" s="45"/>
      <c r="G1179" s="45"/>
      <c r="H1179" s="45"/>
      <c r="I1179" s="45"/>
      <c r="J1179" s="45"/>
      <c r="K1179" s="45"/>
      <c r="L1179" s="45"/>
      <c r="M1179" s="45"/>
      <c r="N1179" s="45"/>
      <c r="O1179" s="45"/>
      <c r="P1179" s="45"/>
      <c r="Q1179" s="45">
        <v>13</v>
      </c>
      <c r="R1179" s="45"/>
      <c r="S1179" s="45"/>
      <c r="T1179" s="45"/>
      <c r="U1179" s="214">
        <f t="shared" si="501"/>
        <v>13</v>
      </c>
      <c r="V1179" s="32">
        <f t="shared" si="513"/>
        <v>13</v>
      </c>
      <c r="W1179" s="97">
        <f t="shared" si="514"/>
        <v>0</v>
      </c>
      <c r="X1179" s="47">
        <f t="shared" si="515"/>
        <v>-120</v>
      </c>
      <c r="Y1179" s="75" t="s">
        <v>236</v>
      </c>
      <c r="Z1179" s="5">
        <f t="shared" si="518"/>
        <v>0</v>
      </c>
      <c r="AA1179" s="58"/>
      <c r="AB1179" s="58"/>
      <c r="AC1179" s="58"/>
      <c r="AD1179" s="58"/>
      <c r="AE1179" s="58"/>
      <c r="AF1179" s="58"/>
      <c r="AG1179" s="58"/>
      <c r="AH1179" s="58"/>
      <c r="AI1179" s="58"/>
      <c r="AJ1179" s="58"/>
      <c r="AK1179" s="58"/>
      <c r="AL1179" s="58"/>
      <c r="AM1179" s="58"/>
      <c r="AN1179" s="58"/>
      <c r="AO1179" s="58"/>
      <c r="AP1179" s="58"/>
      <c r="AQ1179" s="58"/>
      <c r="AR1179" s="58"/>
      <c r="AS1179" s="58"/>
      <c r="AT1179" s="58"/>
      <c r="AU1179" s="58"/>
      <c r="AV1179" s="58"/>
      <c r="AW1179" s="58"/>
      <c r="AX1179" s="58"/>
      <c r="AY1179" s="58"/>
      <c r="AZ1179" s="58"/>
      <c r="BA1179" s="58"/>
      <c r="BB1179" s="58"/>
      <c r="BC1179" s="58"/>
      <c r="BD1179" s="58"/>
      <c r="BE1179" s="58"/>
      <c r="BF1179" s="58"/>
      <c r="BG1179" s="58"/>
    </row>
    <row r="1180" spans="1:59" s="59" customFormat="1" ht="16.899999999999999" hidden="1" customHeight="1">
      <c r="A1180" s="128" t="s">
        <v>45</v>
      </c>
      <c r="B1180" s="230" t="s">
        <v>373</v>
      </c>
      <c r="C1180" s="218">
        <v>479</v>
      </c>
      <c r="D1180" s="45">
        <f t="shared" si="522"/>
        <v>0</v>
      </c>
      <c r="E1180" s="45"/>
      <c r="F1180" s="45"/>
      <c r="G1180" s="45"/>
      <c r="H1180" s="45"/>
      <c r="I1180" s="45"/>
      <c r="J1180" s="45"/>
      <c r="K1180" s="45"/>
      <c r="L1180" s="45"/>
      <c r="M1180" s="45"/>
      <c r="N1180" s="45"/>
      <c r="O1180" s="45"/>
      <c r="P1180" s="45"/>
      <c r="Q1180" s="45"/>
      <c r="R1180" s="45"/>
      <c r="S1180" s="45"/>
      <c r="T1180" s="45"/>
      <c r="U1180" s="214">
        <f t="shared" si="501"/>
        <v>0</v>
      </c>
      <c r="V1180" s="32">
        <f t="shared" si="513"/>
        <v>0</v>
      </c>
      <c r="W1180" s="97">
        <f t="shared" si="514"/>
        <v>0</v>
      </c>
      <c r="X1180" s="47">
        <f t="shared" si="515"/>
        <v>-479</v>
      </c>
      <c r="Y1180" s="75" t="s">
        <v>236</v>
      </c>
      <c r="Z1180" s="5">
        <f t="shared" si="518"/>
        <v>0</v>
      </c>
      <c r="AA1180" s="58"/>
      <c r="AB1180" s="58"/>
      <c r="AC1180" s="58"/>
      <c r="AD1180" s="58"/>
      <c r="AE1180" s="58"/>
      <c r="AF1180" s="58"/>
      <c r="AG1180" s="58"/>
      <c r="AH1180" s="58"/>
      <c r="AI1180" s="58"/>
      <c r="AJ1180" s="58"/>
      <c r="AK1180" s="58"/>
      <c r="AL1180" s="58"/>
      <c r="AM1180" s="58"/>
      <c r="AN1180" s="58"/>
      <c r="AO1180" s="58"/>
      <c r="AP1180" s="58"/>
      <c r="AQ1180" s="58"/>
      <c r="AR1180" s="58"/>
      <c r="AS1180" s="58"/>
      <c r="AT1180" s="58"/>
      <c r="AU1180" s="58"/>
      <c r="AV1180" s="58"/>
      <c r="AW1180" s="58"/>
      <c r="AX1180" s="58"/>
      <c r="AY1180" s="58"/>
      <c r="AZ1180" s="58"/>
      <c r="BA1180" s="58"/>
      <c r="BB1180" s="58"/>
      <c r="BC1180" s="58"/>
      <c r="BD1180" s="58"/>
      <c r="BE1180" s="58"/>
      <c r="BF1180" s="58"/>
      <c r="BG1180" s="58"/>
    </row>
    <row r="1181" spans="1:59" s="59" customFormat="1" ht="24" hidden="1">
      <c r="A1181" s="133" t="s">
        <v>40</v>
      </c>
      <c r="B1181" s="223" t="s">
        <v>846</v>
      </c>
      <c r="C1181" s="222">
        <v>479</v>
      </c>
      <c r="D1181" s="45">
        <f t="shared" si="522"/>
        <v>0</v>
      </c>
      <c r="E1181" s="45"/>
      <c r="F1181" s="45"/>
      <c r="G1181" s="45"/>
      <c r="H1181" s="45"/>
      <c r="I1181" s="45"/>
      <c r="J1181" s="45"/>
      <c r="K1181" s="45"/>
      <c r="L1181" s="45"/>
      <c r="M1181" s="45"/>
      <c r="N1181" s="45"/>
      <c r="O1181" s="45"/>
      <c r="P1181" s="45"/>
      <c r="Q1181" s="45"/>
      <c r="R1181" s="45"/>
      <c r="S1181" s="45"/>
      <c r="T1181" s="45"/>
      <c r="U1181" s="212">
        <f t="shared" si="501"/>
        <v>0</v>
      </c>
      <c r="V1181" s="32">
        <f t="shared" si="513"/>
        <v>0</v>
      </c>
      <c r="W1181" s="97">
        <f t="shared" si="514"/>
        <v>0</v>
      </c>
      <c r="X1181" s="53">
        <f t="shared" si="515"/>
        <v>-479</v>
      </c>
      <c r="Y1181" s="75" t="s">
        <v>236</v>
      </c>
      <c r="Z1181" s="5">
        <f t="shared" si="518"/>
        <v>0</v>
      </c>
      <c r="AA1181" s="58"/>
      <c r="AB1181" s="58"/>
      <c r="AC1181" s="58"/>
      <c r="AD1181" s="58"/>
      <c r="AE1181" s="58"/>
      <c r="AF1181" s="58"/>
      <c r="AG1181" s="58"/>
      <c r="AH1181" s="58"/>
      <c r="AI1181" s="58"/>
      <c r="AJ1181" s="58"/>
      <c r="AK1181" s="58"/>
      <c r="AL1181" s="58"/>
      <c r="AM1181" s="58"/>
      <c r="AN1181" s="58"/>
      <c r="AO1181" s="58"/>
      <c r="AP1181" s="58"/>
      <c r="AQ1181" s="58"/>
      <c r="AR1181" s="58"/>
      <c r="AS1181" s="58"/>
      <c r="AT1181" s="58"/>
      <c r="AU1181" s="58"/>
      <c r="AV1181" s="58"/>
      <c r="AW1181" s="58"/>
      <c r="AX1181" s="58"/>
      <c r="AY1181" s="58"/>
      <c r="AZ1181" s="58"/>
      <c r="BA1181" s="58"/>
      <c r="BB1181" s="58"/>
      <c r="BC1181" s="58"/>
      <c r="BD1181" s="58"/>
      <c r="BE1181" s="58"/>
      <c r="BF1181" s="58"/>
      <c r="BG1181" s="58"/>
    </row>
    <row r="1182" spans="1:59" s="59" customFormat="1" ht="16.899999999999999" hidden="1" customHeight="1">
      <c r="A1182" s="128" t="s">
        <v>65</v>
      </c>
      <c r="B1182" s="230" t="s">
        <v>710</v>
      </c>
      <c r="C1182" s="218">
        <v>950</v>
      </c>
      <c r="D1182" s="45">
        <f t="shared" si="522"/>
        <v>0</v>
      </c>
      <c r="E1182" s="45"/>
      <c r="F1182" s="45">
        <f t="shared" ref="F1182:P1182" si="523">SUM(F1183:F1184)</f>
        <v>0</v>
      </c>
      <c r="G1182" s="45">
        <f t="shared" si="523"/>
        <v>0</v>
      </c>
      <c r="H1182" s="45">
        <f t="shared" si="523"/>
        <v>0</v>
      </c>
      <c r="I1182" s="45">
        <f t="shared" si="523"/>
        <v>0</v>
      </c>
      <c r="J1182" s="45">
        <f t="shared" si="523"/>
        <v>0</v>
      </c>
      <c r="K1182" s="45">
        <f t="shared" si="523"/>
        <v>0</v>
      </c>
      <c r="L1182" s="45">
        <f t="shared" si="523"/>
        <v>0</v>
      </c>
      <c r="M1182" s="45">
        <f t="shared" si="523"/>
        <v>0</v>
      </c>
      <c r="N1182" s="45">
        <f t="shared" si="523"/>
        <v>0</v>
      </c>
      <c r="O1182" s="45">
        <f t="shared" si="523"/>
        <v>0</v>
      </c>
      <c r="P1182" s="45">
        <f t="shared" si="523"/>
        <v>0</v>
      </c>
      <c r="Q1182" s="45">
        <v>0</v>
      </c>
      <c r="R1182" s="45"/>
      <c r="S1182" s="45">
        <v>0</v>
      </c>
      <c r="T1182" s="45">
        <v>0</v>
      </c>
      <c r="U1182" s="214">
        <f t="shared" si="501"/>
        <v>0</v>
      </c>
      <c r="V1182" s="32">
        <f t="shared" si="513"/>
        <v>0</v>
      </c>
      <c r="W1182" s="97">
        <f t="shared" si="514"/>
        <v>0</v>
      </c>
      <c r="X1182" s="47">
        <f t="shared" si="515"/>
        <v>-950</v>
      </c>
      <c r="Y1182" s="75" t="s">
        <v>236</v>
      </c>
      <c r="Z1182" s="5">
        <f t="shared" si="518"/>
        <v>0</v>
      </c>
      <c r="AA1182" s="58"/>
      <c r="AB1182" s="58"/>
      <c r="AC1182" s="58"/>
      <c r="AD1182" s="58"/>
      <c r="AE1182" s="58"/>
      <c r="AF1182" s="58"/>
      <c r="AG1182" s="58"/>
      <c r="AH1182" s="58"/>
      <c r="AI1182" s="58"/>
      <c r="AJ1182" s="58"/>
      <c r="AK1182" s="58"/>
      <c r="AL1182" s="58"/>
      <c r="AM1182" s="58"/>
      <c r="AN1182" s="58"/>
      <c r="AO1182" s="58"/>
      <c r="AP1182" s="58"/>
      <c r="AQ1182" s="58"/>
      <c r="AR1182" s="58"/>
      <c r="AS1182" s="58"/>
      <c r="AT1182" s="58"/>
      <c r="AU1182" s="58"/>
      <c r="AV1182" s="58"/>
      <c r="AW1182" s="58"/>
      <c r="AX1182" s="58"/>
      <c r="AY1182" s="58"/>
      <c r="AZ1182" s="58"/>
      <c r="BA1182" s="58"/>
      <c r="BB1182" s="58"/>
      <c r="BC1182" s="58"/>
      <c r="BD1182" s="58"/>
      <c r="BE1182" s="58"/>
      <c r="BF1182" s="58"/>
      <c r="BG1182" s="58"/>
    </row>
    <row r="1183" spans="1:59" s="59" customFormat="1" ht="24" hidden="1">
      <c r="A1183" s="133" t="s">
        <v>40</v>
      </c>
      <c r="B1183" s="223" t="s">
        <v>853</v>
      </c>
      <c r="C1183" s="222">
        <v>460</v>
      </c>
      <c r="D1183" s="45">
        <f t="shared" si="522"/>
        <v>0</v>
      </c>
      <c r="E1183" s="45"/>
      <c r="F1183" s="45"/>
      <c r="G1183" s="45"/>
      <c r="H1183" s="45"/>
      <c r="I1183" s="45"/>
      <c r="J1183" s="45"/>
      <c r="K1183" s="45"/>
      <c r="L1183" s="45"/>
      <c r="M1183" s="45"/>
      <c r="N1183" s="45"/>
      <c r="O1183" s="45"/>
      <c r="P1183" s="45"/>
      <c r="Q1183" s="45"/>
      <c r="R1183" s="45"/>
      <c r="S1183" s="45"/>
      <c r="T1183" s="45"/>
      <c r="U1183" s="212">
        <f t="shared" si="501"/>
        <v>0</v>
      </c>
      <c r="V1183" s="32">
        <f t="shared" si="513"/>
        <v>0</v>
      </c>
      <c r="W1183" s="97">
        <f t="shared" si="514"/>
        <v>0</v>
      </c>
      <c r="X1183" s="53">
        <f t="shared" si="515"/>
        <v>-460</v>
      </c>
      <c r="Y1183" s="75" t="s">
        <v>236</v>
      </c>
      <c r="Z1183" s="5">
        <f t="shared" si="518"/>
        <v>0</v>
      </c>
      <c r="AA1183" s="58"/>
      <c r="AB1183" s="58"/>
      <c r="AC1183" s="58"/>
      <c r="AD1183" s="58"/>
      <c r="AE1183" s="58"/>
      <c r="AF1183" s="58"/>
      <c r="AG1183" s="58"/>
      <c r="AH1183" s="58"/>
      <c r="AI1183" s="58"/>
      <c r="AJ1183" s="58"/>
      <c r="AK1183" s="58"/>
      <c r="AL1183" s="58"/>
      <c r="AM1183" s="58"/>
      <c r="AN1183" s="58"/>
      <c r="AO1183" s="58"/>
      <c r="AP1183" s="58"/>
      <c r="AQ1183" s="58"/>
      <c r="AR1183" s="58"/>
      <c r="AS1183" s="58"/>
      <c r="AT1183" s="58"/>
      <c r="AU1183" s="58"/>
      <c r="AV1183" s="58"/>
      <c r="AW1183" s="58"/>
      <c r="AX1183" s="58"/>
      <c r="AY1183" s="58"/>
      <c r="AZ1183" s="58"/>
      <c r="BA1183" s="58"/>
      <c r="BB1183" s="58"/>
      <c r="BC1183" s="58"/>
      <c r="BD1183" s="58"/>
      <c r="BE1183" s="58"/>
      <c r="BF1183" s="58"/>
      <c r="BG1183" s="58"/>
    </row>
    <row r="1184" spans="1:59" s="59" customFormat="1" ht="24" hidden="1">
      <c r="A1184" s="133" t="s">
        <v>40</v>
      </c>
      <c r="B1184" s="223" t="s">
        <v>854</v>
      </c>
      <c r="C1184" s="222">
        <v>490</v>
      </c>
      <c r="D1184" s="45">
        <f t="shared" si="522"/>
        <v>0</v>
      </c>
      <c r="E1184" s="45"/>
      <c r="F1184" s="45"/>
      <c r="G1184" s="45"/>
      <c r="H1184" s="45"/>
      <c r="I1184" s="45"/>
      <c r="J1184" s="45"/>
      <c r="K1184" s="45"/>
      <c r="L1184" s="45"/>
      <c r="M1184" s="45"/>
      <c r="N1184" s="45"/>
      <c r="O1184" s="45"/>
      <c r="P1184" s="45"/>
      <c r="Q1184" s="45"/>
      <c r="R1184" s="45"/>
      <c r="S1184" s="45"/>
      <c r="T1184" s="45"/>
      <c r="U1184" s="212">
        <f t="shared" si="501"/>
        <v>0</v>
      </c>
      <c r="V1184" s="32">
        <f t="shared" si="513"/>
        <v>0</v>
      </c>
      <c r="W1184" s="97">
        <f t="shared" si="514"/>
        <v>0</v>
      </c>
      <c r="X1184" s="53">
        <f t="shared" si="515"/>
        <v>-490</v>
      </c>
      <c r="Y1184" s="75" t="s">
        <v>236</v>
      </c>
      <c r="Z1184" s="5">
        <f t="shared" si="518"/>
        <v>0</v>
      </c>
      <c r="AA1184" s="58"/>
      <c r="AB1184" s="58"/>
      <c r="AC1184" s="58"/>
      <c r="AD1184" s="58"/>
      <c r="AE1184" s="58"/>
      <c r="AF1184" s="58"/>
      <c r="AG1184" s="58"/>
      <c r="AH1184" s="58"/>
      <c r="AI1184" s="58"/>
      <c r="AJ1184" s="58"/>
      <c r="AK1184" s="58"/>
      <c r="AL1184" s="58"/>
      <c r="AM1184" s="58"/>
      <c r="AN1184" s="58"/>
      <c r="AO1184" s="58"/>
      <c r="AP1184" s="58"/>
      <c r="AQ1184" s="58"/>
      <c r="AR1184" s="58"/>
      <c r="AS1184" s="58"/>
      <c r="AT1184" s="58"/>
      <c r="AU1184" s="58"/>
      <c r="AV1184" s="58"/>
      <c r="AW1184" s="58"/>
      <c r="AX1184" s="58"/>
      <c r="AY1184" s="58"/>
      <c r="AZ1184" s="58"/>
      <c r="BA1184" s="58"/>
      <c r="BB1184" s="58"/>
      <c r="BC1184" s="58"/>
      <c r="BD1184" s="58"/>
      <c r="BE1184" s="58"/>
      <c r="BF1184" s="58"/>
      <c r="BG1184" s="58"/>
    </row>
    <row r="1185" spans="1:59" s="229" customFormat="1" ht="18.75" customHeight="1">
      <c r="A1185" s="83" t="s">
        <v>844</v>
      </c>
      <c r="B1185" s="28" t="s">
        <v>855</v>
      </c>
      <c r="C1185" s="227"/>
      <c r="D1185" s="37">
        <f>D1186+D1187+D1188+D1190</f>
        <v>4869</v>
      </c>
      <c r="E1185" s="37">
        <f>E1186+E1187+E1188+E1190</f>
        <v>4869</v>
      </c>
      <c r="F1185" s="37">
        <f t="shared" ref="F1185:P1185" si="524">F1186+F1187+F1188+F1190</f>
        <v>0</v>
      </c>
      <c r="G1185" s="37">
        <f t="shared" si="524"/>
        <v>0</v>
      </c>
      <c r="H1185" s="37">
        <f t="shared" si="524"/>
        <v>0</v>
      </c>
      <c r="I1185" s="37">
        <f t="shared" si="524"/>
        <v>0</v>
      </c>
      <c r="J1185" s="37">
        <f t="shared" si="524"/>
        <v>0</v>
      </c>
      <c r="K1185" s="37">
        <f t="shared" si="524"/>
        <v>0</v>
      </c>
      <c r="L1185" s="37">
        <f t="shared" si="524"/>
        <v>0</v>
      </c>
      <c r="M1185" s="37">
        <f t="shared" si="524"/>
        <v>0</v>
      </c>
      <c r="N1185" s="37">
        <f t="shared" si="524"/>
        <v>0</v>
      </c>
      <c r="O1185" s="37">
        <f t="shared" si="524"/>
        <v>0</v>
      </c>
      <c r="P1185" s="37">
        <f t="shared" si="524"/>
        <v>0</v>
      </c>
      <c r="Q1185" s="37">
        <f t="shared" ref="Q1185:W1185" si="525">Q1186+Q1187+Q1188</f>
        <v>0</v>
      </c>
      <c r="R1185" s="37">
        <f t="shared" si="525"/>
        <v>0</v>
      </c>
      <c r="S1185" s="37">
        <f t="shared" si="525"/>
        <v>44</v>
      </c>
      <c r="T1185" s="37">
        <f t="shared" si="525"/>
        <v>0</v>
      </c>
      <c r="U1185" s="217">
        <f t="shared" si="525"/>
        <v>2369</v>
      </c>
      <c r="V1185" s="32">
        <f t="shared" si="525"/>
        <v>2325</v>
      </c>
      <c r="W1185" s="97">
        <f t="shared" si="525"/>
        <v>2369</v>
      </c>
      <c r="X1185" s="34">
        <f t="shared" si="515"/>
        <v>4869</v>
      </c>
      <c r="Y1185" s="75" t="s">
        <v>236</v>
      </c>
      <c r="Z1185" s="5">
        <f t="shared" si="518"/>
        <v>0</v>
      </c>
      <c r="AA1185" s="58"/>
      <c r="AB1185" s="58"/>
      <c r="AC1185" s="228"/>
      <c r="AD1185" s="228"/>
      <c r="AE1185" s="228"/>
      <c r="AF1185" s="228"/>
      <c r="AG1185" s="228"/>
      <c r="AH1185" s="228"/>
      <c r="AI1185" s="228"/>
      <c r="AJ1185" s="228"/>
      <c r="AK1185" s="228"/>
      <c r="AL1185" s="228"/>
      <c r="AM1185" s="228"/>
      <c r="AN1185" s="228"/>
      <c r="AO1185" s="228"/>
      <c r="AP1185" s="228"/>
      <c r="AQ1185" s="228"/>
      <c r="AR1185" s="228"/>
      <c r="AS1185" s="228"/>
      <c r="AT1185" s="228"/>
      <c r="AU1185" s="228"/>
      <c r="AV1185" s="228"/>
      <c r="AW1185" s="228"/>
      <c r="AX1185" s="228"/>
      <c r="AY1185" s="228"/>
      <c r="AZ1185" s="228"/>
      <c r="BA1185" s="228"/>
      <c r="BB1185" s="228"/>
      <c r="BC1185" s="228"/>
      <c r="BD1185" s="228"/>
      <c r="BE1185" s="228"/>
      <c r="BF1185" s="228"/>
      <c r="BG1185" s="228"/>
    </row>
    <row r="1186" spans="1:59" s="59" customFormat="1" ht="16.899999999999999" customHeight="1">
      <c r="A1186" s="128" t="s">
        <v>35</v>
      </c>
      <c r="B1186" s="230" t="s">
        <v>371</v>
      </c>
      <c r="C1186" s="218"/>
      <c r="D1186" s="45">
        <f>SUM(E1186:P1186)</f>
        <v>1820</v>
      </c>
      <c r="E1186" s="45">
        <v>1820</v>
      </c>
      <c r="F1186" s="45"/>
      <c r="G1186" s="45"/>
      <c r="H1186" s="45"/>
      <c r="I1186" s="45"/>
      <c r="J1186" s="45"/>
      <c r="K1186" s="45"/>
      <c r="L1186" s="45"/>
      <c r="M1186" s="45"/>
      <c r="N1186" s="45"/>
      <c r="O1186" s="45"/>
      <c r="P1186" s="45"/>
      <c r="Q1186" s="45"/>
      <c r="R1186" s="45"/>
      <c r="S1186" s="45"/>
      <c r="T1186" s="45"/>
      <c r="U1186" s="212">
        <f t="shared" ref="U1186:U1189" si="526">D1186+Q1186+R1186</f>
        <v>1820</v>
      </c>
      <c r="V1186" s="32">
        <f t="shared" ref="V1186:V1189" si="527">U1186-S1186</f>
        <v>1820</v>
      </c>
      <c r="W1186" s="97">
        <f t="shared" ref="W1186:W1189" si="528">E1186+F1186+G1186+H1186+I1186+J1186+K1186+L1186+M1186+N1186+O1186+P1186</f>
        <v>1820</v>
      </c>
      <c r="X1186" s="47">
        <f t="shared" si="515"/>
        <v>1820</v>
      </c>
      <c r="Y1186" s="75" t="s">
        <v>236</v>
      </c>
      <c r="Z1186" s="5">
        <f t="shared" si="518"/>
        <v>0</v>
      </c>
      <c r="AA1186" s="58"/>
      <c r="AB1186" s="58"/>
      <c r="AC1186" s="58"/>
      <c r="AD1186" s="58"/>
      <c r="AE1186" s="58"/>
      <c r="AF1186" s="58"/>
      <c r="AG1186" s="58"/>
      <c r="AH1186" s="58"/>
      <c r="AI1186" s="58"/>
      <c r="AJ1186" s="58"/>
      <c r="AK1186" s="58"/>
      <c r="AL1186" s="58"/>
      <c r="AM1186" s="58"/>
      <c r="AN1186" s="58"/>
      <c r="AO1186" s="58"/>
      <c r="AP1186" s="58"/>
      <c r="AQ1186" s="58"/>
      <c r="AR1186" s="58"/>
      <c r="AS1186" s="58"/>
      <c r="AT1186" s="58"/>
      <c r="AU1186" s="58"/>
      <c r="AV1186" s="58"/>
      <c r="AW1186" s="58"/>
      <c r="AX1186" s="58"/>
      <c r="AY1186" s="58"/>
      <c r="AZ1186" s="58"/>
      <c r="BA1186" s="58"/>
      <c r="BB1186" s="58"/>
      <c r="BC1186" s="58"/>
      <c r="BD1186" s="58"/>
      <c r="BE1186" s="58"/>
      <c r="BF1186" s="58"/>
      <c r="BG1186" s="58"/>
    </row>
    <row r="1187" spans="1:59" s="59" customFormat="1" ht="16.899999999999999" customHeight="1">
      <c r="A1187" s="128" t="s">
        <v>43</v>
      </c>
      <c r="B1187" s="230" t="s">
        <v>372</v>
      </c>
      <c r="C1187" s="218"/>
      <c r="D1187" s="45">
        <f t="shared" ref="D1187:D1195" si="529">SUM(E1187:P1187)</f>
        <v>399</v>
      </c>
      <c r="E1187" s="45">
        <v>399</v>
      </c>
      <c r="F1187" s="45"/>
      <c r="G1187" s="45"/>
      <c r="H1187" s="45"/>
      <c r="I1187" s="45"/>
      <c r="J1187" s="45"/>
      <c r="K1187" s="45"/>
      <c r="L1187" s="45"/>
      <c r="M1187" s="45"/>
      <c r="N1187" s="45"/>
      <c r="O1187" s="45"/>
      <c r="P1187" s="45"/>
      <c r="Q1187" s="45"/>
      <c r="R1187" s="45"/>
      <c r="S1187" s="45">
        <v>44</v>
      </c>
      <c r="T1187" s="45"/>
      <c r="U1187" s="214">
        <f t="shared" si="526"/>
        <v>399</v>
      </c>
      <c r="V1187" s="32">
        <f t="shared" si="527"/>
        <v>355</v>
      </c>
      <c r="W1187" s="97">
        <f t="shared" si="528"/>
        <v>399</v>
      </c>
      <c r="X1187" s="47">
        <f t="shared" si="515"/>
        <v>399</v>
      </c>
      <c r="Y1187" s="75" t="s">
        <v>236</v>
      </c>
      <c r="Z1187" s="5">
        <f t="shared" si="518"/>
        <v>0</v>
      </c>
      <c r="AA1187" s="58"/>
      <c r="AB1187" s="58"/>
      <c r="AC1187" s="58"/>
      <c r="AD1187" s="58"/>
      <c r="AE1187" s="58"/>
      <c r="AF1187" s="58"/>
      <c r="AG1187" s="58"/>
      <c r="AH1187" s="58"/>
      <c r="AI1187" s="58"/>
      <c r="AJ1187" s="58"/>
      <c r="AK1187" s="58"/>
      <c r="AL1187" s="58"/>
      <c r="AM1187" s="58"/>
      <c r="AN1187" s="58"/>
      <c r="AO1187" s="58"/>
      <c r="AP1187" s="58"/>
      <c r="AQ1187" s="58"/>
      <c r="AR1187" s="58"/>
      <c r="AS1187" s="58"/>
      <c r="AT1187" s="58"/>
      <c r="AU1187" s="58"/>
      <c r="AV1187" s="58"/>
      <c r="AW1187" s="58"/>
      <c r="AX1187" s="58"/>
      <c r="AY1187" s="58"/>
      <c r="AZ1187" s="58"/>
      <c r="BA1187" s="58"/>
      <c r="BB1187" s="58"/>
      <c r="BC1187" s="58"/>
      <c r="BD1187" s="58"/>
      <c r="BE1187" s="58"/>
      <c r="BF1187" s="58"/>
      <c r="BG1187" s="58"/>
    </row>
    <row r="1188" spans="1:59" s="59" customFormat="1" ht="16.899999999999999" customHeight="1">
      <c r="A1188" s="128" t="s">
        <v>45</v>
      </c>
      <c r="B1188" s="230" t="s">
        <v>373</v>
      </c>
      <c r="C1188" s="218"/>
      <c r="D1188" s="45">
        <f t="shared" si="529"/>
        <v>150</v>
      </c>
      <c r="E1188" s="45">
        <f>E1189</f>
        <v>150</v>
      </c>
      <c r="F1188" s="45"/>
      <c r="G1188" s="45"/>
      <c r="H1188" s="45"/>
      <c r="I1188" s="45"/>
      <c r="J1188" s="45"/>
      <c r="K1188" s="45"/>
      <c r="L1188" s="45"/>
      <c r="M1188" s="45"/>
      <c r="N1188" s="45"/>
      <c r="O1188" s="45"/>
      <c r="P1188" s="45"/>
      <c r="Q1188" s="45"/>
      <c r="R1188" s="45"/>
      <c r="S1188" s="45"/>
      <c r="T1188" s="45"/>
      <c r="U1188" s="214">
        <f t="shared" si="526"/>
        <v>150</v>
      </c>
      <c r="V1188" s="32">
        <f t="shared" si="527"/>
        <v>150</v>
      </c>
      <c r="W1188" s="97">
        <f t="shared" si="528"/>
        <v>150</v>
      </c>
      <c r="X1188" s="47">
        <f t="shared" si="515"/>
        <v>150</v>
      </c>
      <c r="Y1188" s="75" t="s">
        <v>236</v>
      </c>
      <c r="Z1188" s="5">
        <f t="shared" si="518"/>
        <v>0</v>
      </c>
      <c r="AA1188" s="58"/>
      <c r="AB1188" s="58"/>
      <c r="AC1188" s="58"/>
      <c r="AD1188" s="58"/>
      <c r="AE1188" s="58"/>
      <c r="AF1188" s="58"/>
      <c r="AG1188" s="58"/>
      <c r="AH1188" s="58"/>
      <c r="AI1188" s="58"/>
      <c r="AJ1188" s="58"/>
      <c r="AK1188" s="58"/>
      <c r="AL1188" s="58"/>
      <c r="AM1188" s="58"/>
      <c r="AN1188" s="58"/>
      <c r="AO1188" s="58"/>
      <c r="AP1188" s="58"/>
      <c r="AQ1188" s="58"/>
      <c r="AR1188" s="58"/>
      <c r="AS1188" s="58"/>
      <c r="AT1188" s="58"/>
      <c r="AU1188" s="58"/>
      <c r="AV1188" s="58"/>
      <c r="AW1188" s="58"/>
      <c r="AX1188" s="58"/>
      <c r="AY1188" s="58"/>
      <c r="AZ1188" s="58"/>
      <c r="BA1188" s="58"/>
      <c r="BB1188" s="58"/>
      <c r="BC1188" s="58"/>
      <c r="BD1188" s="58"/>
      <c r="BE1188" s="58"/>
      <c r="BF1188" s="58"/>
      <c r="BG1188" s="58"/>
    </row>
    <row r="1189" spans="1:59" s="59" customFormat="1" ht="24">
      <c r="A1189" s="133" t="s">
        <v>40</v>
      </c>
      <c r="B1189" s="223" t="s">
        <v>846</v>
      </c>
      <c r="C1189" s="222"/>
      <c r="D1189" s="52">
        <f t="shared" si="529"/>
        <v>150</v>
      </c>
      <c r="E1189" s="52">
        <v>150</v>
      </c>
      <c r="F1189" s="52"/>
      <c r="G1189" s="52"/>
      <c r="H1189" s="52"/>
      <c r="I1189" s="52"/>
      <c r="J1189" s="52"/>
      <c r="K1189" s="52"/>
      <c r="L1189" s="52"/>
      <c r="M1189" s="52"/>
      <c r="N1189" s="52"/>
      <c r="O1189" s="52"/>
      <c r="P1189" s="52"/>
      <c r="Q1189" s="52"/>
      <c r="R1189" s="52"/>
      <c r="S1189" s="52"/>
      <c r="T1189" s="52"/>
      <c r="U1189" s="212">
        <f t="shared" si="526"/>
        <v>150</v>
      </c>
      <c r="V1189" s="32">
        <f t="shared" si="527"/>
        <v>150</v>
      </c>
      <c r="W1189" s="97">
        <f t="shared" si="528"/>
        <v>150</v>
      </c>
      <c r="X1189" s="53">
        <f t="shared" si="515"/>
        <v>150</v>
      </c>
      <c r="Y1189" s="75" t="s">
        <v>236</v>
      </c>
      <c r="Z1189" s="5">
        <f t="shared" si="518"/>
        <v>0</v>
      </c>
      <c r="AA1189" s="58"/>
      <c r="AB1189" s="58"/>
      <c r="AC1189" s="58"/>
      <c r="AD1189" s="58"/>
      <c r="AE1189" s="58"/>
      <c r="AF1189" s="58"/>
      <c r="AG1189" s="58"/>
      <c r="AH1189" s="58"/>
      <c r="AI1189" s="58"/>
      <c r="AJ1189" s="58"/>
      <c r="AK1189" s="58"/>
      <c r="AL1189" s="58"/>
      <c r="AM1189" s="58"/>
      <c r="AN1189" s="58"/>
      <c r="AO1189" s="58"/>
      <c r="AP1189" s="58"/>
      <c r="AQ1189" s="58"/>
      <c r="AR1189" s="58"/>
      <c r="AS1189" s="58"/>
      <c r="AT1189" s="58"/>
      <c r="AU1189" s="58"/>
      <c r="AV1189" s="58"/>
      <c r="AW1189" s="58"/>
      <c r="AX1189" s="58"/>
      <c r="AY1189" s="58"/>
      <c r="AZ1189" s="58"/>
      <c r="BA1189" s="58"/>
      <c r="BB1189" s="58"/>
      <c r="BC1189" s="58"/>
      <c r="BD1189" s="58"/>
      <c r="BE1189" s="58"/>
      <c r="BF1189" s="58"/>
      <c r="BG1189" s="58"/>
    </row>
    <row r="1190" spans="1:59" s="59" customFormat="1" ht="16.899999999999999" customHeight="1">
      <c r="A1190" s="128" t="s">
        <v>65</v>
      </c>
      <c r="B1190" s="230" t="s">
        <v>710</v>
      </c>
      <c r="C1190" s="218"/>
      <c r="D1190" s="45">
        <f t="shared" si="529"/>
        <v>2500</v>
      </c>
      <c r="E1190" s="45">
        <f>E1191</f>
        <v>2500</v>
      </c>
      <c r="F1190" s="45">
        <f t="shared" ref="F1190:P1190" si="530">F1191</f>
        <v>0</v>
      </c>
      <c r="G1190" s="45">
        <f t="shared" si="530"/>
        <v>0</v>
      </c>
      <c r="H1190" s="45">
        <f t="shared" si="530"/>
        <v>0</v>
      </c>
      <c r="I1190" s="45">
        <f t="shared" si="530"/>
        <v>0</v>
      </c>
      <c r="J1190" s="45">
        <f t="shared" si="530"/>
        <v>0</v>
      </c>
      <c r="K1190" s="45">
        <f t="shared" si="530"/>
        <v>0</v>
      </c>
      <c r="L1190" s="45">
        <f t="shared" si="530"/>
        <v>0</v>
      </c>
      <c r="M1190" s="45">
        <f t="shared" si="530"/>
        <v>0</v>
      </c>
      <c r="N1190" s="45">
        <f t="shared" si="530"/>
        <v>0</v>
      </c>
      <c r="O1190" s="45">
        <f t="shared" si="530"/>
        <v>0</v>
      </c>
      <c r="P1190" s="45">
        <f t="shared" si="530"/>
        <v>0</v>
      </c>
      <c r="Q1190" s="45"/>
      <c r="R1190" s="45"/>
      <c r="S1190" s="45"/>
      <c r="T1190" s="45"/>
      <c r="U1190" s="214"/>
      <c r="V1190" s="32"/>
      <c r="W1190" s="97"/>
      <c r="X1190" s="47">
        <f t="shared" si="515"/>
        <v>2500</v>
      </c>
      <c r="Y1190" s="75" t="s">
        <v>236</v>
      </c>
      <c r="Z1190" s="5">
        <f t="shared" si="518"/>
        <v>0</v>
      </c>
      <c r="AA1190" s="58"/>
      <c r="AB1190" s="58"/>
      <c r="AC1190" s="58"/>
      <c r="AD1190" s="58"/>
      <c r="AE1190" s="58"/>
      <c r="AF1190" s="58"/>
      <c r="AG1190" s="58"/>
      <c r="AH1190" s="58"/>
      <c r="AI1190" s="58"/>
      <c r="AJ1190" s="58"/>
      <c r="AK1190" s="58"/>
      <c r="AL1190" s="58"/>
      <c r="AM1190" s="58"/>
      <c r="AN1190" s="58"/>
      <c r="AO1190" s="58"/>
      <c r="AP1190" s="58"/>
      <c r="AQ1190" s="58"/>
      <c r="AR1190" s="58"/>
      <c r="AS1190" s="58"/>
      <c r="AT1190" s="58"/>
      <c r="AU1190" s="58"/>
      <c r="AV1190" s="58"/>
      <c r="AW1190" s="58"/>
      <c r="AX1190" s="58"/>
      <c r="AY1190" s="58"/>
      <c r="AZ1190" s="58"/>
      <c r="BA1190" s="58"/>
      <c r="BB1190" s="58"/>
      <c r="BC1190" s="58"/>
      <c r="BD1190" s="58"/>
      <c r="BE1190" s="58"/>
      <c r="BF1190" s="58"/>
      <c r="BG1190" s="58"/>
    </row>
    <row r="1191" spans="1:59" s="59" customFormat="1" ht="14.25" customHeight="1">
      <c r="A1191" s="133" t="s">
        <v>40</v>
      </c>
      <c r="B1191" s="223" t="s">
        <v>856</v>
      </c>
      <c r="C1191" s="222"/>
      <c r="D1191" s="52">
        <f t="shared" si="529"/>
        <v>2500</v>
      </c>
      <c r="E1191" s="52">
        <v>2500</v>
      </c>
      <c r="F1191" s="52"/>
      <c r="G1191" s="52"/>
      <c r="H1191" s="52"/>
      <c r="I1191" s="52"/>
      <c r="J1191" s="52"/>
      <c r="K1191" s="52"/>
      <c r="L1191" s="52"/>
      <c r="M1191" s="52"/>
      <c r="N1191" s="52"/>
      <c r="O1191" s="52"/>
      <c r="P1191" s="52"/>
      <c r="Q1191" s="52"/>
      <c r="R1191" s="52"/>
      <c r="S1191" s="52"/>
      <c r="T1191" s="52"/>
      <c r="U1191" s="212"/>
      <c r="V1191" s="32"/>
      <c r="W1191" s="97"/>
      <c r="X1191" s="53">
        <f t="shared" si="515"/>
        <v>2500</v>
      </c>
      <c r="Y1191" s="75" t="s">
        <v>236</v>
      </c>
      <c r="Z1191" s="5">
        <f t="shared" si="518"/>
        <v>0</v>
      </c>
      <c r="AA1191" s="58"/>
      <c r="AB1191" s="58"/>
      <c r="AC1191" s="58"/>
      <c r="AD1191" s="58"/>
      <c r="AE1191" s="58"/>
      <c r="AF1191" s="58"/>
      <c r="AG1191" s="58"/>
      <c r="AH1191" s="58"/>
      <c r="AI1191" s="58"/>
      <c r="AJ1191" s="58"/>
      <c r="AK1191" s="58"/>
      <c r="AL1191" s="58"/>
      <c r="AM1191" s="58"/>
      <c r="AN1191" s="58"/>
      <c r="AO1191" s="58"/>
      <c r="AP1191" s="58"/>
      <c r="AQ1191" s="58"/>
      <c r="AR1191" s="58"/>
      <c r="AS1191" s="58"/>
      <c r="AT1191" s="58"/>
      <c r="AU1191" s="58"/>
      <c r="AV1191" s="58"/>
      <c r="AW1191" s="58"/>
      <c r="AX1191" s="58"/>
      <c r="AY1191" s="58"/>
      <c r="AZ1191" s="58"/>
      <c r="BA1191" s="58"/>
      <c r="BB1191" s="58"/>
      <c r="BC1191" s="58"/>
      <c r="BD1191" s="58"/>
      <c r="BE1191" s="58"/>
      <c r="BF1191" s="58"/>
      <c r="BG1191" s="58"/>
    </row>
    <row r="1192" spans="1:59" s="229" customFormat="1" ht="24">
      <c r="A1192" s="83" t="s">
        <v>847</v>
      </c>
      <c r="B1192" s="28" t="s">
        <v>857</v>
      </c>
      <c r="C1192" s="227"/>
      <c r="D1192" s="37">
        <f t="shared" si="529"/>
        <v>1521</v>
      </c>
      <c r="E1192" s="37">
        <f>E1193</f>
        <v>1521</v>
      </c>
      <c r="F1192" s="37">
        <f t="shared" ref="F1192:P1192" si="531">F1194</f>
        <v>0</v>
      </c>
      <c r="G1192" s="37">
        <f t="shared" si="531"/>
        <v>0</v>
      </c>
      <c r="H1192" s="37">
        <f t="shared" si="531"/>
        <v>0</v>
      </c>
      <c r="I1192" s="37">
        <f t="shared" si="531"/>
        <v>0</v>
      </c>
      <c r="J1192" s="37">
        <f t="shared" si="531"/>
        <v>0</v>
      </c>
      <c r="K1192" s="37">
        <f t="shared" si="531"/>
        <v>0</v>
      </c>
      <c r="L1192" s="37">
        <f t="shared" si="531"/>
        <v>0</v>
      </c>
      <c r="M1192" s="37">
        <f t="shared" si="531"/>
        <v>0</v>
      </c>
      <c r="N1192" s="37">
        <f t="shared" si="531"/>
        <v>0</v>
      </c>
      <c r="O1192" s="37">
        <f t="shared" si="531"/>
        <v>0</v>
      </c>
      <c r="P1192" s="37">
        <f t="shared" si="531"/>
        <v>0</v>
      </c>
      <c r="Q1192" s="37"/>
      <c r="R1192" s="37"/>
      <c r="S1192" s="37"/>
      <c r="T1192" s="37"/>
      <c r="U1192" s="217">
        <f t="shared" ref="U1192" si="532">D1192+Q1192+R1192</f>
        <v>1521</v>
      </c>
      <c r="V1192" s="32">
        <f t="shared" ref="V1192" si="533">U1192-S1192</f>
        <v>1521</v>
      </c>
      <c r="W1192" s="97"/>
      <c r="X1192" s="34">
        <f>D1192-C1192</f>
        <v>1521</v>
      </c>
      <c r="Y1192" s="75" t="s">
        <v>17</v>
      </c>
      <c r="Z1192" s="5" t="s">
        <v>298</v>
      </c>
      <c r="AA1192" s="58"/>
      <c r="AB1192" s="58"/>
      <c r="AC1192" s="228"/>
      <c r="AD1192" s="228"/>
      <c r="AE1192" s="228"/>
      <c r="AF1192" s="228"/>
      <c r="AG1192" s="228"/>
      <c r="AH1192" s="228"/>
      <c r="AI1192" s="228"/>
      <c r="AJ1192" s="228"/>
      <c r="AK1192" s="228"/>
      <c r="AL1192" s="228"/>
      <c r="AM1192" s="228"/>
      <c r="AN1192" s="228"/>
      <c r="AO1192" s="228"/>
      <c r="AP1192" s="228"/>
      <c r="AQ1192" s="228"/>
      <c r="AR1192" s="228"/>
      <c r="AS1192" s="228"/>
      <c r="AT1192" s="228"/>
      <c r="AU1192" s="228"/>
      <c r="AV1192" s="228"/>
      <c r="AW1192" s="228"/>
      <c r="AX1192" s="228"/>
      <c r="AY1192" s="228"/>
      <c r="AZ1192" s="228"/>
      <c r="BA1192" s="228"/>
      <c r="BB1192" s="228"/>
      <c r="BC1192" s="228"/>
      <c r="BD1192" s="228"/>
      <c r="BE1192" s="228"/>
      <c r="BF1192" s="228"/>
      <c r="BG1192" s="228"/>
    </row>
    <row r="1193" spans="1:59" s="59" customFormat="1" ht="16.899999999999999" customHeight="1">
      <c r="A1193" s="128" t="s">
        <v>237</v>
      </c>
      <c r="B1193" s="230" t="s">
        <v>710</v>
      </c>
      <c r="C1193" s="218"/>
      <c r="D1193" s="45">
        <f t="shared" si="529"/>
        <v>1521</v>
      </c>
      <c r="E1193" s="45">
        <f>E1194</f>
        <v>1521</v>
      </c>
      <c r="F1193" s="45"/>
      <c r="G1193" s="45"/>
      <c r="H1193" s="45"/>
      <c r="I1193" s="45"/>
      <c r="J1193" s="45"/>
      <c r="K1193" s="45"/>
      <c r="L1193" s="45"/>
      <c r="M1193" s="45"/>
      <c r="N1193" s="45"/>
      <c r="O1193" s="45"/>
      <c r="P1193" s="45"/>
      <c r="Q1193" s="45"/>
      <c r="R1193" s="45"/>
      <c r="S1193" s="45"/>
      <c r="T1193" s="45"/>
      <c r="U1193" s="214"/>
      <c r="V1193" s="32"/>
      <c r="W1193" s="97"/>
      <c r="X1193" s="47">
        <f t="shared" ref="X1193:X1194" si="534">D1193-C1193</f>
        <v>1521</v>
      </c>
      <c r="Y1193" s="75" t="s">
        <v>17</v>
      </c>
      <c r="Z1193" s="5" t="s">
        <v>298</v>
      </c>
      <c r="AA1193" s="58"/>
      <c r="AB1193" s="58"/>
      <c r="AC1193" s="58"/>
      <c r="AD1193" s="58"/>
      <c r="AE1193" s="58"/>
      <c r="AF1193" s="58"/>
      <c r="AG1193" s="58"/>
      <c r="AH1193" s="58"/>
      <c r="AI1193" s="58"/>
      <c r="AJ1193" s="58"/>
      <c r="AK1193" s="58"/>
      <c r="AL1193" s="58"/>
      <c r="AM1193" s="58"/>
      <c r="AN1193" s="58"/>
      <c r="AO1193" s="58"/>
      <c r="AP1193" s="58"/>
      <c r="AQ1193" s="58"/>
      <c r="AR1193" s="58"/>
      <c r="AS1193" s="58"/>
      <c r="AT1193" s="58"/>
      <c r="AU1193" s="58"/>
      <c r="AV1193" s="58"/>
      <c r="AW1193" s="58"/>
      <c r="AX1193" s="58"/>
      <c r="AY1193" s="58"/>
      <c r="AZ1193" s="58"/>
      <c r="BA1193" s="58"/>
      <c r="BB1193" s="58"/>
      <c r="BC1193" s="58"/>
      <c r="BD1193" s="58"/>
      <c r="BE1193" s="58"/>
      <c r="BF1193" s="58"/>
      <c r="BG1193" s="58"/>
    </row>
    <row r="1194" spans="1:59" s="59" customFormat="1" ht="36">
      <c r="A1194" s="133" t="s">
        <v>40</v>
      </c>
      <c r="B1194" s="223" t="s">
        <v>858</v>
      </c>
      <c r="C1194" s="222"/>
      <c r="D1194" s="52">
        <f t="shared" si="529"/>
        <v>1521</v>
      </c>
      <c r="E1194" s="52">
        <v>1521</v>
      </c>
      <c r="F1194" s="52"/>
      <c r="G1194" s="52"/>
      <c r="H1194" s="52"/>
      <c r="I1194" s="52"/>
      <c r="J1194" s="52"/>
      <c r="K1194" s="52"/>
      <c r="L1194" s="52"/>
      <c r="M1194" s="52"/>
      <c r="N1194" s="52"/>
      <c r="O1194" s="52"/>
      <c r="P1194" s="52"/>
      <c r="Q1194" s="52"/>
      <c r="R1194" s="52"/>
      <c r="S1194" s="52"/>
      <c r="T1194" s="52"/>
      <c r="U1194" s="212"/>
      <c r="V1194" s="32"/>
      <c r="W1194" s="97"/>
      <c r="X1194" s="53">
        <f t="shared" si="534"/>
        <v>1521</v>
      </c>
      <c r="Y1194" s="75" t="s">
        <v>17</v>
      </c>
      <c r="Z1194" s="5" t="s">
        <v>298</v>
      </c>
      <c r="AA1194" s="58"/>
      <c r="AB1194" s="58"/>
      <c r="AC1194" s="58"/>
      <c r="AD1194" s="58"/>
      <c r="AE1194" s="58"/>
      <c r="AF1194" s="58"/>
      <c r="AG1194" s="58"/>
      <c r="AH1194" s="58"/>
      <c r="AI1194" s="58"/>
      <c r="AJ1194" s="58"/>
      <c r="AK1194" s="58"/>
      <c r="AL1194" s="58"/>
      <c r="AM1194" s="58"/>
      <c r="AN1194" s="58"/>
      <c r="AO1194" s="58"/>
      <c r="AP1194" s="58"/>
      <c r="AQ1194" s="58"/>
      <c r="AR1194" s="58"/>
      <c r="AS1194" s="58"/>
      <c r="AT1194" s="58"/>
      <c r="AU1194" s="58"/>
      <c r="AV1194" s="58"/>
      <c r="AW1194" s="58"/>
      <c r="AX1194" s="58"/>
      <c r="AY1194" s="58"/>
      <c r="AZ1194" s="58"/>
      <c r="BA1194" s="58"/>
      <c r="BB1194" s="58"/>
      <c r="BC1194" s="58"/>
      <c r="BD1194" s="58"/>
      <c r="BE1194" s="58"/>
      <c r="BF1194" s="58"/>
      <c r="BG1194" s="58"/>
    </row>
    <row r="1195" spans="1:59" s="229" customFormat="1" ht="36">
      <c r="A1195" s="83" t="s">
        <v>851</v>
      </c>
      <c r="B1195" s="28" t="s">
        <v>859</v>
      </c>
      <c r="C1195" s="227">
        <v>6000</v>
      </c>
      <c r="D1195" s="37">
        <f t="shared" si="529"/>
        <v>6000</v>
      </c>
      <c r="E1195" s="37">
        <v>6000</v>
      </c>
      <c r="F1195" s="37"/>
      <c r="G1195" s="37"/>
      <c r="H1195" s="37"/>
      <c r="I1195" s="37"/>
      <c r="J1195" s="37"/>
      <c r="K1195" s="37"/>
      <c r="L1195" s="37"/>
      <c r="M1195" s="37"/>
      <c r="N1195" s="37"/>
      <c r="O1195" s="37"/>
      <c r="P1195" s="37"/>
      <c r="Q1195" s="37"/>
      <c r="R1195" s="37"/>
      <c r="S1195" s="37"/>
      <c r="T1195" s="37"/>
      <c r="U1195" s="217">
        <f t="shared" si="501"/>
        <v>6000</v>
      </c>
      <c r="V1195" s="32">
        <f t="shared" si="513"/>
        <v>6000</v>
      </c>
      <c r="W1195" s="97"/>
      <c r="X1195" s="34">
        <f t="shared" si="515"/>
        <v>0</v>
      </c>
      <c r="Y1195" s="75" t="s">
        <v>37</v>
      </c>
      <c r="Z1195" s="5">
        <f t="shared" si="518"/>
        <v>0</v>
      </c>
      <c r="AA1195" s="58"/>
      <c r="AB1195" s="58"/>
      <c r="AC1195" s="228"/>
      <c r="AD1195" s="228"/>
      <c r="AE1195" s="228"/>
      <c r="AF1195" s="228"/>
      <c r="AG1195" s="228"/>
      <c r="AH1195" s="228"/>
      <c r="AI1195" s="228"/>
      <c r="AJ1195" s="228"/>
      <c r="AK1195" s="228"/>
      <c r="AL1195" s="228"/>
      <c r="AM1195" s="228"/>
      <c r="AN1195" s="228"/>
      <c r="AO1195" s="228"/>
      <c r="AP1195" s="228"/>
      <c r="AQ1195" s="228"/>
      <c r="AR1195" s="228"/>
      <c r="AS1195" s="228"/>
      <c r="AT1195" s="228"/>
      <c r="AU1195" s="228"/>
      <c r="AV1195" s="228"/>
      <c r="AW1195" s="228"/>
      <c r="AX1195" s="228"/>
      <c r="AY1195" s="228"/>
      <c r="AZ1195" s="228"/>
      <c r="BA1195" s="228"/>
      <c r="BB1195" s="228"/>
      <c r="BC1195" s="228"/>
      <c r="BD1195" s="228"/>
      <c r="BE1195" s="228"/>
      <c r="BF1195" s="228"/>
      <c r="BG1195" s="228"/>
    </row>
    <row r="1196" spans="1:59" s="41" customFormat="1" ht="13.5" customHeight="1">
      <c r="A1196" s="27">
        <v>18</v>
      </c>
      <c r="B1196" s="28" t="s">
        <v>860</v>
      </c>
      <c r="C1196" s="227">
        <v>253858</v>
      </c>
      <c r="D1196" s="37">
        <f t="shared" ref="D1196:P1196" si="535">D1197+D1268+D1282+D1304+D1329+D1341+D1353+D1384+D1393+D1401+D1244+D1370</f>
        <v>300112</v>
      </c>
      <c r="E1196" s="37">
        <f t="shared" si="535"/>
        <v>0</v>
      </c>
      <c r="F1196" s="37">
        <f t="shared" si="535"/>
        <v>0</v>
      </c>
      <c r="G1196" s="37">
        <f t="shared" si="535"/>
        <v>124402</v>
      </c>
      <c r="H1196" s="37">
        <f t="shared" si="535"/>
        <v>0</v>
      </c>
      <c r="I1196" s="37">
        <f t="shared" si="535"/>
        <v>0</v>
      </c>
      <c r="J1196" s="37">
        <f t="shared" si="535"/>
        <v>123168</v>
      </c>
      <c r="K1196" s="37">
        <f t="shared" si="535"/>
        <v>38653</v>
      </c>
      <c r="L1196" s="37">
        <f t="shared" si="535"/>
        <v>0</v>
      </c>
      <c r="M1196" s="37">
        <f t="shared" si="535"/>
        <v>0</v>
      </c>
      <c r="N1196" s="37">
        <f t="shared" si="535"/>
        <v>13889</v>
      </c>
      <c r="O1196" s="37">
        <f t="shared" si="535"/>
        <v>0</v>
      </c>
      <c r="P1196" s="37">
        <f t="shared" si="535"/>
        <v>0</v>
      </c>
      <c r="Q1196" s="37">
        <f>Q1197+Q1268+Q1282+Q1304+Q1329+Q1341+Q1353+Q1384+Q1393+Q1401+Q1244+Q1370</f>
        <v>1069.8</v>
      </c>
      <c r="R1196" s="37" t="e">
        <f>R1197+R1268+#REF!+R1282+R1304+R1329+R1341+#REF!+R1353+#REF!+R1384+R1393+#REF!+R1401+R1244+R1370</f>
        <v>#REF!</v>
      </c>
      <c r="S1196" s="37">
        <f>S1197+S1268+S1282+S1304+S1329+S1341+S1353+S1384+S1393+S1401+S1244+S1370</f>
        <v>1089</v>
      </c>
      <c r="T1196" s="37">
        <f>T1197+T1268+T1282+T1304+T1329+T1341+T1353+T1384+T1393+T1401+T1244+T1370</f>
        <v>0</v>
      </c>
      <c r="U1196" s="233" t="e">
        <f>U1197+U1268+#REF!+U1282+U1304+U1329+U1341+#REF!+U1353+#REF!+U1384+U1393+#REF!+U1401+U1244+U1370</f>
        <v>#REF!</v>
      </c>
      <c r="V1196" s="34" t="e">
        <f>V1197+V1268+#REF!+V1282+V1304+V1329+V1341+#REF!+V1353+#REF!+V1384+V1393+#REF!+V1401+V1244+V1370</f>
        <v>#REF!</v>
      </c>
      <c r="W1196" s="34" t="e">
        <f>W1197+W1268+#REF!+W1282+W1304+W1329+W1341+#REF!+W1353+#REF!+W1384+W1393+#REF!+W1401+W1244+W1370</f>
        <v>#REF!</v>
      </c>
      <c r="X1196" s="34">
        <f t="shared" si="515"/>
        <v>46254</v>
      </c>
      <c r="Y1196" s="89"/>
      <c r="Z1196" s="5">
        <f t="shared" si="518"/>
        <v>0</v>
      </c>
      <c r="AA1196" s="39"/>
      <c r="AB1196" s="39"/>
      <c r="AC1196" s="40"/>
      <c r="AD1196" s="40"/>
      <c r="AE1196" s="40"/>
      <c r="AF1196" s="40"/>
      <c r="AG1196" s="40"/>
      <c r="AH1196" s="40"/>
      <c r="AI1196" s="40"/>
      <c r="AJ1196" s="40"/>
      <c r="AK1196" s="40"/>
      <c r="AL1196" s="40"/>
      <c r="AM1196" s="40"/>
      <c r="AN1196" s="40"/>
      <c r="AO1196" s="40"/>
      <c r="AP1196" s="40"/>
      <c r="AQ1196" s="40"/>
      <c r="AR1196" s="40"/>
      <c r="AS1196" s="40"/>
      <c r="AT1196" s="40"/>
      <c r="AU1196" s="40"/>
      <c r="AV1196" s="40"/>
      <c r="AW1196" s="40"/>
      <c r="AX1196" s="40"/>
      <c r="AY1196" s="40"/>
      <c r="AZ1196" s="40"/>
      <c r="BA1196" s="40"/>
      <c r="BB1196" s="40"/>
      <c r="BC1196" s="40"/>
      <c r="BD1196" s="40"/>
      <c r="BE1196" s="40"/>
      <c r="BF1196" s="40"/>
      <c r="BG1196" s="40"/>
    </row>
    <row r="1197" spans="1:59" s="41" customFormat="1" ht="12">
      <c r="A1197" s="27" t="s">
        <v>861</v>
      </c>
      <c r="B1197" s="28" t="s">
        <v>862</v>
      </c>
      <c r="C1197" s="218">
        <f t="shared" ref="C1197:P1197" si="536">+C1198+C1201+C1204+C1211+C1221+C1238+C1243</f>
        <v>26575</v>
      </c>
      <c r="D1197" s="37">
        <f>+D1198+D1201+D1204+D1211+D1221+D1238+D1243</f>
        <v>29810</v>
      </c>
      <c r="E1197" s="37">
        <f t="shared" si="536"/>
        <v>0</v>
      </c>
      <c r="F1197" s="37">
        <f t="shared" si="536"/>
        <v>0</v>
      </c>
      <c r="G1197" s="37">
        <f t="shared" si="536"/>
        <v>295</v>
      </c>
      <c r="H1197" s="37">
        <f t="shared" si="536"/>
        <v>0</v>
      </c>
      <c r="I1197" s="37">
        <f t="shared" si="536"/>
        <v>0</v>
      </c>
      <c r="J1197" s="37">
        <f>+J1198+J1201+J1204+J1211+J1221+J1238+J1243</f>
        <v>12526</v>
      </c>
      <c r="K1197" s="37">
        <f t="shared" si="536"/>
        <v>3100</v>
      </c>
      <c r="L1197" s="37">
        <f t="shared" si="536"/>
        <v>0</v>
      </c>
      <c r="M1197" s="37">
        <f t="shared" si="536"/>
        <v>0</v>
      </c>
      <c r="N1197" s="37">
        <f t="shared" si="536"/>
        <v>13889</v>
      </c>
      <c r="O1197" s="37">
        <f t="shared" si="536"/>
        <v>0</v>
      </c>
      <c r="P1197" s="37">
        <f t="shared" si="536"/>
        <v>0</v>
      </c>
      <c r="Q1197" s="37">
        <v>244.4</v>
      </c>
      <c r="R1197" s="37"/>
      <c r="S1197" s="37">
        <f>+S1198+S1201+S1204+S1211+S1221+S1238+S1243</f>
        <v>244</v>
      </c>
      <c r="T1197" s="37">
        <f>+T1198+T1201+T1204+T1211+T1221+T1238+T1243</f>
        <v>0</v>
      </c>
      <c r="U1197" s="214">
        <f t="shared" si="501"/>
        <v>30054.400000000001</v>
      </c>
      <c r="V1197" s="32">
        <f t="shared" ref="V1197:V1262" si="537">U1197-S1197</f>
        <v>29810.400000000001</v>
      </c>
      <c r="W1197" s="97">
        <f t="shared" ref="W1197:W1260" si="538">E1197+F1197+G1197+H1197+I1197+J1197+K1197+L1197+M1197+N1197+O1197+P1197</f>
        <v>29810</v>
      </c>
      <c r="X1197" s="176">
        <f t="shared" si="515"/>
        <v>3235</v>
      </c>
      <c r="Y1197" s="75" t="s">
        <v>37</v>
      </c>
      <c r="Z1197" s="5">
        <f t="shared" si="518"/>
        <v>0</v>
      </c>
      <c r="AA1197" s="39"/>
      <c r="AB1197" s="39"/>
      <c r="AC1197" s="40"/>
      <c r="AD1197" s="40"/>
      <c r="AE1197" s="40"/>
      <c r="AF1197" s="40"/>
      <c r="AG1197" s="40"/>
      <c r="AH1197" s="40"/>
      <c r="AI1197" s="40"/>
      <c r="AJ1197" s="40"/>
      <c r="AK1197" s="40"/>
      <c r="AL1197" s="40"/>
      <c r="AM1197" s="40"/>
      <c r="AN1197" s="40"/>
      <c r="AO1197" s="40"/>
      <c r="AP1197" s="40"/>
      <c r="AQ1197" s="40"/>
      <c r="AR1197" s="40"/>
      <c r="AS1197" s="40"/>
      <c r="AT1197" s="40"/>
      <c r="AU1197" s="40"/>
      <c r="AV1197" s="40"/>
      <c r="AW1197" s="40"/>
      <c r="AX1197" s="40"/>
      <c r="AY1197" s="40"/>
      <c r="AZ1197" s="40"/>
      <c r="BA1197" s="40"/>
      <c r="BB1197" s="40"/>
      <c r="BC1197" s="40"/>
      <c r="BD1197" s="40"/>
      <c r="BE1197" s="40"/>
      <c r="BF1197" s="40"/>
      <c r="BG1197" s="40"/>
    </row>
    <row r="1198" spans="1:59" s="235" customFormat="1" ht="12">
      <c r="A1198" s="42" t="s">
        <v>35</v>
      </c>
      <c r="B1198" s="43" t="s">
        <v>36</v>
      </c>
      <c r="C1198" s="213">
        <v>9540</v>
      </c>
      <c r="D1198" s="103">
        <f>SUM(E1198:P1198)</f>
        <v>11303</v>
      </c>
      <c r="E1198" s="103">
        <f t="shared" ref="E1198:M1198" si="539">+E1199+E1200</f>
        <v>0</v>
      </c>
      <c r="F1198" s="103">
        <f t="shared" si="539"/>
        <v>0</v>
      </c>
      <c r="G1198" s="103">
        <f t="shared" si="539"/>
        <v>0</v>
      </c>
      <c r="H1198" s="103">
        <f t="shared" si="539"/>
        <v>0</v>
      </c>
      <c r="I1198" s="103">
        <f t="shared" si="539"/>
        <v>0</v>
      </c>
      <c r="J1198" s="103">
        <f t="shared" si="539"/>
        <v>0</v>
      </c>
      <c r="K1198" s="103">
        <f t="shared" si="539"/>
        <v>0</v>
      </c>
      <c r="L1198" s="103">
        <f t="shared" si="539"/>
        <v>0</v>
      </c>
      <c r="M1198" s="103">
        <f t="shared" si="539"/>
        <v>0</v>
      </c>
      <c r="N1198" s="103">
        <f>+N1199+N1200</f>
        <v>11303</v>
      </c>
      <c r="O1198" s="103">
        <f>+O1199+O1200</f>
        <v>0</v>
      </c>
      <c r="P1198" s="103">
        <f>+P1199+P1200</f>
        <v>0</v>
      </c>
      <c r="Q1198" s="103"/>
      <c r="R1198" s="103"/>
      <c r="S1198" s="103"/>
      <c r="T1198" s="103"/>
      <c r="U1198" s="214">
        <f t="shared" si="501"/>
        <v>11303</v>
      </c>
      <c r="V1198" s="32">
        <f t="shared" si="537"/>
        <v>11303</v>
      </c>
      <c r="W1198" s="97">
        <f t="shared" si="538"/>
        <v>11303</v>
      </c>
      <c r="X1198" s="176">
        <f t="shared" si="515"/>
        <v>1763</v>
      </c>
      <c r="Y1198" s="38"/>
      <c r="Z1198" s="5">
        <f t="shared" si="518"/>
        <v>0</v>
      </c>
      <c r="AA1198" s="234"/>
      <c r="AB1198" s="234"/>
      <c r="AC1198" s="234"/>
      <c r="AD1198" s="234"/>
      <c r="AE1198" s="234"/>
      <c r="AF1198" s="234"/>
      <c r="AG1198" s="234"/>
      <c r="AH1198" s="234"/>
      <c r="AI1198" s="234"/>
      <c r="AJ1198" s="234"/>
      <c r="AK1198" s="234"/>
      <c r="AL1198" s="234"/>
      <c r="AM1198" s="234"/>
      <c r="AN1198" s="234"/>
      <c r="AO1198" s="234"/>
      <c r="AP1198" s="234"/>
      <c r="AQ1198" s="234"/>
      <c r="AR1198" s="234"/>
      <c r="AS1198" s="234"/>
      <c r="AT1198" s="234"/>
      <c r="AU1198" s="234"/>
      <c r="AV1198" s="234"/>
      <c r="AW1198" s="234"/>
      <c r="AX1198" s="234"/>
      <c r="AY1198" s="234"/>
      <c r="AZ1198" s="234"/>
      <c r="BA1198" s="234"/>
      <c r="BB1198" s="234"/>
      <c r="BC1198" s="234"/>
      <c r="BD1198" s="234"/>
      <c r="BE1198" s="234"/>
      <c r="BF1198" s="234"/>
      <c r="BG1198" s="234"/>
    </row>
    <row r="1199" spans="1:59" s="235" customFormat="1" ht="12">
      <c r="A1199" s="42" t="s">
        <v>40</v>
      </c>
      <c r="B1199" s="51" t="s">
        <v>39</v>
      </c>
      <c r="C1199" s="211">
        <v>9218</v>
      </c>
      <c r="D1199" s="107">
        <f>SUM(E1199:P1199)</f>
        <v>10900</v>
      </c>
      <c r="E1199" s="107"/>
      <c r="F1199" s="107"/>
      <c r="G1199" s="107"/>
      <c r="H1199" s="107"/>
      <c r="I1199" s="107"/>
      <c r="J1199" s="107"/>
      <c r="K1199" s="107"/>
      <c r="L1199" s="107"/>
      <c r="M1199" s="107"/>
      <c r="N1199" s="107">
        <v>10900</v>
      </c>
      <c r="O1199" s="107"/>
      <c r="P1199" s="107"/>
      <c r="Q1199" s="107"/>
      <c r="R1199" s="107"/>
      <c r="S1199" s="107"/>
      <c r="T1199" s="107"/>
      <c r="U1199" s="214">
        <f t="shared" si="501"/>
        <v>10900</v>
      </c>
      <c r="V1199" s="32">
        <f t="shared" si="537"/>
        <v>10900</v>
      </c>
      <c r="W1199" s="97">
        <f t="shared" si="538"/>
        <v>10900</v>
      </c>
      <c r="X1199" s="172">
        <f t="shared" si="515"/>
        <v>1682</v>
      </c>
      <c r="Y1199" s="38"/>
      <c r="Z1199" s="5">
        <f t="shared" si="518"/>
        <v>0</v>
      </c>
      <c r="AA1199" s="234"/>
      <c r="AB1199" s="234"/>
      <c r="AC1199" s="234"/>
      <c r="AD1199" s="234"/>
      <c r="AE1199" s="234"/>
      <c r="AF1199" s="234"/>
      <c r="AG1199" s="234"/>
      <c r="AH1199" s="234"/>
      <c r="AI1199" s="234"/>
      <c r="AJ1199" s="234"/>
      <c r="AK1199" s="234"/>
      <c r="AL1199" s="234"/>
      <c r="AM1199" s="234"/>
      <c r="AN1199" s="234"/>
      <c r="AO1199" s="234"/>
      <c r="AP1199" s="234"/>
      <c r="AQ1199" s="234"/>
      <c r="AR1199" s="234"/>
      <c r="AS1199" s="234"/>
      <c r="AT1199" s="234"/>
      <c r="AU1199" s="234"/>
      <c r="AV1199" s="234"/>
      <c r="AW1199" s="234"/>
      <c r="AX1199" s="234"/>
      <c r="AY1199" s="234"/>
      <c r="AZ1199" s="234"/>
      <c r="BA1199" s="234"/>
      <c r="BB1199" s="234"/>
      <c r="BC1199" s="234"/>
      <c r="BD1199" s="234"/>
      <c r="BE1199" s="234"/>
      <c r="BF1199" s="234"/>
      <c r="BG1199" s="234"/>
    </row>
    <row r="1200" spans="1:59" s="235" customFormat="1" ht="12">
      <c r="A1200" s="42" t="s">
        <v>40</v>
      </c>
      <c r="B1200" s="51" t="s">
        <v>42</v>
      </c>
      <c r="C1200" s="211">
        <v>322</v>
      </c>
      <c r="D1200" s="107">
        <f t="shared" ref="D1200:D1243" si="540">SUM(E1200:P1200)</f>
        <v>403</v>
      </c>
      <c r="E1200" s="107"/>
      <c r="F1200" s="107"/>
      <c r="G1200" s="107"/>
      <c r="H1200" s="107"/>
      <c r="I1200" s="107"/>
      <c r="J1200" s="107"/>
      <c r="K1200" s="107"/>
      <c r="L1200" s="107"/>
      <c r="M1200" s="107"/>
      <c r="N1200" s="107">
        <v>403</v>
      </c>
      <c r="O1200" s="107"/>
      <c r="P1200" s="107"/>
      <c r="Q1200" s="107"/>
      <c r="R1200" s="107"/>
      <c r="S1200" s="107"/>
      <c r="T1200" s="107"/>
      <c r="U1200" s="214">
        <f t="shared" ref="U1200:U1266" si="541">D1200+Q1200+R1200</f>
        <v>403</v>
      </c>
      <c r="V1200" s="32">
        <f t="shared" si="537"/>
        <v>403</v>
      </c>
      <c r="W1200" s="97">
        <f t="shared" si="538"/>
        <v>403</v>
      </c>
      <c r="X1200" s="172">
        <f t="shared" si="515"/>
        <v>81</v>
      </c>
      <c r="Y1200" s="38"/>
      <c r="Z1200" s="5">
        <f t="shared" si="518"/>
        <v>0</v>
      </c>
      <c r="AA1200" s="234"/>
      <c r="AB1200" s="234"/>
      <c r="AC1200" s="234"/>
      <c r="AD1200" s="234"/>
      <c r="AE1200" s="234"/>
      <c r="AF1200" s="234"/>
      <c r="AG1200" s="234"/>
      <c r="AH1200" s="234"/>
      <c r="AI1200" s="234"/>
      <c r="AJ1200" s="234"/>
      <c r="AK1200" s="234"/>
      <c r="AL1200" s="234"/>
      <c r="AM1200" s="234"/>
      <c r="AN1200" s="234"/>
      <c r="AO1200" s="234"/>
      <c r="AP1200" s="234"/>
      <c r="AQ1200" s="234"/>
      <c r="AR1200" s="234"/>
      <c r="AS1200" s="234"/>
      <c r="AT1200" s="234"/>
      <c r="AU1200" s="234"/>
      <c r="AV1200" s="234"/>
      <c r="AW1200" s="234"/>
      <c r="AX1200" s="234"/>
      <c r="AY1200" s="234"/>
      <c r="AZ1200" s="234"/>
      <c r="BA1200" s="234"/>
      <c r="BB1200" s="234"/>
      <c r="BC1200" s="234"/>
      <c r="BD1200" s="234"/>
      <c r="BE1200" s="234"/>
      <c r="BF1200" s="234"/>
      <c r="BG1200" s="234"/>
    </row>
    <row r="1201" spans="1:59" s="77" customFormat="1" ht="12">
      <c r="A1201" s="42" t="s">
        <v>43</v>
      </c>
      <c r="B1201" s="43" t="s">
        <v>44</v>
      </c>
      <c r="C1201" s="213">
        <v>2200</v>
      </c>
      <c r="D1201" s="103">
        <f t="shared" si="540"/>
        <v>2200</v>
      </c>
      <c r="E1201" s="103"/>
      <c r="F1201" s="103"/>
      <c r="G1201" s="103"/>
      <c r="H1201" s="103"/>
      <c r="I1201" s="103"/>
      <c r="J1201" s="103"/>
      <c r="K1201" s="103"/>
      <c r="L1201" s="103"/>
      <c r="M1201" s="103"/>
      <c r="N1201" s="103">
        <f>+N1202+N1203</f>
        <v>2200</v>
      </c>
      <c r="O1201" s="103"/>
      <c r="P1201" s="103"/>
      <c r="Q1201" s="103">
        <v>244</v>
      </c>
      <c r="R1201" s="103"/>
      <c r="S1201" s="103">
        <v>244</v>
      </c>
      <c r="T1201" s="103"/>
      <c r="U1201" s="214">
        <f t="shared" si="541"/>
        <v>2444</v>
      </c>
      <c r="V1201" s="32">
        <f t="shared" si="537"/>
        <v>2200</v>
      </c>
      <c r="W1201" s="97">
        <f t="shared" si="538"/>
        <v>2200</v>
      </c>
      <c r="X1201" s="176">
        <f t="shared" si="515"/>
        <v>0</v>
      </c>
      <c r="Y1201" s="57"/>
      <c r="Z1201" s="5">
        <f t="shared" si="518"/>
        <v>0</v>
      </c>
      <c r="AA1201" s="76"/>
      <c r="AB1201" s="76"/>
      <c r="AC1201" s="76"/>
      <c r="AD1201" s="76"/>
      <c r="AE1201" s="76"/>
      <c r="AF1201" s="76"/>
      <c r="AG1201" s="76"/>
      <c r="AH1201" s="76"/>
      <c r="AI1201" s="76"/>
      <c r="AJ1201" s="76"/>
      <c r="AK1201" s="76"/>
      <c r="AL1201" s="76"/>
      <c r="AM1201" s="76"/>
      <c r="AN1201" s="76"/>
      <c r="AO1201" s="76"/>
      <c r="AP1201" s="76"/>
      <c r="AQ1201" s="76"/>
      <c r="AR1201" s="76"/>
      <c r="AS1201" s="76"/>
      <c r="AT1201" s="76"/>
      <c r="AU1201" s="76"/>
      <c r="AV1201" s="76"/>
      <c r="AW1201" s="76"/>
      <c r="AX1201" s="76"/>
      <c r="AY1201" s="76"/>
      <c r="AZ1201" s="76"/>
      <c r="BA1201" s="76"/>
      <c r="BB1201" s="76"/>
      <c r="BC1201" s="76"/>
      <c r="BD1201" s="76"/>
      <c r="BE1201" s="76"/>
      <c r="BF1201" s="76"/>
      <c r="BG1201" s="76"/>
    </row>
    <row r="1202" spans="1:59" s="235" customFormat="1" ht="12">
      <c r="A1202" s="42" t="s">
        <v>40</v>
      </c>
      <c r="B1202" s="51" t="s">
        <v>39</v>
      </c>
      <c r="C1202" s="211">
        <v>2156</v>
      </c>
      <c r="D1202" s="107">
        <f t="shared" si="540"/>
        <v>2156</v>
      </c>
      <c r="E1202" s="107"/>
      <c r="F1202" s="107"/>
      <c r="G1202" s="107"/>
      <c r="H1202" s="107"/>
      <c r="I1202" s="107"/>
      <c r="J1202" s="107"/>
      <c r="K1202" s="107"/>
      <c r="L1202" s="107"/>
      <c r="M1202" s="107"/>
      <c r="N1202" s="107">
        <v>2156</v>
      </c>
      <c r="O1202" s="107"/>
      <c r="P1202" s="107"/>
      <c r="Q1202" s="107"/>
      <c r="R1202" s="107"/>
      <c r="S1202" s="107"/>
      <c r="T1202" s="107"/>
      <c r="U1202" s="212">
        <f t="shared" si="541"/>
        <v>2156</v>
      </c>
      <c r="V1202" s="32">
        <f t="shared" si="537"/>
        <v>2156</v>
      </c>
      <c r="W1202" s="97">
        <f t="shared" si="538"/>
        <v>2156</v>
      </c>
      <c r="X1202" s="172">
        <f t="shared" si="515"/>
        <v>0</v>
      </c>
      <c r="Y1202" s="38"/>
      <c r="Z1202" s="5">
        <f t="shared" si="518"/>
        <v>0</v>
      </c>
      <c r="AA1202" s="234"/>
      <c r="AB1202" s="234"/>
      <c r="AC1202" s="234"/>
      <c r="AD1202" s="234"/>
      <c r="AE1202" s="234"/>
      <c r="AF1202" s="234"/>
      <c r="AG1202" s="234"/>
      <c r="AH1202" s="234"/>
      <c r="AI1202" s="234"/>
      <c r="AJ1202" s="234"/>
      <c r="AK1202" s="234"/>
      <c r="AL1202" s="234"/>
      <c r="AM1202" s="234"/>
      <c r="AN1202" s="234"/>
      <c r="AO1202" s="234"/>
      <c r="AP1202" s="234"/>
      <c r="AQ1202" s="234"/>
      <c r="AR1202" s="234"/>
      <c r="AS1202" s="234"/>
      <c r="AT1202" s="234"/>
      <c r="AU1202" s="234"/>
      <c r="AV1202" s="234"/>
      <c r="AW1202" s="234"/>
      <c r="AX1202" s="234"/>
      <c r="AY1202" s="234"/>
      <c r="AZ1202" s="234"/>
      <c r="BA1202" s="234"/>
      <c r="BB1202" s="234"/>
      <c r="BC1202" s="234"/>
      <c r="BD1202" s="234"/>
      <c r="BE1202" s="234"/>
      <c r="BF1202" s="234"/>
      <c r="BG1202" s="234"/>
    </row>
    <row r="1203" spans="1:59" s="235" customFormat="1" ht="12">
      <c r="A1203" s="42" t="s">
        <v>40</v>
      </c>
      <c r="B1203" s="51" t="s">
        <v>42</v>
      </c>
      <c r="C1203" s="211">
        <v>44</v>
      </c>
      <c r="D1203" s="107">
        <f t="shared" si="540"/>
        <v>44</v>
      </c>
      <c r="E1203" s="107"/>
      <c r="F1203" s="107"/>
      <c r="G1203" s="107"/>
      <c r="H1203" s="107"/>
      <c r="I1203" s="107"/>
      <c r="J1203" s="107"/>
      <c r="K1203" s="107"/>
      <c r="L1203" s="107"/>
      <c r="M1203" s="107"/>
      <c r="N1203" s="107">
        <v>44</v>
      </c>
      <c r="O1203" s="107"/>
      <c r="P1203" s="107"/>
      <c r="Q1203" s="107"/>
      <c r="R1203" s="107"/>
      <c r="S1203" s="107"/>
      <c r="T1203" s="107"/>
      <c r="U1203" s="212">
        <f t="shared" si="541"/>
        <v>44</v>
      </c>
      <c r="V1203" s="32">
        <f t="shared" si="537"/>
        <v>44</v>
      </c>
      <c r="W1203" s="97">
        <f t="shared" si="538"/>
        <v>44</v>
      </c>
      <c r="X1203" s="172">
        <f t="shared" si="515"/>
        <v>0</v>
      </c>
      <c r="Y1203" s="38"/>
      <c r="Z1203" s="5">
        <f t="shared" si="518"/>
        <v>0</v>
      </c>
      <c r="AA1203" s="234"/>
      <c r="AB1203" s="234"/>
      <c r="AC1203" s="234"/>
      <c r="AD1203" s="234"/>
      <c r="AE1203" s="234"/>
      <c r="AF1203" s="234"/>
      <c r="AG1203" s="234"/>
      <c r="AH1203" s="234"/>
      <c r="AI1203" s="234"/>
      <c r="AJ1203" s="234"/>
      <c r="AK1203" s="234"/>
      <c r="AL1203" s="234"/>
      <c r="AM1203" s="234"/>
      <c r="AN1203" s="234"/>
      <c r="AO1203" s="234"/>
      <c r="AP1203" s="234"/>
      <c r="AQ1203" s="234"/>
      <c r="AR1203" s="234"/>
      <c r="AS1203" s="234"/>
      <c r="AT1203" s="234"/>
      <c r="AU1203" s="234"/>
      <c r="AV1203" s="234"/>
      <c r="AW1203" s="234"/>
      <c r="AX1203" s="234"/>
      <c r="AY1203" s="234"/>
      <c r="AZ1203" s="234"/>
      <c r="BA1203" s="234"/>
      <c r="BB1203" s="234"/>
      <c r="BC1203" s="234"/>
      <c r="BD1203" s="234"/>
      <c r="BE1203" s="234"/>
      <c r="BF1203" s="234"/>
      <c r="BG1203" s="234"/>
    </row>
    <row r="1204" spans="1:59" s="238" customFormat="1" ht="12">
      <c r="A1204" s="113" t="s">
        <v>45</v>
      </c>
      <c r="B1204" s="43" t="s">
        <v>863</v>
      </c>
      <c r="C1204" s="213">
        <v>2258</v>
      </c>
      <c r="D1204" s="103">
        <f t="shared" si="540"/>
        <v>2194</v>
      </c>
      <c r="E1204" s="103">
        <f t="shared" ref="E1204:P1204" si="542">SUM(E1205:E1210)</f>
        <v>0</v>
      </c>
      <c r="F1204" s="103">
        <f t="shared" si="542"/>
        <v>0</v>
      </c>
      <c r="G1204" s="103">
        <f t="shared" si="542"/>
        <v>0</v>
      </c>
      <c r="H1204" s="103">
        <f t="shared" si="542"/>
        <v>0</v>
      </c>
      <c r="I1204" s="103">
        <f t="shared" si="542"/>
        <v>0</v>
      </c>
      <c r="J1204" s="103">
        <f t="shared" si="542"/>
        <v>1808</v>
      </c>
      <c r="K1204" s="103">
        <f t="shared" si="542"/>
        <v>0</v>
      </c>
      <c r="L1204" s="103">
        <f t="shared" si="542"/>
        <v>0</v>
      </c>
      <c r="M1204" s="103">
        <f t="shared" si="542"/>
        <v>0</v>
      </c>
      <c r="N1204" s="103">
        <f t="shared" si="542"/>
        <v>386</v>
      </c>
      <c r="O1204" s="103">
        <f t="shared" si="542"/>
        <v>0</v>
      </c>
      <c r="P1204" s="103">
        <f t="shared" si="542"/>
        <v>0</v>
      </c>
      <c r="Q1204" s="103">
        <f t="shared" ref="Q1204:T1204" si="543">SUM(Q1205:Q1211)</f>
        <v>0</v>
      </c>
      <c r="R1204" s="103"/>
      <c r="S1204" s="103">
        <f t="shared" si="543"/>
        <v>0</v>
      </c>
      <c r="T1204" s="103">
        <f t="shared" si="543"/>
        <v>0</v>
      </c>
      <c r="U1204" s="214">
        <f t="shared" si="541"/>
        <v>2194</v>
      </c>
      <c r="V1204" s="32">
        <f t="shared" si="537"/>
        <v>2194</v>
      </c>
      <c r="W1204" s="97">
        <f t="shared" si="538"/>
        <v>2194</v>
      </c>
      <c r="X1204" s="176">
        <f t="shared" si="515"/>
        <v>-64</v>
      </c>
      <c r="Y1204" s="236"/>
      <c r="Z1204" s="5">
        <f t="shared" si="518"/>
        <v>0</v>
      </c>
      <c r="AA1204" s="237"/>
      <c r="AB1204" s="237"/>
      <c r="AC1204" s="237"/>
      <c r="AD1204" s="237"/>
      <c r="AE1204" s="237"/>
      <c r="AF1204" s="237"/>
      <c r="AG1204" s="237"/>
      <c r="AH1204" s="237"/>
      <c r="AI1204" s="237"/>
      <c r="AJ1204" s="237"/>
      <c r="AK1204" s="237"/>
      <c r="AL1204" s="237"/>
      <c r="AM1204" s="237"/>
      <c r="AN1204" s="237"/>
      <c r="AO1204" s="237"/>
      <c r="AP1204" s="237"/>
      <c r="AQ1204" s="237"/>
      <c r="AR1204" s="237"/>
      <c r="AS1204" s="237"/>
      <c r="AT1204" s="237"/>
      <c r="AU1204" s="237"/>
      <c r="AV1204" s="237"/>
      <c r="AW1204" s="237"/>
      <c r="AX1204" s="237"/>
      <c r="AY1204" s="237"/>
      <c r="AZ1204" s="237"/>
      <c r="BA1204" s="237"/>
      <c r="BB1204" s="237"/>
      <c r="BC1204" s="237"/>
      <c r="BD1204" s="237"/>
      <c r="BE1204" s="237"/>
      <c r="BF1204" s="237"/>
      <c r="BG1204" s="237"/>
    </row>
    <row r="1205" spans="1:59" s="241" customFormat="1" ht="12">
      <c r="A1205" s="60" t="s">
        <v>40</v>
      </c>
      <c r="B1205" s="51" t="s">
        <v>172</v>
      </c>
      <c r="C1205" s="211">
        <v>24</v>
      </c>
      <c r="D1205" s="107">
        <f t="shared" si="540"/>
        <v>26</v>
      </c>
      <c r="E1205" s="107"/>
      <c r="F1205" s="107"/>
      <c r="G1205" s="107"/>
      <c r="H1205" s="107"/>
      <c r="I1205" s="107"/>
      <c r="J1205" s="107"/>
      <c r="K1205" s="107"/>
      <c r="L1205" s="107"/>
      <c r="M1205" s="107"/>
      <c r="N1205" s="107">
        <v>26</v>
      </c>
      <c r="O1205" s="107"/>
      <c r="P1205" s="107"/>
      <c r="Q1205" s="107"/>
      <c r="R1205" s="107"/>
      <c r="S1205" s="107"/>
      <c r="T1205" s="107"/>
      <c r="U1205" s="239">
        <f t="shared" si="541"/>
        <v>26</v>
      </c>
      <c r="V1205" s="32">
        <f t="shared" si="537"/>
        <v>26</v>
      </c>
      <c r="W1205" s="97">
        <f t="shared" si="538"/>
        <v>26</v>
      </c>
      <c r="X1205" s="180">
        <f t="shared" si="515"/>
        <v>2</v>
      </c>
      <c r="Y1205" s="236"/>
      <c r="Z1205" s="5">
        <f t="shared" si="518"/>
        <v>0</v>
      </c>
      <c r="AA1205" s="240"/>
      <c r="AB1205" s="240"/>
      <c r="AC1205" s="240"/>
      <c r="AD1205" s="240"/>
      <c r="AE1205" s="240"/>
      <c r="AF1205" s="240"/>
      <c r="AG1205" s="240"/>
      <c r="AH1205" s="240"/>
      <c r="AI1205" s="240"/>
      <c r="AJ1205" s="240"/>
      <c r="AK1205" s="240"/>
      <c r="AL1205" s="240"/>
      <c r="AM1205" s="240"/>
      <c r="AN1205" s="240"/>
      <c r="AO1205" s="240"/>
      <c r="AP1205" s="240"/>
      <c r="AQ1205" s="240"/>
      <c r="AR1205" s="240"/>
      <c r="AS1205" s="240"/>
      <c r="AT1205" s="240"/>
      <c r="AU1205" s="240"/>
      <c r="AV1205" s="240"/>
      <c r="AW1205" s="240"/>
      <c r="AX1205" s="240"/>
      <c r="AY1205" s="240"/>
      <c r="AZ1205" s="240"/>
      <c r="BA1205" s="240"/>
      <c r="BB1205" s="240"/>
      <c r="BC1205" s="240"/>
      <c r="BD1205" s="240"/>
      <c r="BE1205" s="240"/>
      <c r="BF1205" s="240"/>
      <c r="BG1205" s="240"/>
    </row>
    <row r="1206" spans="1:59" s="62" customFormat="1" ht="24">
      <c r="A1206" s="60" t="s">
        <v>40</v>
      </c>
      <c r="B1206" s="51" t="s">
        <v>864</v>
      </c>
      <c r="C1206" s="211">
        <v>450</v>
      </c>
      <c r="D1206" s="107">
        <f t="shared" si="540"/>
        <v>450</v>
      </c>
      <c r="E1206" s="107"/>
      <c r="F1206" s="107"/>
      <c r="G1206" s="107"/>
      <c r="H1206" s="107"/>
      <c r="I1206" s="107"/>
      <c r="J1206" s="107">
        <v>450</v>
      </c>
      <c r="K1206" s="107"/>
      <c r="L1206" s="107"/>
      <c r="M1206" s="107"/>
      <c r="N1206" s="107"/>
      <c r="O1206" s="107"/>
      <c r="P1206" s="107"/>
      <c r="Q1206" s="107"/>
      <c r="R1206" s="107"/>
      <c r="S1206" s="107"/>
      <c r="T1206" s="107"/>
      <c r="U1206" s="239">
        <f t="shared" si="541"/>
        <v>450</v>
      </c>
      <c r="V1206" s="32">
        <f t="shared" si="537"/>
        <v>450</v>
      </c>
      <c r="W1206" s="97">
        <f t="shared" si="538"/>
        <v>450</v>
      </c>
      <c r="X1206" s="180">
        <f t="shared" si="515"/>
        <v>0</v>
      </c>
      <c r="Y1206" s="57"/>
      <c r="Z1206" s="5">
        <f t="shared" si="518"/>
        <v>0</v>
      </c>
      <c r="AA1206" s="61"/>
      <c r="AB1206" s="61"/>
      <c r="AC1206" s="61"/>
      <c r="AD1206" s="61"/>
      <c r="AE1206" s="61"/>
      <c r="AF1206" s="61"/>
      <c r="AG1206" s="61"/>
      <c r="AH1206" s="61"/>
      <c r="AI1206" s="61"/>
      <c r="AJ1206" s="61"/>
      <c r="AK1206" s="61"/>
      <c r="AL1206" s="61"/>
      <c r="AM1206" s="61"/>
      <c r="AN1206" s="61"/>
      <c r="AO1206" s="61"/>
      <c r="AP1206" s="61"/>
      <c r="AQ1206" s="61"/>
      <c r="AR1206" s="61"/>
      <c r="AS1206" s="61"/>
      <c r="AT1206" s="61"/>
      <c r="AU1206" s="61"/>
      <c r="AV1206" s="61"/>
      <c r="AW1206" s="61"/>
      <c r="AX1206" s="61"/>
      <c r="AY1206" s="61"/>
      <c r="AZ1206" s="61"/>
      <c r="BA1206" s="61"/>
      <c r="BB1206" s="61"/>
      <c r="BC1206" s="61"/>
      <c r="BD1206" s="61"/>
      <c r="BE1206" s="61"/>
      <c r="BF1206" s="61"/>
      <c r="BG1206" s="61"/>
    </row>
    <row r="1207" spans="1:59" s="62" customFormat="1" ht="24">
      <c r="A1207" s="50" t="s">
        <v>40</v>
      </c>
      <c r="B1207" s="51" t="s">
        <v>865</v>
      </c>
      <c r="C1207" s="211">
        <v>360</v>
      </c>
      <c r="D1207" s="107">
        <f t="shared" si="540"/>
        <v>360</v>
      </c>
      <c r="E1207" s="107"/>
      <c r="F1207" s="107"/>
      <c r="G1207" s="107"/>
      <c r="H1207" s="107"/>
      <c r="I1207" s="107"/>
      <c r="J1207" s="107"/>
      <c r="K1207" s="107"/>
      <c r="L1207" s="107"/>
      <c r="M1207" s="107"/>
      <c r="N1207" s="107">
        <v>360</v>
      </c>
      <c r="O1207" s="107"/>
      <c r="P1207" s="107"/>
      <c r="Q1207" s="107"/>
      <c r="R1207" s="107"/>
      <c r="S1207" s="107"/>
      <c r="T1207" s="107"/>
      <c r="U1207" s="239">
        <f t="shared" si="541"/>
        <v>360</v>
      </c>
      <c r="V1207" s="32">
        <f t="shared" si="537"/>
        <v>360</v>
      </c>
      <c r="W1207" s="97">
        <f t="shared" si="538"/>
        <v>360</v>
      </c>
      <c r="X1207" s="172">
        <f t="shared" si="515"/>
        <v>0</v>
      </c>
      <c r="Y1207" s="57"/>
      <c r="Z1207" s="5">
        <f t="shared" si="518"/>
        <v>0</v>
      </c>
      <c r="AA1207" s="61"/>
      <c r="AB1207" s="61"/>
      <c r="AC1207" s="61"/>
      <c r="AD1207" s="61"/>
      <c r="AE1207" s="61"/>
      <c r="AF1207" s="61"/>
      <c r="AG1207" s="61"/>
      <c r="AH1207" s="61"/>
      <c r="AI1207" s="61"/>
      <c r="AJ1207" s="61"/>
      <c r="AK1207" s="61"/>
      <c r="AL1207" s="61"/>
      <c r="AM1207" s="61"/>
      <c r="AN1207" s="61"/>
      <c r="AO1207" s="61"/>
      <c r="AP1207" s="61"/>
      <c r="AQ1207" s="61"/>
      <c r="AR1207" s="61"/>
      <c r="AS1207" s="61"/>
      <c r="AT1207" s="61"/>
      <c r="AU1207" s="61"/>
      <c r="AV1207" s="61"/>
      <c r="AW1207" s="61"/>
      <c r="AX1207" s="61"/>
      <c r="AY1207" s="61"/>
      <c r="AZ1207" s="61"/>
      <c r="BA1207" s="61"/>
      <c r="BB1207" s="61"/>
      <c r="BC1207" s="61"/>
      <c r="BD1207" s="61"/>
      <c r="BE1207" s="61"/>
      <c r="BF1207" s="61"/>
      <c r="BG1207" s="61"/>
    </row>
    <row r="1208" spans="1:59" s="62" customFormat="1" ht="48">
      <c r="A1208" s="50" t="s">
        <v>40</v>
      </c>
      <c r="B1208" s="51" t="s">
        <v>866</v>
      </c>
      <c r="C1208" s="211">
        <v>788</v>
      </c>
      <c r="D1208" s="107">
        <f t="shared" si="540"/>
        <v>722</v>
      </c>
      <c r="E1208" s="107"/>
      <c r="F1208" s="107"/>
      <c r="G1208" s="107"/>
      <c r="H1208" s="107"/>
      <c r="I1208" s="107"/>
      <c r="J1208" s="107">
        <v>722</v>
      </c>
      <c r="K1208" s="107"/>
      <c r="L1208" s="107"/>
      <c r="M1208" s="107"/>
      <c r="N1208" s="107"/>
      <c r="O1208" s="107"/>
      <c r="P1208" s="107"/>
      <c r="Q1208" s="107"/>
      <c r="R1208" s="107"/>
      <c r="S1208" s="107"/>
      <c r="T1208" s="107"/>
      <c r="U1208" s="239">
        <f t="shared" si="541"/>
        <v>722</v>
      </c>
      <c r="V1208" s="32">
        <f t="shared" si="537"/>
        <v>722</v>
      </c>
      <c r="W1208" s="97">
        <f t="shared" si="538"/>
        <v>722</v>
      </c>
      <c r="X1208" s="172">
        <f t="shared" si="515"/>
        <v>-66</v>
      </c>
      <c r="Y1208" s="57"/>
      <c r="Z1208" s="5">
        <f t="shared" si="518"/>
        <v>0</v>
      </c>
      <c r="AA1208" s="61"/>
      <c r="AB1208" s="61"/>
      <c r="AC1208" s="61"/>
      <c r="AD1208" s="61"/>
      <c r="AE1208" s="61"/>
      <c r="AF1208" s="61"/>
      <c r="AG1208" s="61"/>
      <c r="AH1208" s="61"/>
      <c r="AI1208" s="61"/>
      <c r="AJ1208" s="61"/>
      <c r="AK1208" s="61"/>
      <c r="AL1208" s="61"/>
      <c r="AM1208" s="61"/>
      <c r="AN1208" s="61"/>
      <c r="AO1208" s="61"/>
      <c r="AP1208" s="61"/>
      <c r="AQ1208" s="61"/>
      <c r="AR1208" s="61"/>
      <c r="AS1208" s="61"/>
      <c r="AT1208" s="61"/>
      <c r="AU1208" s="61"/>
      <c r="AV1208" s="61"/>
      <c r="AW1208" s="61"/>
      <c r="AX1208" s="61"/>
      <c r="AY1208" s="61"/>
      <c r="AZ1208" s="61"/>
      <c r="BA1208" s="61"/>
      <c r="BB1208" s="61"/>
      <c r="BC1208" s="61"/>
      <c r="BD1208" s="61"/>
      <c r="BE1208" s="61"/>
      <c r="BF1208" s="61"/>
      <c r="BG1208" s="61"/>
    </row>
    <row r="1209" spans="1:59" s="62" customFormat="1" ht="24">
      <c r="A1209" s="50" t="s">
        <v>38</v>
      </c>
      <c r="B1209" s="51" t="s">
        <v>103</v>
      </c>
      <c r="C1209" s="211">
        <v>156</v>
      </c>
      <c r="D1209" s="107">
        <f t="shared" si="540"/>
        <v>156</v>
      </c>
      <c r="E1209" s="107"/>
      <c r="F1209" s="107"/>
      <c r="G1209" s="107"/>
      <c r="H1209" s="107"/>
      <c r="I1209" s="107"/>
      <c r="J1209" s="107">
        <v>156</v>
      </c>
      <c r="K1209" s="107"/>
      <c r="L1209" s="107"/>
      <c r="M1209" s="107"/>
      <c r="N1209" s="107"/>
      <c r="O1209" s="107"/>
      <c r="P1209" s="107"/>
      <c r="Q1209" s="107"/>
      <c r="R1209" s="107"/>
      <c r="S1209" s="107"/>
      <c r="T1209" s="107"/>
      <c r="U1209" s="239">
        <f t="shared" si="541"/>
        <v>156</v>
      </c>
      <c r="V1209" s="32">
        <f t="shared" si="537"/>
        <v>156</v>
      </c>
      <c r="W1209" s="97">
        <f t="shared" si="538"/>
        <v>156</v>
      </c>
      <c r="X1209" s="172">
        <f t="shared" si="515"/>
        <v>0</v>
      </c>
      <c r="Y1209" s="57"/>
      <c r="Z1209" s="5">
        <f t="shared" si="518"/>
        <v>0</v>
      </c>
      <c r="AA1209" s="61"/>
      <c r="AB1209" s="61"/>
      <c r="AC1209" s="61"/>
      <c r="AD1209" s="61"/>
      <c r="AE1209" s="61"/>
      <c r="AF1209" s="61"/>
      <c r="AG1209" s="61"/>
      <c r="AH1209" s="61"/>
      <c r="AI1209" s="61"/>
      <c r="AJ1209" s="61"/>
      <c r="AK1209" s="61"/>
      <c r="AL1209" s="61"/>
      <c r="AM1209" s="61"/>
      <c r="AN1209" s="61"/>
      <c r="AO1209" s="61"/>
      <c r="AP1209" s="61"/>
      <c r="AQ1209" s="61"/>
      <c r="AR1209" s="61"/>
      <c r="AS1209" s="61"/>
      <c r="AT1209" s="61"/>
      <c r="AU1209" s="61"/>
      <c r="AV1209" s="61"/>
      <c r="AW1209" s="61"/>
      <c r="AX1209" s="61"/>
      <c r="AY1209" s="61"/>
      <c r="AZ1209" s="61"/>
      <c r="BA1209" s="61"/>
      <c r="BB1209" s="61"/>
      <c r="BC1209" s="61"/>
      <c r="BD1209" s="61"/>
      <c r="BE1209" s="61"/>
      <c r="BF1209" s="61"/>
      <c r="BG1209" s="61"/>
    </row>
    <row r="1210" spans="1:59" s="62" customFormat="1" ht="12">
      <c r="A1210" s="50" t="s">
        <v>40</v>
      </c>
      <c r="B1210" s="51" t="s">
        <v>867</v>
      </c>
      <c r="C1210" s="211">
        <v>480</v>
      </c>
      <c r="D1210" s="107">
        <f t="shared" si="540"/>
        <v>480</v>
      </c>
      <c r="E1210" s="107"/>
      <c r="F1210" s="107"/>
      <c r="G1210" s="107"/>
      <c r="H1210" s="107"/>
      <c r="I1210" s="107"/>
      <c r="J1210" s="107">
        <v>480</v>
      </c>
      <c r="K1210" s="107"/>
      <c r="L1210" s="107"/>
      <c r="M1210" s="107"/>
      <c r="N1210" s="107">
        <v>0</v>
      </c>
      <c r="O1210" s="107"/>
      <c r="P1210" s="107"/>
      <c r="Q1210" s="107"/>
      <c r="R1210" s="107"/>
      <c r="S1210" s="107"/>
      <c r="T1210" s="107"/>
      <c r="U1210" s="239">
        <f t="shared" si="541"/>
        <v>480</v>
      </c>
      <c r="V1210" s="32">
        <f t="shared" si="537"/>
        <v>480</v>
      </c>
      <c r="W1210" s="97">
        <f t="shared" si="538"/>
        <v>480</v>
      </c>
      <c r="X1210" s="172">
        <f t="shared" si="515"/>
        <v>0</v>
      </c>
      <c r="Y1210" s="57"/>
      <c r="Z1210" s="5">
        <f t="shared" si="518"/>
        <v>0</v>
      </c>
      <c r="AA1210" s="61"/>
      <c r="AB1210" s="61"/>
      <c r="AC1210" s="61"/>
      <c r="AD1210" s="61"/>
      <c r="AE1210" s="61"/>
      <c r="AF1210" s="61"/>
      <c r="AG1210" s="61"/>
      <c r="AH1210" s="61"/>
      <c r="AI1210" s="61"/>
      <c r="AJ1210" s="61"/>
      <c r="AK1210" s="61"/>
      <c r="AL1210" s="61"/>
      <c r="AM1210" s="61"/>
      <c r="AN1210" s="61"/>
      <c r="AO1210" s="61"/>
      <c r="AP1210" s="61"/>
      <c r="AQ1210" s="61"/>
      <c r="AR1210" s="61"/>
      <c r="AS1210" s="61"/>
      <c r="AT1210" s="61"/>
      <c r="AU1210" s="61"/>
      <c r="AV1210" s="61"/>
      <c r="AW1210" s="61"/>
      <c r="AX1210" s="61"/>
      <c r="AY1210" s="61"/>
      <c r="AZ1210" s="61"/>
      <c r="BA1210" s="61"/>
      <c r="BB1210" s="61"/>
      <c r="BC1210" s="61"/>
      <c r="BD1210" s="61"/>
      <c r="BE1210" s="61"/>
      <c r="BF1210" s="61"/>
      <c r="BG1210" s="61"/>
    </row>
    <row r="1211" spans="1:59" s="243" customFormat="1" ht="12" outlineLevel="1">
      <c r="A1211" s="42" t="s">
        <v>65</v>
      </c>
      <c r="B1211" s="43" t="s">
        <v>868</v>
      </c>
      <c r="C1211" s="213">
        <v>4952</v>
      </c>
      <c r="D1211" s="45">
        <f t="shared" ref="D1211:J1211" si="544">SUM(D1212:D1220)</f>
        <v>4945</v>
      </c>
      <c r="E1211" s="45">
        <f t="shared" si="544"/>
        <v>0</v>
      </c>
      <c r="F1211" s="45">
        <f t="shared" si="544"/>
        <v>0</v>
      </c>
      <c r="G1211" s="45">
        <f>SUM(G1212:G1220)</f>
        <v>295</v>
      </c>
      <c r="H1211" s="45">
        <f t="shared" si="544"/>
        <v>0</v>
      </c>
      <c r="I1211" s="45">
        <f t="shared" si="544"/>
        <v>0</v>
      </c>
      <c r="J1211" s="45">
        <f t="shared" si="544"/>
        <v>4650</v>
      </c>
      <c r="K1211" s="45">
        <f t="shared" ref="K1211:P1211" si="545">SUM(K1212:K1219)</f>
        <v>0</v>
      </c>
      <c r="L1211" s="45">
        <f t="shared" si="545"/>
        <v>0</v>
      </c>
      <c r="M1211" s="45">
        <f t="shared" si="545"/>
        <v>0</v>
      </c>
      <c r="N1211" s="45">
        <f t="shared" si="545"/>
        <v>0</v>
      </c>
      <c r="O1211" s="45">
        <f t="shared" si="545"/>
        <v>0</v>
      </c>
      <c r="P1211" s="45">
        <f t="shared" si="545"/>
        <v>0</v>
      </c>
      <c r="Q1211" s="45"/>
      <c r="R1211" s="45"/>
      <c r="S1211" s="45"/>
      <c r="T1211" s="45"/>
      <c r="U1211" s="239">
        <f t="shared" si="541"/>
        <v>4945</v>
      </c>
      <c r="V1211" s="32">
        <f t="shared" si="537"/>
        <v>4945</v>
      </c>
      <c r="W1211" s="97">
        <f t="shared" si="538"/>
        <v>4945</v>
      </c>
      <c r="X1211" s="176">
        <f t="shared" si="515"/>
        <v>-7</v>
      </c>
      <c r="Y1211" s="38"/>
      <c r="Z1211" s="5">
        <f t="shared" si="518"/>
        <v>0</v>
      </c>
      <c r="AA1211" s="242"/>
      <c r="AB1211" s="242"/>
      <c r="AC1211" s="242"/>
      <c r="AD1211" s="242"/>
      <c r="AE1211" s="242"/>
      <c r="AF1211" s="242"/>
      <c r="AG1211" s="242"/>
      <c r="AH1211" s="242"/>
      <c r="AI1211" s="242"/>
      <c r="AJ1211" s="242"/>
      <c r="AK1211" s="242"/>
      <c r="AL1211" s="242"/>
      <c r="AM1211" s="242"/>
      <c r="AN1211" s="242"/>
      <c r="AO1211" s="242"/>
      <c r="AP1211" s="242"/>
      <c r="AQ1211" s="242"/>
      <c r="AR1211" s="242"/>
      <c r="AS1211" s="242"/>
      <c r="AT1211" s="242"/>
      <c r="AU1211" s="242"/>
      <c r="AV1211" s="242"/>
      <c r="AW1211" s="242"/>
      <c r="AX1211" s="242"/>
      <c r="AY1211" s="242"/>
      <c r="AZ1211" s="242"/>
      <c r="BA1211" s="242"/>
      <c r="BB1211" s="242"/>
      <c r="BC1211" s="242"/>
      <c r="BD1211" s="242"/>
      <c r="BE1211" s="242"/>
      <c r="BF1211" s="242"/>
      <c r="BG1211" s="242"/>
    </row>
    <row r="1212" spans="1:59" s="77" customFormat="1" ht="36">
      <c r="A1212" s="50" t="s">
        <v>40</v>
      </c>
      <c r="B1212" s="51" t="s">
        <v>869</v>
      </c>
      <c r="C1212" s="211">
        <v>1600</v>
      </c>
      <c r="D1212" s="107">
        <f t="shared" si="540"/>
        <v>1600</v>
      </c>
      <c r="E1212" s="107"/>
      <c r="F1212" s="107"/>
      <c r="G1212" s="107"/>
      <c r="H1212" s="107"/>
      <c r="I1212" s="107"/>
      <c r="J1212" s="107">
        <v>1600</v>
      </c>
      <c r="K1212" s="107"/>
      <c r="L1212" s="107"/>
      <c r="M1212" s="107"/>
      <c r="N1212" s="107"/>
      <c r="O1212" s="107"/>
      <c r="P1212" s="107"/>
      <c r="Q1212" s="107"/>
      <c r="R1212" s="107"/>
      <c r="S1212" s="107"/>
      <c r="T1212" s="107"/>
      <c r="U1212" s="214">
        <f t="shared" si="541"/>
        <v>1600</v>
      </c>
      <c r="V1212" s="32">
        <f t="shared" si="537"/>
        <v>1600</v>
      </c>
      <c r="W1212" s="97">
        <f t="shared" si="538"/>
        <v>1600</v>
      </c>
      <c r="X1212" s="172">
        <f t="shared" si="515"/>
        <v>0</v>
      </c>
      <c r="Y1212" s="57"/>
      <c r="Z1212" s="5">
        <f t="shared" si="518"/>
        <v>0</v>
      </c>
      <c r="AA1212" s="76"/>
      <c r="AB1212" s="76"/>
      <c r="AC1212" s="76"/>
      <c r="AD1212" s="76"/>
      <c r="AE1212" s="76"/>
      <c r="AF1212" s="76"/>
      <c r="AG1212" s="76"/>
      <c r="AH1212" s="76"/>
      <c r="AI1212" s="76"/>
      <c r="AJ1212" s="76"/>
      <c r="AK1212" s="76"/>
      <c r="AL1212" s="76"/>
      <c r="AM1212" s="76"/>
      <c r="AN1212" s="76"/>
      <c r="AO1212" s="76"/>
      <c r="AP1212" s="76"/>
      <c r="AQ1212" s="76"/>
      <c r="AR1212" s="76"/>
      <c r="AS1212" s="76"/>
      <c r="AT1212" s="76"/>
      <c r="AU1212" s="76"/>
      <c r="AV1212" s="76"/>
      <c r="AW1212" s="76"/>
      <c r="AX1212" s="76"/>
      <c r="AY1212" s="76"/>
      <c r="AZ1212" s="76"/>
      <c r="BA1212" s="76"/>
      <c r="BB1212" s="76"/>
      <c r="BC1212" s="76"/>
      <c r="BD1212" s="76"/>
      <c r="BE1212" s="76"/>
      <c r="BF1212" s="76"/>
      <c r="BG1212" s="76"/>
    </row>
    <row r="1213" spans="1:59" s="62" customFormat="1" ht="12">
      <c r="A1213" s="60" t="s">
        <v>40</v>
      </c>
      <c r="B1213" s="186" t="s">
        <v>870</v>
      </c>
      <c r="C1213" s="211">
        <v>750</v>
      </c>
      <c r="D1213" s="107">
        <f t="shared" si="540"/>
        <v>750</v>
      </c>
      <c r="E1213" s="107"/>
      <c r="F1213" s="107"/>
      <c r="G1213" s="107"/>
      <c r="H1213" s="107"/>
      <c r="I1213" s="107"/>
      <c r="J1213" s="107">
        <v>750</v>
      </c>
      <c r="K1213" s="107"/>
      <c r="L1213" s="107"/>
      <c r="M1213" s="107"/>
      <c r="N1213" s="107"/>
      <c r="O1213" s="107"/>
      <c r="P1213" s="107"/>
      <c r="Q1213" s="107"/>
      <c r="R1213" s="107"/>
      <c r="S1213" s="107"/>
      <c r="T1213" s="107"/>
      <c r="U1213" s="239">
        <f t="shared" si="541"/>
        <v>750</v>
      </c>
      <c r="V1213" s="32">
        <f t="shared" si="537"/>
        <v>750</v>
      </c>
      <c r="W1213" s="97">
        <f t="shared" si="538"/>
        <v>750</v>
      </c>
      <c r="X1213" s="244">
        <f t="shared" si="515"/>
        <v>0</v>
      </c>
      <c r="Y1213" s="57"/>
      <c r="Z1213" s="5">
        <f t="shared" si="518"/>
        <v>0</v>
      </c>
      <c r="AA1213" s="61"/>
      <c r="AB1213" s="61"/>
      <c r="AC1213" s="61"/>
      <c r="AD1213" s="61"/>
      <c r="AE1213" s="61"/>
      <c r="AF1213" s="61"/>
      <c r="AG1213" s="61"/>
      <c r="AH1213" s="61"/>
      <c r="AI1213" s="61"/>
      <c r="AJ1213" s="61"/>
      <c r="AK1213" s="61"/>
      <c r="AL1213" s="61"/>
      <c r="AM1213" s="61"/>
      <c r="AN1213" s="61"/>
      <c r="AO1213" s="61"/>
      <c r="AP1213" s="61"/>
      <c r="AQ1213" s="61"/>
      <c r="AR1213" s="61"/>
      <c r="AS1213" s="61"/>
      <c r="AT1213" s="61"/>
      <c r="AU1213" s="61"/>
      <c r="AV1213" s="61"/>
      <c r="AW1213" s="61"/>
      <c r="AX1213" s="61"/>
      <c r="AY1213" s="61"/>
      <c r="AZ1213" s="61"/>
      <c r="BA1213" s="61"/>
      <c r="BB1213" s="61"/>
      <c r="BC1213" s="61"/>
      <c r="BD1213" s="61"/>
      <c r="BE1213" s="61"/>
      <c r="BF1213" s="61"/>
      <c r="BG1213" s="61"/>
    </row>
    <row r="1214" spans="1:59" s="241" customFormat="1" ht="12">
      <c r="A1214" s="60" t="s">
        <v>40</v>
      </c>
      <c r="B1214" s="186" t="s">
        <v>871</v>
      </c>
      <c r="C1214" s="211">
        <v>1630</v>
      </c>
      <c r="D1214" s="107">
        <f>SUM(E1214:P1214)</f>
        <v>1630</v>
      </c>
      <c r="E1214" s="107"/>
      <c r="F1214" s="107"/>
      <c r="G1214" s="107"/>
      <c r="H1214" s="107"/>
      <c r="I1214" s="107"/>
      <c r="J1214" s="107">
        <v>1630</v>
      </c>
      <c r="K1214" s="107"/>
      <c r="L1214" s="107"/>
      <c r="M1214" s="107"/>
      <c r="N1214" s="107"/>
      <c r="O1214" s="107"/>
      <c r="P1214" s="107"/>
      <c r="Q1214" s="107"/>
      <c r="R1214" s="107"/>
      <c r="S1214" s="107"/>
      <c r="T1214" s="107"/>
      <c r="U1214" s="239">
        <f t="shared" si="541"/>
        <v>1630</v>
      </c>
      <c r="V1214" s="32">
        <f t="shared" si="537"/>
        <v>1630</v>
      </c>
      <c r="W1214" s="97">
        <f t="shared" si="538"/>
        <v>1630</v>
      </c>
      <c r="X1214" s="244">
        <f t="shared" si="515"/>
        <v>0</v>
      </c>
      <c r="Y1214" s="236"/>
      <c r="Z1214" s="5">
        <f t="shared" si="518"/>
        <v>0</v>
      </c>
      <c r="AA1214" s="240"/>
      <c r="AB1214" s="240"/>
      <c r="AC1214" s="240"/>
      <c r="AD1214" s="240"/>
      <c r="AE1214" s="240"/>
      <c r="AF1214" s="240"/>
      <c r="AG1214" s="240"/>
      <c r="AH1214" s="240"/>
      <c r="AI1214" s="240"/>
      <c r="AJ1214" s="240"/>
      <c r="AK1214" s="240"/>
      <c r="AL1214" s="240"/>
      <c r="AM1214" s="240"/>
      <c r="AN1214" s="240"/>
      <c r="AO1214" s="240"/>
      <c r="AP1214" s="240"/>
      <c r="AQ1214" s="240"/>
      <c r="AR1214" s="240"/>
      <c r="AS1214" s="240"/>
      <c r="AT1214" s="240"/>
      <c r="AU1214" s="240"/>
      <c r="AV1214" s="240"/>
      <c r="AW1214" s="240"/>
      <c r="AX1214" s="240"/>
      <c r="AY1214" s="240"/>
      <c r="AZ1214" s="240"/>
      <c r="BA1214" s="240"/>
      <c r="BB1214" s="240"/>
      <c r="BC1214" s="240"/>
      <c r="BD1214" s="240"/>
      <c r="BE1214" s="240"/>
      <c r="BF1214" s="240"/>
      <c r="BG1214" s="240"/>
    </row>
    <row r="1215" spans="1:59" s="241" customFormat="1" ht="24" hidden="1">
      <c r="A1215" s="60" t="s">
        <v>40</v>
      </c>
      <c r="B1215" s="186" t="s">
        <v>872</v>
      </c>
      <c r="C1215" s="211">
        <v>120</v>
      </c>
      <c r="D1215" s="107">
        <f>SUM(E1215:P1215)</f>
        <v>0</v>
      </c>
      <c r="E1215" s="107"/>
      <c r="F1215" s="107"/>
      <c r="G1215" s="107"/>
      <c r="H1215" s="107"/>
      <c r="I1215" s="107"/>
      <c r="J1215" s="107"/>
      <c r="K1215" s="107"/>
      <c r="L1215" s="107"/>
      <c r="M1215" s="107"/>
      <c r="N1215" s="107"/>
      <c r="O1215" s="107"/>
      <c r="P1215" s="107"/>
      <c r="Q1215" s="107"/>
      <c r="R1215" s="107"/>
      <c r="S1215" s="107"/>
      <c r="T1215" s="107"/>
      <c r="U1215" s="239"/>
      <c r="V1215" s="32"/>
      <c r="W1215" s="97"/>
      <c r="X1215" s="244">
        <f t="shared" si="515"/>
        <v>-120</v>
      </c>
      <c r="Y1215" s="236"/>
      <c r="Z1215" s="5">
        <f t="shared" si="518"/>
        <v>0</v>
      </c>
      <c r="AA1215" s="240"/>
      <c r="AB1215" s="240"/>
      <c r="AC1215" s="240"/>
      <c r="AD1215" s="240"/>
      <c r="AE1215" s="240"/>
      <c r="AF1215" s="240"/>
      <c r="AG1215" s="240"/>
      <c r="AH1215" s="240"/>
      <c r="AI1215" s="240"/>
      <c r="AJ1215" s="240"/>
      <c r="AK1215" s="240"/>
      <c r="AL1215" s="240"/>
      <c r="AM1215" s="240"/>
      <c r="AN1215" s="240"/>
      <c r="AO1215" s="240"/>
      <c r="AP1215" s="240"/>
      <c r="AQ1215" s="240"/>
      <c r="AR1215" s="240"/>
      <c r="AS1215" s="240"/>
      <c r="AT1215" s="240"/>
      <c r="AU1215" s="240"/>
      <c r="AV1215" s="240"/>
      <c r="AW1215" s="240"/>
      <c r="AX1215" s="240"/>
      <c r="AY1215" s="240"/>
      <c r="AZ1215" s="240"/>
      <c r="BA1215" s="240"/>
      <c r="BB1215" s="240"/>
      <c r="BC1215" s="240"/>
      <c r="BD1215" s="240"/>
      <c r="BE1215" s="240"/>
      <c r="BF1215" s="240"/>
      <c r="BG1215" s="240"/>
    </row>
    <row r="1216" spans="1:59" s="241" customFormat="1" ht="24">
      <c r="A1216" s="60" t="s">
        <v>40</v>
      </c>
      <c r="B1216" s="186" t="s">
        <v>873</v>
      </c>
      <c r="C1216" s="211">
        <v>400</v>
      </c>
      <c r="D1216" s="107">
        <f t="shared" si="540"/>
        <v>400</v>
      </c>
      <c r="E1216" s="107"/>
      <c r="F1216" s="107"/>
      <c r="G1216" s="107"/>
      <c r="H1216" s="107"/>
      <c r="I1216" s="107"/>
      <c r="J1216" s="107">
        <v>400</v>
      </c>
      <c r="K1216" s="107"/>
      <c r="L1216" s="107"/>
      <c r="M1216" s="107"/>
      <c r="N1216" s="107"/>
      <c r="O1216" s="107"/>
      <c r="P1216" s="107"/>
      <c r="Q1216" s="107"/>
      <c r="R1216" s="107"/>
      <c r="S1216" s="107"/>
      <c r="T1216" s="107"/>
      <c r="U1216" s="239">
        <f t="shared" si="541"/>
        <v>400</v>
      </c>
      <c r="V1216" s="32">
        <f t="shared" si="537"/>
        <v>400</v>
      </c>
      <c r="W1216" s="97">
        <f t="shared" si="538"/>
        <v>400</v>
      </c>
      <c r="X1216" s="244">
        <f t="shared" si="515"/>
        <v>0</v>
      </c>
      <c r="Y1216" s="236"/>
      <c r="Z1216" s="5">
        <f t="shared" si="518"/>
        <v>0</v>
      </c>
      <c r="AA1216" s="240"/>
      <c r="AB1216" s="240"/>
      <c r="AC1216" s="240"/>
      <c r="AD1216" s="240"/>
      <c r="AE1216" s="240"/>
      <c r="AF1216" s="240"/>
      <c r="AG1216" s="240"/>
      <c r="AH1216" s="240"/>
      <c r="AI1216" s="240"/>
      <c r="AJ1216" s="240"/>
      <c r="AK1216" s="240"/>
      <c r="AL1216" s="240"/>
      <c r="AM1216" s="240"/>
      <c r="AN1216" s="240"/>
      <c r="AO1216" s="240"/>
      <c r="AP1216" s="240"/>
      <c r="AQ1216" s="240"/>
      <c r="AR1216" s="240"/>
      <c r="AS1216" s="240"/>
      <c r="AT1216" s="240"/>
      <c r="AU1216" s="240"/>
      <c r="AV1216" s="240"/>
      <c r="AW1216" s="240"/>
      <c r="AX1216" s="240"/>
      <c r="AY1216" s="240"/>
      <c r="AZ1216" s="240"/>
      <c r="BA1216" s="240"/>
      <c r="BB1216" s="240"/>
      <c r="BC1216" s="240"/>
      <c r="BD1216" s="240"/>
      <c r="BE1216" s="240"/>
      <c r="BF1216" s="240"/>
      <c r="BG1216" s="240"/>
    </row>
    <row r="1217" spans="1:59" s="241" customFormat="1" ht="24" hidden="1" outlineLevel="1">
      <c r="A1217" s="60" t="s">
        <v>40</v>
      </c>
      <c r="B1217" s="245" t="s">
        <v>874</v>
      </c>
      <c r="C1217" s="211">
        <v>332</v>
      </c>
      <c r="D1217" s="107">
        <f t="shared" si="540"/>
        <v>0</v>
      </c>
      <c r="E1217" s="107"/>
      <c r="F1217" s="107"/>
      <c r="G1217" s="107"/>
      <c r="H1217" s="107"/>
      <c r="I1217" s="107"/>
      <c r="J1217" s="107"/>
      <c r="K1217" s="107"/>
      <c r="L1217" s="107"/>
      <c r="M1217" s="107"/>
      <c r="N1217" s="107"/>
      <c r="O1217" s="107"/>
      <c r="P1217" s="107"/>
      <c r="Q1217" s="107"/>
      <c r="R1217" s="107"/>
      <c r="S1217" s="107"/>
      <c r="T1217" s="107"/>
      <c r="U1217" s="239">
        <f t="shared" si="541"/>
        <v>0</v>
      </c>
      <c r="V1217" s="32">
        <f t="shared" si="537"/>
        <v>0</v>
      </c>
      <c r="W1217" s="97">
        <f t="shared" si="538"/>
        <v>0</v>
      </c>
      <c r="X1217" s="244">
        <f t="shared" si="515"/>
        <v>-332</v>
      </c>
      <c r="Y1217" s="236"/>
      <c r="Z1217" s="5">
        <f t="shared" si="518"/>
        <v>0</v>
      </c>
      <c r="AA1217" s="240"/>
      <c r="AB1217" s="240"/>
      <c r="AC1217" s="240"/>
      <c r="AD1217" s="240"/>
      <c r="AE1217" s="240"/>
      <c r="AF1217" s="240"/>
      <c r="AG1217" s="240"/>
      <c r="AH1217" s="240"/>
      <c r="AI1217" s="240"/>
      <c r="AJ1217" s="240"/>
      <c r="AK1217" s="240"/>
      <c r="AL1217" s="240"/>
      <c r="AM1217" s="240"/>
      <c r="AN1217" s="240"/>
      <c r="AO1217" s="240"/>
      <c r="AP1217" s="240"/>
      <c r="AQ1217" s="240"/>
      <c r="AR1217" s="240"/>
      <c r="AS1217" s="240"/>
      <c r="AT1217" s="240"/>
      <c r="AU1217" s="240"/>
      <c r="AV1217" s="240"/>
      <c r="AW1217" s="240"/>
      <c r="AX1217" s="240"/>
      <c r="AY1217" s="240"/>
      <c r="AZ1217" s="240"/>
      <c r="BA1217" s="240"/>
      <c r="BB1217" s="240"/>
      <c r="BC1217" s="240"/>
      <c r="BD1217" s="240"/>
      <c r="BE1217" s="240"/>
      <c r="BF1217" s="240"/>
      <c r="BG1217" s="240"/>
    </row>
    <row r="1218" spans="1:59" s="241" customFormat="1" ht="12" collapsed="1">
      <c r="A1218" s="60" t="s">
        <v>40</v>
      </c>
      <c r="B1218" s="245" t="s">
        <v>875</v>
      </c>
      <c r="C1218" s="211"/>
      <c r="D1218" s="107">
        <f t="shared" si="540"/>
        <v>150</v>
      </c>
      <c r="E1218" s="107"/>
      <c r="F1218" s="107"/>
      <c r="G1218" s="107"/>
      <c r="H1218" s="107"/>
      <c r="I1218" s="107"/>
      <c r="J1218" s="107">
        <v>150</v>
      </c>
      <c r="K1218" s="107"/>
      <c r="L1218" s="107"/>
      <c r="M1218" s="107"/>
      <c r="N1218" s="107"/>
      <c r="O1218" s="107"/>
      <c r="P1218" s="107"/>
      <c r="Q1218" s="107"/>
      <c r="R1218" s="107"/>
      <c r="S1218" s="107"/>
      <c r="T1218" s="107"/>
      <c r="U1218" s="239">
        <f t="shared" si="541"/>
        <v>150</v>
      </c>
      <c r="V1218" s="32">
        <f t="shared" si="537"/>
        <v>150</v>
      </c>
      <c r="W1218" s="97">
        <f t="shared" si="538"/>
        <v>150</v>
      </c>
      <c r="X1218" s="244">
        <f t="shared" si="515"/>
        <v>150</v>
      </c>
      <c r="Y1218" s="236"/>
      <c r="Z1218" s="5">
        <f t="shared" si="518"/>
        <v>0</v>
      </c>
      <c r="AA1218" s="240"/>
      <c r="AB1218" s="240"/>
      <c r="AC1218" s="240"/>
      <c r="AD1218" s="240"/>
      <c r="AE1218" s="240"/>
      <c r="AF1218" s="240"/>
      <c r="AG1218" s="240"/>
      <c r="AH1218" s="240"/>
      <c r="AI1218" s="240"/>
      <c r="AJ1218" s="240"/>
      <c r="AK1218" s="240"/>
      <c r="AL1218" s="240"/>
      <c r="AM1218" s="240"/>
      <c r="AN1218" s="240"/>
      <c r="AO1218" s="240"/>
      <c r="AP1218" s="240"/>
      <c r="AQ1218" s="240"/>
      <c r="AR1218" s="240"/>
      <c r="AS1218" s="240"/>
      <c r="AT1218" s="240"/>
      <c r="AU1218" s="240"/>
      <c r="AV1218" s="240"/>
      <c r="AW1218" s="240"/>
      <c r="AX1218" s="240"/>
      <c r="AY1218" s="240"/>
      <c r="AZ1218" s="240"/>
      <c r="BA1218" s="240"/>
      <c r="BB1218" s="240"/>
      <c r="BC1218" s="240"/>
      <c r="BD1218" s="240"/>
      <c r="BE1218" s="240"/>
      <c r="BF1218" s="240"/>
      <c r="BG1218" s="240"/>
    </row>
    <row r="1219" spans="1:59" s="241" customFormat="1" ht="36" customHeight="1" outlineLevel="1">
      <c r="A1219" s="60" t="s">
        <v>40</v>
      </c>
      <c r="B1219" s="245" t="s">
        <v>876</v>
      </c>
      <c r="C1219" s="211">
        <v>120</v>
      </c>
      <c r="D1219" s="107">
        <f t="shared" si="540"/>
        <v>120</v>
      </c>
      <c r="E1219" s="107"/>
      <c r="F1219" s="107"/>
      <c r="G1219" s="107"/>
      <c r="H1219" s="107"/>
      <c r="I1219" s="107"/>
      <c r="J1219" s="107">
        <v>120</v>
      </c>
      <c r="K1219" s="107"/>
      <c r="L1219" s="107"/>
      <c r="M1219" s="107"/>
      <c r="N1219" s="107"/>
      <c r="O1219" s="107"/>
      <c r="P1219" s="107"/>
      <c r="Q1219" s="107"/>
      <c r="R1219" s="107"/>
      <c r="S1219" s="107"/>
      <c r="T1219" s="107"/>
      <c r="U1219" s="239">
        <f t="shared" si="541"/>
        <v>120</v>
      </c>
      <c r="V1219" s="32">
        <f t="shared" si="537"/>
        <v>120</v>
      </c>
      <c r="W1219" s="97">
        <f t="shared" si="538"/>
        <v>120</v>
      </c>
      <c r="X1219" s="244">
        <f t="shared" si="515"/>
        <v>0</v>
      </c>
      <c r="Y1219" s="236"/>
      <c r="Z1219" s="5">
        <f t="shared" si="518"/>
        <v>0</v>
      </c>
      <c r="AA1219" s="240"/>
      <c r="AB1219" s="240"/>
      <c r="AC1219" s="240"/>
      <c r="AD1219" s="240"/>
      <c r="AE1219" s="240"/>
      <c r="AF1219" s="240"/>
      <c r="AG1219" s="240"/>
      <c r="AH1219" s="240"/>
      <c r="AI1219" s="240"/>
      <c r="AJ1219" s="240"/>
      <c r="AK1219" s="240"/>
      <c r="AL1219" s="240"/>
      <c r="AM1219" s="240"/>
      <c r="AN1219" s="240"/>
      <c r="AO1219" s="240"/>
      <c r="AP1219" s="240"/>
      <c r="AQ1219" s="240"/>
      <c r="AR1219" s="240"/>
      <c r="AS1219" s="240"/>
      <c r="AT1219" s="240"/>
      <c r="AU1219" s="240"/>
      <c r="AV1219" s="240"/>
      <c r="AW1219" s="240"/>
      <c r="AX1219" s="240"/>
      <c r="AY1219" s="240"/>
      <c r="AZ1219" s="240"/>
      <c r="BA1219" s="240"/>
      <c r="BB1219" s="240"/>
      <c r="BC1219" s="240"/>
      <c r="BD1219" s="240"/>
      <c r="BE1219" s="240"/>
      <c r="BF1219" s="240"/>
      <c r="BG1219" s="240"/>
    </row>
    <row r="1220" spans="1:59" s="241" customFormat="1" ht="24" outlineLevel="1">
      <c r="A1220" s="60" t="s">
        <v>40</v>
      </c>
      <c r="B1220" s="246" t="s">
        <v>877</v>
      </c>
      <c r="C1220" s="211"/>
      <c r="D1220" s="107">
        <f t="shared" si="540"/>
        <v>295</v>
      </c>
      <c r="E1220" s="107"/>
      <c r="F1220" s="107"/>
      <c r="G1220" s="107">
        <v>295</v>
      </c>
      <c r="H1220" s="107"/>
      <c r="I1220" s="107"/>
      <c r="J1220" s="107"/>
      <c r="K1220" s="107"/>
      <c r="L1220" s="107"/>
      <c r="M1220" s="107"/>
      <c r="N1220" s="107"/>
      <c r="O1220" s="107"/>
      <c r="P1220" s="107"/>
      <c r="Q1220" s="107"/>
      <c r="R1220" s="107"/>
      <c r="S1220" s="107"/>
      <c r="T1220" s="107"/>
      <c r="U1220" s="239">
        <f t="shared" si="541"/>
        <v>295</v>
      </c>
      <c r="V1220" s="32">
        <f t="shared" si="537"/>
        <v>295</v>
      </c>
      <c r="W1220" s="97">
        <f t="shared" si="538"/>
        <v>295</v>
      </c>
      <c r="X1220" s="244">
        <f t="shared" si="515"/>
        <v>295</v>
      </c>
      <c r="Y1220" s="236"/>
      <c r="Z1220" s="5">
        <f t="shared" si="518"/>
        <v>0</v>
      </c>
      <c r="AA1220" s="240"/>
      <c r="AB1220" s="240"/>
      <c r="AC1220" s="240"/>
      <c r="AD1220" s="240"/>
      <c r="AE1220" s="240"/>
      <c r="AF1220" s="240"/>
      <c r="AG1220" s="240"/>
      <c r="AH1220" s="240"/>
      <c r="AI1220" s="240"/>
      <c r="AJ1220" s="240"/>
      <c r="AK1220" s="240"/>
      <c r="AL1220" s="240"/>
      <c r="AM1220" s="240"/>
      <c r="AN1220" s="240"/>
      <c r="AO1220" s="240"/>
      <c r="AP1220" s="240"/>
      <c r="AQ1220" s="240"/>
      <c r="AR1220" s="240"/>
      <c r="AS1220" s="240"/>
      <c r="AT1220" s="240"/>
      <c r="AU1220" s="240"/>
      <c r="AV1220" s="240"/>
      <c r="AW1220" s="240"/>
      <c r="AX1220" s="240"/>
      <c r="AY1220" s="240"/>
      <c r="AZ1220" s="240"/>
      <c r="BA1220" s="240"/>
      <c r="BB1220" s="240"/>
      <c r="BC1220" s="240"/>
      <c r="BD1220" s="240"/>
      <c r="BE1220" s="240"/>
      <c r="BF1220" s="240"/>
      <c r="BG1220" s="240"/>
    </row>
    <row r="1221" spans="1:59" s="241" customFormat="1" ht="12" outlineLevel="1">
      <c r="A1221" s="42" t="s">
        <v>79</v>
      </c>
      <c r="B1221" s="43" t="s">
        <v>66</v>
      </c>
      <c r="C1221" s="218">
        <v>3233</v>
      </c>
      <c r="D1221" s="103">
        <f>SUM(E1221:P1221)</f>
        <v>4640</v>
      </c>
      <c r="E1221" s="103">
        <f t="shared" ref="E1221:I1221" si="546">+SUM(E1222:E1237)</f>
        <v>0</v>
      </c>
      <c r="F1221" s="103">
        <f t="shared" si="546"/>
        <v>0</v>
      </c>
      <c r="G1221" s="103">
        <f t="shared" si="546"/>
        <v>0</v>
      </c>
      <c r="H1221" s="103">
        <f t="shared" si="546"/>
        <v>0</v>
      </c>
      <c r="I1221" s="103">
        <f t="shared" si="546"/>
        <v>0</v>
      </c>
      <c r="J1221" s="103">
        <f>+SUM(J1222:J1237)</f>
        <v>4640</v>
      </c>
      <c r="K1221" s="103">
        <f t="shared" ref="K1221:P1221" si="547">+SUM(K1222:K1237)</f>
        <v>0</v>
      </c>
      <c r="L1221" s="103">
        <f t="shared" si="547"/>
        <v>0</v>
      </c>
      <c r="M1221" s="103">
        <f t="shared" si="547"/>
        <v>0</v>
      </c>
      <c r="N1221" s="103">
        <f t="shared" si="547"/>
        <v>0</v>
      </c>
      <c r="O1221" s="103">
        <f t="shared" si="547"/>
        <v>0</v>
      </c>
      <c r="P1221" s="103">
        <f t="shared" si="547"/>
        <v>0</v>
      </c>
      <c r="Q1221" s="103"/>
      <c r="R1221" s="103"/>
      <c r="S1221" s="103"/>
      <c r="T1221" s="103"/>
      <c r="U1221" s="239">
        <f t="shared" si="541"/>
        <v>4640</v>
      </c>
      <c r="V1221" s="32">
        <f t="shared" si="537"/>
        <v>4640</v>
      </c>
      <c r="W1221" s="97">
        <f t="shared" si="538"/>
        <v>4640</v>
      </c>
      <c r="X1221" s="176">
        <f t="shared" si="515"/>
        <v>1407</v>
      </c>
      <c r="Y1221" s="236"/>
      <c r="Z1221" s="5">
        <f t="shared" si="518"/>
        <v>0</v>
      </c>
      <c r="AA1221" s="240"/>
      <c r="AB1221" s="240"/>
      <c r="AC1221" s="240"/>
      <c r="AD1221" s="240"/>
      <c r="AE1221" s="240"/>
      <c r="AF1221" s="240"/>
      <c r="AG1221" s="240"/>
      <c r="AH1221" s="240"/>
      <c r="AI1221" s="240"/>
      <c r="AJ1221" s="240"/>
      <c r="AK1221" s="240"/>
      <c r="AL1221" s="240"/>
      <c r="AM1221" s="240"/>
      <c r="AN1221" s="240"/>
      <c r="AO1221" s="240"/>
      <c r="AP1221" s="240"/>
      <c r="AQ1221" s="240"/>
      <c r="AR1221" s="240"/>
      <c r="AS1221" s="240"/>
      <c r="AT1221" s="240"/>
      <c r="AU1221" s="240"/>
      <c r="AV1221" s="240"/>
      <c r="AW1221" s="240"/>
      <c r="AX1221" s="240"/>
      <c r="AY1221" s="240"/>
      <c r="AZ1221" s="240"/>
      <c r="BA1221" s="240"/>
      <c r="BB1221" s="240"/>
      <c r="BC1221" s="240"/>
      <c r="BD1221" s="240"/>
      <c r="BE1221" s="240"/>
      <c r="BF1221" s="240"/>
      <c r="BG1221" s="240"/>
    </row>
    <row r="1222" spans="1:59" s="241" customFormat="1" ht="48" hidden="1">
      <c r="A1222" s="60" t="s">
        <v>40</v>
      </c>
      <c r="B1222" s="245" t="s">
        <v>878</v>
      </c>
      <c r="C1222" s="211">
        <v>300</v>
      </c>
      <c r="D1222" s="107">
        <f t="shared" si="540"/>
        <v>0</v>
      </c>
      <c r="E1222" s="107"/>
      <c r="F1222" s="107"/>
      <c r="G1222" s="107"/>
      <c r="H1222" s="107"/>
      <c r="I1222" s="107"/>
      <c r="J1222" s="107"/>
      <c r="K1222" s="107"/>
      <c r="L1222" s="107"/>
      <c r="M1222" s="107"/>
      <c r="N1222" s="107"/>
      <c r="O1222" s="107"/>
      <c r="P1222" s="107"/>
      <c r="Q1222" s="107"/>
      <c r="R1222" s="107"/>
      <c r="S1222" s="107"/>
      <c r="T1222" s="107"/>
      <c r="U1222" s="239">
        <f t="shared" si="541"/>
        <v>0</v>
      </c>
      <c r="V1222" s="32">
        <f t="shared" si="537"/>
        <v>0</v>
      </c>
      <c r="W1222" s="97">
        <f t="shared" si="538"/>
        <v>0</v>
      </c>
      <c r="X1222" s="244">
        <f t="shared" si="515"/>
        <v>-300</v>
      </c>
      <c r="Y1222" s="236"/>
      <c r="Z1222" s="5">
        <f t="shared" si="518"/>
        <v>0</v>
      </c>
      <c r="AA1222" s="240"/>
      <c r="AB1222" s="240"/>
      <c r="AC1222" s="240"/>
      <c r="AD1222" s="240"/>
      <c r="AE1222" s="240"/>
      <c r="AF1222" s="240"/>
      <c r="AG1222" s="240"/>
      <c r="AH1222" s="240"/>
      <c r="AI1222" s="240"/>
      <c r="AJ1222" s="240"/>
      <c r="AK1222" s="240"/>
      <c r="AL1222" s="240"/>
      <c r="AM1222" s="240"/>
      <c r="AN1222" s="240"/>
      <c r="AO1222" s="240"/>
      <c r="AP1222" s="240"/>
      <c r="AQ1222" s="240"/>
      <c r="AR1222" s="240"/>
      <c r="AS1222" s="240"/>
      <c r="AT1222" s="240"/>
      <c r="AU1222" s="240"/>
      <c r="AV1222" s="240"/>
      <c r="AW1222" s="240"/>
      <c r="AX1222" s="240"/>
      <c r="AY1222" s="240"/>
      <c r="AZ1222" s="240"/>
      <c r="BA1222" s="240"/>
      <c r="BB1222" s="240"/>
      <c r="BC1222" s="240"/>
      <c r="BD1222" s="240"/>
      <c r="BE1222" s="240"/>
      <c r="BF1222" s="240"/>
      <c r="BG1222" s="240"/>
    </row>
    <row r="1223" spans="1:59" s="241" customFormat="1" ht="48" hidden="1">
      <c r="A1223" s="60" t="s">
        <v>40</v>
      </c>
      <c r="B1223" s="245" t="s">
        <v>879</v>
      </c>
      <c r="C1223" s="211">
        <v>300</v>
      </c>
      <c r="D1223" s="107">
        <f t="shared" si="540"/>
        <v>0</v>
      </c>
      <c r="E1223" s="107"/>
      <c r="F1223" s="107"/>
      <c r="G1223" s="107"/>
      <c r="H1223" s="107"/>
      <c r="I1223" s="107"/>
      <c r="J1223" s="107"/>
      <c r="K1223" s="107"/>
      <c r="L1223" s="107"/>
      <c r="M1223" s="107"/>
      <c r="N1223" s="107"/>
      <c r="O1223" s="107"/>
      <c r="P1223" s="107"/>
      <c r="Q1223" s="107"/>
      <c r="R1223" s="107"/>
      <c r="S1223" s="107"/>
      <c r="T1223" s="107"/>
      <c r="U1223" s="239">
        <f t="shared" si="541"/>
        <v>0</v>
      </c>
      <c r="V1223" s="32">
        <f t="shared" si="537"/>
        <v>0</v>
      </c>
      <c r="W1223" s="97">
        <f t="shared" si="538"/>
        <v>0</v>
      </c>
      <c r="X1223" s="244">
        <f t="shared" si="515"/>
        <v>-300</v>
      </c>
      <c r="Y1223" s="236"/>
      <c r="Z1223" s="5">
        <f t="shared" si="518"/>
        <v>0</v>
      </c>
      <c r="AA1223" s="240"/>
      <c r="AB1223" s="240"/>
      <c r="AC1223" s="240"/>
      <c r="AD1223" s="240"/>
      <c r="AE1223" s="240"/>
      <c r="AF1223" s="240"/>
      <c r="AG1223" s="240"/>
      <c r="AH1223" s="240"/>
      <c r="AI1223" s="240"/>
      <c r="AJ1223" s="240"/>
      <c r="AK1223" s="240"/>
      <c r="AL1223" s="240"/>
      <c r="AM1223" s="240"/>
      <c r="AN1223" s="240"/>
      <c r="AO1223" s="240"/>
      <c r="AP1223" s="240"/>
      <c r="AQ1223" s="240"/>
      <c r="AR1223" s="240"/>
      <c r="AS1223" s="240"/>
      <c r="AT1223" s="240"/>
      <c r="AU1223" s="240"/>
      <c r="AV1223" s="240"/>
      <c r="AW1223" s="240"/>
      <c r="AX1223" s="240"/>
      <c r="AY1223" s="240"/>
      <c r="AZ1223" s="240"/>
      <c r="BA1223" s="240"/>
      <c r="BB1223" s="240"/>
      <c r="BC1223" s="240"/>
      <c r="BD1223" s="240"/>
      <c r="BE1223" s="240"/>
      <c r="BF1223" s="240"/>
      <c r="BG1223" s="240"/>
    </row>
    <row r="1224" spans="1:59" s="77" customFormat="1" ht="36" hidden="1">
      <c r="A1224" s="60" t="s">
        <v>40</v>
      </c>
      <c r="B1224" s="245" t="s">
        <v>880</v>
      </c>
      <c r="C1224" s="211">
        <v>200</v>
      </c>
      <c r="D1224" s="107">
        <f t="shared" si="540"/>
        <v>0</v>
      </c>
      <c r="E1224" s="107"/>
      <c r="F1224" s="107"/>
      <c r="G1224" s="107"/>
      <c r="H1224" s="107"/>
      <c r="I1224" s="107"/>
      <c r="J1224" s="107"/>
      <c r="K1224" s="107"/>
      <c r="L1224" s="107"/>
      <c r="M1224" s="107"/>
      <c r="N1224" s="107"/>
      <c r="O1224" s="107"/>
      <c r="P1224" s="107"/>
      <c r="Q1224" s="107"/>
      <c r="R1224" s="107"/>
      <c r="S1224" s="107"/>
      <c r="T1224" s="107"/>
      <c r="U1224" s="214">
        <f t="shared" si="541"/>
        <v>0</v>
      </c>
      <c r="V1224" s="32">
        <f t="shared" si="537"/>
        <v>0</v>
      </c>
      <c r="W1224" s="97">
        <f t="shared" si="538"/>
        <v>0</v>
      </c>
      <c r="X1224" s="244">
        <f t="shared" si="515"/>
        <v>-200</v>
      </c>
      <c r="Y1224" s="57"/>
      <c r="Z1224" s="5">
        <f t="shared" si="518"/>
        <v>0</v>
      </c>
      <c r="AA1224" s="76"/>
      <c r="AB1224" s="76"/>
      <c r="AC1224" s="76"/>
      <c r="AD1224" s="76"/>
      <c r="AE1224" s="76"/>
      <c r="AF1224" s="76"/>
      <c r="AG1224" s="76"/>
      <c r="AH1224" s="76"/>
      <c r="AI1224" s="76"/>
      <c r="AJ1224" s="76"/>
      <c r="AK1224" s="76"/>
      <c r="AL1224" s="76"/>
      <c r="AM1224" s="76"/>
      <c r="AN1224" s="76"/>
      <c r="AO1224" s="76"/>
      <c r="AP1224" s="76"/>
      <c r="AQ1224" s="76"/>
      <c r="AR1224" s="76"/>
      <c r="AS1224" s="76"/>
      <c r="AT1224" s="76"/>
      <c r="AU1224" s="76"/>
      <c r="AV1224" s="76"/>
      <c r="AW1224" s="76"/>
      <c r="AX1224" s="76"/>
      <c r="AY1224" s="76"/>
      <c r="AZ1224" s="76"/>
      <c r="BA1224" s="76"/>
      <c r="BB1224" s="76"/>
      <c r="BC1224" s="76"/>
      <c r="BD1224" s="76"/>
      <c r="BE1224" s="76"/>
      <c r="BF1224" s="76"/>
      <c r="BG1224" s="76"/>
    </row>
    <row r="1225" spans="1:59" s="241" customFormat="1" ht="36" hidden="1" outlineLevel="1">
      <c r="A1225" s="60" t="s">
        <v>40</v>
      </c>
      <c r="B1225" s="245" t="s">
        <v>881</v>
      </c>
      <c r="C1225" s="211">
        <v>350</v>
      </c>
      <c r="D1225" s="107">
        <f t="shared" si="540"/>
        <v>0</v>
      </c>
      <c r="E1225" s="107"/>
      <c r="F1225" s="107"/>
      <c r="G1225" s="107"/>
      <c r="H1225" s="107"/>
      <c r="I1225" s="107"/>
      <c r="J1225" s="107"/>
      <c r="K1225" s="107"/>
      <c r="L1225" s="107"/>
      <c r="M1225" s="107"/>
      <c r="N1225" s="107"/>
      <c r="O1225" s="107"/>
      <c r="P1225" s="107"/>
      <c r="Q1225" s="107"/>
      <c r="R1225" s="107"/>
      <c r="S1225" s="107"/>
      <c r="T1225" s="107"/>
      <c r="U1225" s="239">
        <f t="shared" si="541"/>
        <v>0</v>
      </c>
      <c r="V1225" s="32">
        <f t="shared" si="537"/>
        <v>0</v>
      </c>
      <c r="W1225" s="97">
        <f t="shared" si="538"/>
        <v>0</v>
      </c>
      <c r="X1225" s="244">
        <f t="shared" si="515"/>
        <v>-350</v>
      </c>
      <c r="Y1225" s="236"/>
      <c r="Z1225" s="5">
        <f t="shared" si="518"/>
        <v>0</v>
      </c>
      <c r="AA1225" s="240"/>
      <c r="AB1225" s="240"/>
      <c r="AC1225" s="240"/>
      <c r="AD1225" s="240"/>
      <c r="AE1225" s="240"/>
      <c r="AF1225" s="240"/>
      <c r="AG1225" s="240"/>
      <c r="AH1225" s="240"/>
      <c r="AI1225" s="240"/>
      <c r="AJ1225" s="240"/>
      <c r="AK1225" s="240"/>
      <c r="AL1225" s="240"/>
      <c r="AM1225" s="240"/>
      <c r="AN1225" s="240"/>
      <c r="AO1225" s="240"/>
      <c r="AP1225" s="240"/>
      <c r="AQ1225" s="240"/>
      <c r="AR1225" s="240"/>
      <c r="AS1225" s="240"/>
      <c r="AT1225" s="240"/>
      <c r="AU1225" s="240"/>
      <c r="AV1225" s="240"/>
      <c r="AW1225" s="240"/>
      <c r="AX1225" s="240"/>
      <c r="AY1225" s="240"/>
      <c r="AZ1225" s="240"/>
      <c r="BA1225" s="240"/>
      <c r="BB1225" s="240"/>
      <c r="BC1225" s="240"/>
      <c r="BD1225" s="240"/>
      <c r="BE1225" s="240"/>
      <c r="BF1225" s="240"/>
      <c r="BG1225" s="240"/>
    </row>
    <row r="1226" spans="1:59" s="241" customFormat="1" ht="12" hidden="1" outlineLevel="1">
      <c r="A1226" s="60" t="s">
        <v>40</v>
      </c>
      <c r="B1226" s="245" t="s">
        <v>882</v>
      </c>
      <c r="C1226" s="211">
        <v>900</v>
      </c>
      <c r="D1226" s="107">
        <f t="shared" si="540"/>
        <v>0</v>
      </c>
      <c r="E1226" s="107"/>
      <c r="F1226" s="107"/>
      <c r="G1226" s="107"/>
      <c r="H1226" s="107"/>
      <c r="I1226" s="107"/>
      <c r="J1226" s="107"/>
      <c r="K1226" s="107"/>
      <c r="L1226" s="107"/>
      <c r="M1226" s="107"/>
      <c r="N1226" s="107"/>
      <c r="O1226" s="107"/>
      <c r="P1226" s="107"/>
      <c r="Q1226" s="107"/>
      <c r="R1226" s="107"/>
      <c r="S1226" s="107"/>
      <c r="T1226" s="107"/>
      <c r="U1226" s="239">
        <f t="shared" si="541"/>
        <v>0</v>
      </c>
      <c r="V1226" s="32">
        <f t="shared" si="537"/>
        <v>0</v>
      </c>
      <c r="W1226" s="97">
        <f t="shared" si="538"/>
        <v>0</v>
      </c>
      <c r="X1226" s="244">
        <f t="shared" si="515"/>
        <v>-900</v>
      </c>
      <c r="Y1226" s="236"/>
      <c r="Z1226" s="5">
        <f t="shared" si="518"/>
        <v>0</v>
      </c>
      <c r="AA1226" s="240"/>
      <c r="AB1226" s="240"/>
      <c r="AC1226" s="240"/>
      <c r="AD1226" s="240"/>
      <c r="AE1226" s="240"/>
      <c r="AF1226" s="240"/>
      <c r="AG1226" s="240"/>
      <c r="AH1226" s="240"/>
      <c r="AI1226" s="240"/>
      <c r="AJ1226" s="240"/>
      <c r="AK1226" s="240"/>
      <c r="AL1226" s="240"/>
      <c r="AM1226" s="240"/>
      <c r="AN1226" s="240"/>
      <c r="AO1226" s="240"/>
      <c r="AP1226" s="240"/>
      <c r="AQ1226" s="240"/>
      <c r="AR1226" s="240"/>
      <c r="AS1226" s="240"/>
      <c r="AT1226" s="240"/>
      <c r="AU1226" s="240"/>
      <c r="AV1226" s="240"/>
      <c r="AW1226" s="240"/>
      <c r="AX1226" s="240"/>
      <c r="AY1226" s="240"/>
      <c r="AZ1226" s="240"/>
      <c r="BA1226" s="240"/>
      <c r="BB1226" s="240"/>
      <c r="BC1226" s="240"/>
      <c r="BD1226" s="240"/>
      <c r="BE1226" s="240"/>
      <c r="BF1226" s="240"/>
      <c r="BG1226" s="240"/>
    </row>
    <row r="1227" spans="1:59" s="241" customFormat="1" ht="24" hidden="1" outlineLevel="1">
      <c r="A1227" s="60" t="s">
        <v>40</v>
      </c>
      <c r="B1227" s="245" t="s">
        <v>883</v>
      </c>
      <c r="C1227" s="211">
        <v>480</v>
      </c>
      <c r="D1227" s="107">
        <f t="shared" si="540"/>
        <v>0</v>
      </c>
      <c r="E1227" s="107"/>
      <c r="F1227" s="107"/>
      <c r="G1227" s="107"/>
      <c r="H1227" s="107"/>
      <c r="I1227" s="107"/>
      <c r="J1227" s="107"/>
      <c r="K1227" s="107"/>
      <c r="L1227" s="107"/>
      <c r="M1227" s="107"/>
      <c r="N1227" s="107"/>
      <c r="O1227" s="107"/>
      <c r="P1227" s="107"/>
      <c r="Q1227" s="107"/>
      <c r="R1227" s="107"/>
      <c r="S1227" s="107"/>
      <c r="T1227" s="107"/>
      <c r="U1227" s="239">
        <f t="shared" si="541"/>
        <v>0</v>
      </c>
      <c r="V1227" s="32">
        <f t="shared" si="537"/>
        <v>0</v>
      </c>
      <c r="W1227" s="97">
        <f t="shared" si="538"/>
        <v>0</v>
      </c>
      <c r="X1227" s="180">
        <f t="shared" si="515"/>
        <v>-480</v>
      </c>
      <c r="Y1227" s="236"/>
      <c r="Z1227" s="5">
        <f t="shared" si="518"/>
        <v>0</v>
      </c>
      <c r="AA1227" s="240"/>
      <c r="AB1227" s="240"/>
      <c r="AC1227" s="240"/>
      <c r="AD1227" s="240"/>
      <c r="AE1227" s="240"/>
      <c r="AF1227" s="240"/>
      <c r="AG1227" s="240"/>
      <c r="AH1227" s="240"/>
      <c r="AI1227" s="240"/>
      <c r="AJ1227" s="240"/>
      <c r="AK1227" s="240"/>
      <c r="AL1227" s="240"/>
      <c r="AM1227" s="240"/>
      <c r="AN1227" s="240"/>
      <c r="AO1227" s="240"/>
      <c r="AP1227" s="240"/>
      <c r="AQ1227" s="240"/>
      <c r="AR1227" s="240"/>
      <c r="AS1227" s="240"/>
      <c r="AT1227" s="240"/>
      <c r="AU1227" s="240"/>
      <c r="AV1227" s="240"/>
      <c r="AW1227" s="240"/>
      <c r="AX1227" s="240"/>
      <c r="AY1227" s="240"/>
      <c r="AZ1227" s="240"/>
      <c r="BA1227" s="240"/>
      <c r="BB1227" s="240"/>
      <c r="BC1227" s="240"/>
      <c r="BD1227" s="240"/>
      <c r="BE1227" s="240"/>
      <c r="BF1227" s="240"/>
      <c r="BG1227" s="240"/>
    </row>
    <row r="1228" spans="1:59" s="241" customFormat="1" ht="36" hidden="1" outlineLevel="1">
      <c r="A1228" s="60" t="s">
        <v>40</v>
      </c>
      <c r="B1228" s="246" t="s">
        <v>884</v>
      </c>
      <c r="C1228" s="211">
        <v>403</v>
      </c>
      <c r="D1228" s="107">
        <f t="shared" si="540"/>
        <v>0</v>
      </c>
      <c r="E1228" s="107"/>
      <c r="F1228" s="107"/>
      <c r="G1228" s="107"/>
      <c r="H1228" s="107"/>
      <c r="I1228" s="107"/>
      <c r="J1228" s="107"/>
      <c r="K1228" s="107"/>
      <c r="L1228" s="107"/>
      <c r="M1228" s="107"/>
      <c r="N1228" s="107"/>
      <c r="O1228" s="107"/>
      <c r="P1228" s="107"/>
      <c r="Q1228" s="107"/>
      <c r="R1228" s="107"/>
      <c r="S1228" s="107"/>
      <c r="T1228" s="107"/>
      <c r="U1228" s="239">
        <f t="shared" si="541"/>
        <v>0</v>
      </c>
      <c r="V1228" s="32">
        <f t="shared" si="537"/>
        <v>0</v>
      </c>
      <c r="W1228" s="97">
        <f t="shared" si="538"/>
        <v>0</v>
      </c>
      <c r="X1228" s="247">
        <f t="shared" si="515"/>
        <v>-403</v>
      </c>
      <c r="Y1228" s="236"/>
      <c r="Z1228" s="5">
        <f t="shared" si="518"/>
        <v>0</v>
      </c>
      <c r="AA1228" s="240"/>
      <c r="AB1228" s="240"/>
      <c r="AC1228" s="240"/>
      <c r="AD1228" s="240"/>
      <c r="AE1228" s="240"/>
      <c r="AF1228" s="240"/>
      <c r="AG1228" s="240"/>
      <c r="AH1228" s="240"/>
      <c r="AI1228" s="240"/>
      <c r="AJ1228" s="240"/>
      <c r="AK1228" s="240"/>
      <c r="AL1228" s="240"/>
      <c r="AM1228" s="240"/>
      <c r="AN1228" s="240"/>
      <c r="AO1228" s="240"/>
      <c r="AP1228" s="240"/>
      <c r="AQ1228" s="240"/>
      <c r="AR1228" s="240"/>
      <c r="AS1228" s="240"/>
      <c r="AT1228" s="240"/>
      <c r="AU1228" s="240"/>
      <c r="AV1228" s="240"/>
      <c r="AW1228" s="240"/>
      <c r="AX1228" s="240"/>
      <c r="AY1228" s="240"/>
      <c r="AZ1228" s="240"/>
      <c r="BA1228" s="240"/>
      <c r="BB1228" s="240"/>
      <c r="BC1228" s="240"/>
      <c r="BD1228" s="240"/>
      <c r="BE1228" s="240"/>
      <c r="BF1228" s="240"/>
      <c r="BG1228" s="240"/>
    </row>
    <row r="1229" spans="1:59" s="241" customFormat="1" ht="72" hidden="1">
      <c r="A1229" s="60" t="s">
        <v>40</v>
      </c>
      <c r="B1229" s="245" t="s">
        <v>885</v>
      </c>
      <c r="C1229" s="211">
        <v>300</v>
      </c>
      <c r="D1229" s="107"/>
      <c r="E1229" s="107"/>
      <c r="F1229" s="107"/>
      <c r="G1229" s="107"/>
      <c r="H1229" s="107"/>
      <c r="I1229" s="107"/>
      <c r="J1229" s="107"/>
      <c r="K1229" s="107"/>
      <c r="L1229" s="107"/>
      <c r="M1229" s="107"/>
      <c r="N1229" s="107"/>
      <c r="O1229" s="107"/>
      <c r="P1229" s="107"/>
      <c r="Q1229" s="107"/>
      <c r="R1229" s="107"/>
      <c r="S1229" s="107"/>
      <c r="T1229" s="107"/>
      <c r="U1229" s="239">
        <f t="shared" si="541"/>
        <v>0</v>
      </c>
      <c r="V1229" s="32">
        <f t="shared" si="537"/>
        <v>0</v>
      </c>
      <c r="W1229" s="97">
        <f t="shared" si="538"/>
        <v>0</v>
      </c>
      <c r="X1229" s="247">
        <f t="shared" si="515"/>
        <v>-300</v>
      </c>
      <c r="Y1229" s="236"/>
      <c r="Z1229" s="5">
        <f t="shared" si="518"/>
        <v>0</v>
      </c>
      <c r="AA1229" s="240"/>
      <c r="AB1229" s="240"/>
      <c r="AC1229" s="240"/>
      <c r="AD1229" s="240"/>
      <c r="AE1229" s="240"/>
      <c r="AF1229" s="240"/>
      <c r="AG1229" s="240"/>
      <c r="AH1229" s="240"/>
      <c r="AI1229" s="240"/>
      <c r="AJ1229" s="240"/>
      <c r="AK1229" s="240"/>
      <c r="AL1229" s="240"/>
      <c r="AM1229" s="240"/>
      <c r="AN1229" s="240"/>
      <c r="AO1229" s="240"/>
      <c r="AP1229" s="240"/>
      <c r="AQ1229" s="240"/>
      <c r="AR1229" s="240"/>
      <c r="AS1229" s="240"/>
      <c r="AT1229" s="240"/>
      <c r="AU1229" s="240"/>
      <c r="AV1229" s="240"/>
      <c r="AW1229" s="240"/>
      <c r="AX1229" s="240"/>
      <c r="AY1229" s="240"/>
      <c r="AZ1229" s="240"/>
      <c r="BA1229" s="240"/>
      <c r="BB1229" s="240"/>
      <c r="BC1229" s="240"/>
      <c r="BD1229" s="240"/>
      <c r="BE1229" s="240"/>
      <c r="BF1229" s="240"/>
      <c r="BG1229" s="240"/>
    </row>
    <row r="1230" spans="1:59" s="241" customFormat="1" ht="120">
      <c r="A1230" s="60" t="s">
        <v>40</v>
      </c>
      <c r="B1230" s="245" t="s">
        <v>886</v>
      </c>
      <c r="C1230" s="211"/>
      <c r="D1230" s="107">
        <f t="shared" si="540"/>
        <v>1250</v>
      </c>
      <c r="E1230" s="107"/>
      <c r="F1230" s="107"/>
      <c r="G1230" s="107"/>
      <c r="H1230" s="107"/>
      <c r="I1230" s="107"/>
      <c r="J1230" s="107">
        <v>1250</v>
      </c>
      <c r="K1230" s="107"/>
      <c r="L1230" s="107"/>
      <c r="M1230" s="107"/>
      <c r="N1230" s="107"/>
      <c r="O1230" s="107"/>
      <c r="P1230" s="107"/>
      <c r="Q1230" s="107"/>
      <c r="R1230" s="107"/>
      <c r="S1230" s="107"/>
      <c r="T1230" s="107"/>
      <c r="U1230" s="239">
        <f t="shared" si="541"/>
        <v>1250</v>
      </c>
      <c r="V1230" s="32">
        <f t="shared" si="537"/>
        <v>1250</v>
      </c>
      <c r="W1230" s="97">
        <f t="shared" si="538"/>
        <v>1250</v>
      </c>
      <c r="X1230" s="244">
        <f t="shared" si="515"/>
        <v>1250</v>
      </c>
      <c r="Y1230" s="236"/>
      <c r="Z1230" s="5">
        <f t="shared" si="518"/>
        <v>0</v>
      </c>
      <c r="AA1230" s="240"/>
      <c r="AB1230" s="240"/>
      <c r="AC1230" s="240"/>
      <c r="AD1230" s="240"/>
      <c r="AE1230" s="240"/>
      <c r="AF1230" s="240"/>
      <c r="AG1230" s="240"/>
      <c r="AH1230" s="240"/>
      <c r="AI1230" s="240"/>
      <c r="AJ1230" s="240"/>
      <c r="AK1230" s="240"/>
      <c r="AL1230" s="240"/>
      <c r="AM1230" s="240"/>
      <c r="AN1230" s="240"/>
      <c r="AO1230" s="240"/>
      <c r="AP1230" s="240"/>
      <c r="AQ1230" s="240"/>
      <c r="AR1230" s="240"/>
      <c r="AS1230" s="240"/>
      <c r="AT1230" s="240"/>
      <c r="AU1230" s="240"/>
      <c r="AV1230" s="240"/>
      <c r="AW1230" s="240"/>
      <c r="AX1230" s="240"/>
      <c r="AY1230" s="240"/>
      <c r="AZ1230" s="240"/>
      <c r="BA1230" s="240"/>
      <c r="BB1230" s="240"/>
      <c r="BC1230" s="240"/>
      <c r="BD1230" s="240"/>
      <c r="BE1230" s="240"/>
      <c r="BF1230" s="240"/>
      <c r="BG1230" s="240"/>
    </row>
    <row r="1231" spans="1:59" s="241" customFormat="1" ht="96">
      <c r="A1231" s="60" t="s">
        <v>40</v>
      </c>
      <c r="B1231" s="245" t="s">
        <v>887</v>
      </c>
      <c r="C1231" s="211"/>
      <c r="D1231" s="107">
        <f t="shared" si="540"/>
        <v>540</v>
      </c>
      <c r="E1231" s="107"/>
      <c r="F1231" s="107"/>
      <c r="G1231" s="107"/>
      <c r="H1231" s="107"/>
      <c r="I1231" s="107"/>
      <c r="J1231" s="107">
        <v>540</v>
      </c>
      <c r="K1231" s="107"/>
      <c r="L1231" s="107"/>
      <c r="M1231" s="107"/>
      <c r="N1231" s="107"/>
      <c r="O1231" s="107"/>
      <c r="P1231" s="107"/>
      <c r="Q1231" s="107"/>
      <c r="R1231" s="107"/>
      <c r="S1231" s="107"/>
      <c r="T1231" s="107"/>
      <c r="U1231" s="239">
        <f t="shared" si="541"/>
        <v>540</v>
      </c>
      <c r="V1231" s="32">
        <f t="shared" si="537"/>
        <v>540</v>
      </c>
      <c r="W1231" s="97">
        <f t="shared" si="538"/>
        <v>540</v>
      </c>
      <c r="X1231" s="244">
        <f t="shared" si="515"/>
        <v>540</v>
      </c>
      <c r="Y1231" s="236"/>
      <c r="Z1231" s="5">
        <f t="shared" si="518"/>
        <v>0</v>
      </c>
      <c r="AA1231" s="240"/>
      <c r="AB1231" s="240"/>
      <c r="AC1231" s="240"/>
      <c r="AD1231" s="240"/>
      <c r="AE1231" s="240"/>
      <c r="AF1231" s="240"/>
      <c r="AG1231" s="240"/>
      <c r="AH1231" s="240"/>
      <c r="AI1231" s="240"/>
      <c r="AJ1231" s="240"/>
      <c r="AK1231" s="240"/>
      <c r="AL1231" s="240"/>
      <c r="AM1231" s="240"/>
      <c r="AN1231" s="240"/>
      <c r="AO1231" s="240"/>
      <c r="AP1231" s="240"/>
      <c r="AQ1231" s="240"/>
      <c r="AR1231" s="240"/>
      <c r="AS1231" s="240"/>
      <c r="AT1231" s="240"/>
      <c r="AU1231" s="240"/>
      <c r="AV1231" s="240"/>
      <c r="AW1231" s="240"/>
      <c r="AX1231" s="240"/>
      <c r="AY1231" s="240"/>
      <c r="AZ1231" s="240"/>
      <c r="BA1231" s="240"/>
      <c r="BB1231" s="240"/>
      <c r="BC1231" s="240"/>
      <c r="BD1231" s="240"/>
      <c r="BE1231" s="240"/>
      <c r="BF1231" s="240"/>
      <c r="BG1231" s="240"/>
    </row>
    <row r="1232" spans="1:59" s="241" customFormat="1" ht="36">
      <c r="A1232" s="60" t="s">
        <v>40</v>
      </c>
      <c r="B1232" s="245" t="s">
        <v>888</v>
      </c>
      <c r="C1232" s="211"/>
      <c r="D1232" s="107">
        <f t="shared" si="540"/>
        <v>900</v>
      </c>
      <c r="E1232" s="107"/>
      <c r="F1232" s="107"/>
      <c r="G1232" s="107"/>
      <c r="H1232" s="107"/>
      <c r="I1232" s="107"/>
      <c r="J1232" s="107">
        <v>900</v>
      </c>
      <c r="K1232" s="107"/>
      <c r="L1232" s="107"/>
      <c r="M1232" s="107"/>
      <c r="N1232" s="107"/>
      <c r="O1232" s="107"/>
      <c r="P1232" s="107"/>
      <c r="Q1232" s="107"/>
      <c r="R1232" s="107"/>
      <c r="S1232" s="107"/>
      <c r="T1232" s="107"/>
      <c r="U1232" s="239">
        <f t="shared" si="541"/>
        <v>900</v>
      </c>
      <c r="V1232" s="32">
        <f t="shared" si="537"/>
        <v>900</v>
      </c>
      <c r="W1232" s="97">
        <f t="shared" si="538"/>
        <v>900</v>
      </c>
      <c r="X1232" s="244">
        <f t="shared" si="515"/>
        <v>900</v>
      </c>
      <c r="Y1232" s="236"/>
      <c r="Z1232" s="5">
        <f t="shared" si="518"/>
        <v>0</v>
      </c>
      <c r="AA1232" s="240"/>
      <c r="AB1232" s="240"/>
      <c r="AC1232" s="240"/>
      <c r="AD1232" s="240"/>
      <c r="AE1232" s="240"/>
      <c r="AF1232" s="240"/>
      <c r="AG1232" s="240"/>
      <c r="AH1232" s="240"/>
      <c r="AI1232" s="240"/>
      <c r="AJ1232" s="240"/>
      <c r="AK1232" s="240"/>
      <c r="AL1232" s="240"/>
      <c r="AM1232" s="240"/>
      <c r="AN1232" s="240"/>
      <c r="AO1232" s="240"/>
      <c r="AP1232" s="240"/>
      <c r="AQ1232" s="240"/>
      <c r="AR1232" s="240"/>
      <c r="AS1232" s="240"/>
      <c r="AT1232" s="240"/>
      <c r="AU1232" s="240"/>
      <c r="AV1232" s="240"/>
      <c r="AW1232" s="240"/>
      <c r="AX1232" s="240"/>
      <c r="AY1232" s="240"/>
      <c r="AZ1232" s="240"/>
      <c r="BA1232" s="240"/>
      <c r="BB1232" s="240"/>
      <c r="BC1232" s="240"/>
      <c r="BD1232" s="240"/>
      <c r="BE1232" s="240"/>
      <c r="BF1232" s="240"/>
      <c r="BG1232" s="240"/>
    </row>
    <row r="1233" spans="1:59" s="241" customFormat="1" ht="36">
      <c r="A1233" s="60" t="s">
        <v>40</v>
      </c>
      <c r="B1233" s="245" t="s">
        <v>889</v>
      </c>
      <c r="C1233" s="211"/>
      <c r="D1233" s="107">
        <f t="shared" si="540"/>
        <v>250</v>
      </c>
      <c r="E1233" s="107"/>
      <c r="F1233" s="107"/>
      <c r="G1233" s="107"/>
      <c r="H1233" s="107"/>
      <c r="I1233" s="107"/>
      <c r="J1233" s="107">
        <v>250</v>
      </c>
      <c r="K1233" s="107"/>
      <c r="L1233" s="107"/>
      <c r="M1233" s="107"/>
      <c r="N1233" s="107"/>
      <c r="O1233" s="107"/>
      <c r="P1233" s="107"/>
      <c r="Q1233" s="107"/>
      <c r="R1233" s="107"/>
      <c r="S1233" s="107"/>
      <c r="T1233" s="107"/>
      <c r="U1233" s="239">
        <f t="shared" si="541"/>
        <v>250</v>
      </c>
      <c r="V1233" s="32">
        <f t="shared" si="537"/>
        <v>250</v>
      </c>
      <c r="W1233" s="97">
        <f t="shared" si="538"/>
        <v>250</v>
      </c>
      <c r="X1233" s="244">
        <f t="shared" si="515"/>
        <v>250</v>
      </c>
      <c r="Y1233" s="236"/>
      <c r="Z1233" s="5">
        <f t="shared" si="518"/>
        <v>0</v>
      </c>
      <c r="AA1233" s="240"/>
      <c r="AB1233" s="240"/>
      <c r="AC1233" s="240"/>
      <c r="AD1233" s="240"/>
      <c r="AE1233" s="240"/>
      <c r="AF1233" s="240"/>
      <c r="AG1233" s="240"/>
      <c r="AH1233" s="240"/>
      <c r="AI1233" s="240"/>
      <c r="AJ1233" s="240"/>
      <c r="AK1233" s="240"/>
      <c r="AL1233" s="240"/>
      <c r="AM1233" s="240"/>
      <c r="AN1233" s="240"/>
      <c r="AO1233" s="240"/>
      <c r="AP1233" s="240"/>
      <c r="AQ1233" s="240"/>
      <c r="AR1233" s="240"/>
      <c r="AS1233" s="240"/>
      <c r="AT1233" s="240"/>
      <c r="AU1233" s="240"/>
      <c r="AV1233" s="240"/>
      <c r="AW1233" s="240"/>
      <c r="AX1233" s="240"/>
      <c r="AY1233" s="240"/>
      <c r="AZ1233" s="240"/>
      <c r="BA1233" s="240"/>
      <c r="BB1233" s="240"/>
      <c r="BC1233" s="240"/>
      <c r="BD1233" s="240"/>
      <c r="BE1233" s="240"/>
      <c r="BF1233" s="240"/>
      <c r="BG1233" s="240"/>
    </row>
    <row r="1234" spans="1:59" s="241" customFormat="1" ht="36">
      <c r="A1234" s="60" t="s">
        <v>40</v>
      </c>
      <c r="B1234" s="245" t="s">
        <v>890</v>
      </c>
      <c r="C1234" s="211"/>
      <c r="D1234" s="107">
        <f t="shared" si="540"/>
        <v>370</v>
      </c>
      <c r="E1234" s="107"/>
      <c r="F1234" s="107"/>
      <c r="G1234" s="107"/>
      <c r="H1234" s="107"/>
      <c r="I1234" s="107"/>
      <c r="J1234" s="107">
        <v>370</v>
      </c>
      <c r="K1234" s="107"/>
      <c r="L1234" s="107"/>
      <c r="M1234" s="107"/>
      <c r="N1234" s="107"/>
      <c r="O1234" s="107"/>
      <c r="P1234" s="107"/>
      <c r="Q1234" s="107"/>
      <c r="R1234" s="107"/>
      <c r="S1234" s="107"/>
      <c r="T1234" s="107"/>
      <c r="U1234" s="239">
        <f t="shared" si="541"/>
        <v>370</v>
      </c>
      <c r="V1234" s="32">
        <f t="shared" si="537"/>
        <v>370</v>
      </c>
      <c r="W1234" s="97">
        <f t="shared" si="538"/>
        <v>370</v>
      </c>
      <c r="X1234" s="244">
        <f t="shared" ref="X1234:X1297" si="548">D1234-C1234</f>
        <v>370</v>
      </c>
      <c r="Y1234" s="236"/>
      <c r="Z1234" s="5">
        <f t="shared" si="518"/>
        <v>0</v>
      </c>
      <c r="AA1234" s="240"/>
      <c r="AB1234" s="240"/>
      <c r="AC1234" s="240"/>
      <c r="AD1234" s="240"/>
      <c r="AE1234" s="240"/>
      <c r="AF1234" s="240"/>
      <c r="AG1234" s="240"/>
      <c r="AH1234" s="240"/>
      <c r="AI1234" s="240"/>
      <c r="AJ1234" s="240"/>
      <c r="AK1234" s="240"/>
      <c r="AL1234" s="240"/>
      <c r="AM1234" s="240"/>
      <c r="AN1234" s="240"/>
      <c r="AO1234" s="240"/>
      <c r="AP1234" s="240"/>
      <c r="AQ1234" s="240"/>
      <c r="AR1234" s="240"/>
      <c r="AS1234" s="240"/>
      <c r="AT1234" s="240"/>
      <c r="AU1234" s="240"/>
      <c r="AV1234" s="240"/>
      <c r="AW1234" s="240"/>
      <c r="AX1234" s="240"/>
      <c r="AY1234" s="240"/>
      <c r="AZ1234" s="240"/>
      <c r="BA1234" s="240"/>
      <c r="BB1234" s="240"/>
      <c r="BC1234" s="240"/>
      <c r="BD1234" s="240"/>
      <c r="BE1234" s="240"/>
      <c r="BF1234" s="240"/>
      <c r="BG1234" s="240"/>
    </row>
    <row r="1235" spans="1:59" s="241" customFormat="1" ht="33.75" customHeight="1">
      <c r="A1235" s="60" t="s">
        <v>40</v>
      </c>
      <c r="B1235" s="245" t="s">
        <v>891</v>
      </c>
      <c r="C1235" s="211"/>
      <c r="D1235" s="107">
        <f t="shared" si="540"/>
        <v>450</v>
      </c>
      <c r="E1235" s="107"/>
      <c r="F1235" s="107"/>
      <c r="G1235" s="107"/>
      <c r="H1235" s="107"/>
      <c r="I1235" s="107"/>
      <c r="J1235" s="107">
        <v>450</v>
      </c>
      <c r="K1235" s="107"/>
      <c r="L1235" s="107"/>
      <c r="M1235" s="107"/>
      <c r="N1235" s="107"/>
      <c r="O1235" s="107"/>
      <c r="P1235" s="107"/>
      <c r="Q1235" s="107"/>
      <c r="R1235" s="107"/>
      <c r="S1235" s="107"/>
      <c r="T1235" s="107"/>
      <c r="U1235" s="239">
        <f t="shared" si="541"/>
        <v>450</v>
      </c>
      <c r="V1235" s="32">
        <f t="shared" si="537"/>
        <v>450</v>
      </c>
      <c r="W1235" s="97"/>
      <c r="X1235" s="244">
        <f t="shared" si="548"/>
        <v>450</v>
      </c>
      <c r="Y1235" s="236"/>
      <c r="Z1235" s="5">
        <f t="shared" si="518"/>
        <v>0</v>
      </c>
      <c r="AA1235" s="240"/>
      <c r="AB1235" s="240"/>
      <c r="AC1235" s="240"/>
      <c r="AD1235" s="240"/>
      <c r="AE1235" s="240"/>
      <c r="AF1235" s="240"/>
      <c r="AG1235" s="240"/>
      <c r="AH1235" s="240"/>
      <c r="AI1235" s="240"/>
      <c r="AJ1235" s="240"/>
      <c r="AK1235" s="240"/>
      <c r="AL1235" s="240"/>
      <c r="AM1235" s="240"/>
      <c r="AN1235" s="240"/>
      <c r="AO1235" s="240"/>
      <c r="AP1235" s="240"/>
      <c r="AQ1235" s="240"/>
      <c r="AR1235" s="240"/>
      <c r="AS1235" s="240"/>
      <c r="AT1235" s="240"/>
      <c r="AU1235" s="240"/>
      <c r="AV1235" s="240"/>
      <c r="AW1235" s="240"/>
      <c r="AX1235" s="240"/>
      <c r="AY1235" s="240"/>
      <c r="AZ1235" s="240"/>
      <c r="BA1235" s="240"/>
      <c r="BB1235" s="240"/>
      <c r="BC1235" s="240"/>
      <c r="BD1235" s="240"/>
      <c r="BE1235" s="240"/>
      <c r="BF1235" s="240"/>
      <c r="BG1235" s="240"/>
    </row>
    <row r="1236" spans="1:59" s="241" customFormat="1" ht="24">
      <c r="A1236" s="60" t="s">
        <v>40</v>
      </c>
      <c r="B1236" s="245" t="s">
        <v>892</v>
      </c>
      <c r="C1236" s="211"/>
      <c r="D1236" s="107">
        <f t="shared" si="540"/>
        <v>880</v>
      </c>
      <c r="E1236" s="107"/>
      <c r="F1236" s="107"/>
      <c r="G1236" s="107"/>
      <c r="H1236" s="107"/>
      <c r="I1236" s="107"/>
      <c r="J1236" s="107">
        <v>880</v>
      </c>
      <c r="K1236" s="107"/>
      <c r="L1236" s="107"/>
      <c r="M1236" s="107"/>
      <c r="N1236" s="107"/>
      <c r="O1236" s="107"/>
      <c r="P1236" s="107"/>
      <c r="Q1236" s="107"/>
      <c r="R1236" s="107"/>
      <c r="S1236" s="107"/>
      <c r="T1236" s="107"/>
      <c r="U1236" s="239"/>
      <c r="V1236" s="32"/>
      <c r="W1236" s="97"/>
      <c r="X1236" s="244">
        <f t="shared" si="548"/>
        <v>880</v>
      </c>
      <c r="Y1236" s="236"/>
      <c r="Z1236" s="5">
        <f t="shared" si="518"/>
        <v>0</v>
      </c>
      <c r="AA1236" s="240"/>
      <c r="AB1236" s="240"/>
      <c r="AC1236" s="240"/>
      <c r="AD1236" s="240"/>
      <c r="AE1236" s="240"/>
      <c r="AF1236" s="240"/>
      <c r="AG1236" s="240"/>
      <c r="AH1236" s="240"/>
      <c r="AI1236" s="240"/>
      <c r="AJ1236" s="240"/>
      <c r="AK1236" s="240"/>
      <c r="AL1236" s="240"/>
      <c r="AM1236" s="240"/>
      <c r="AN1236" s="240"/>
      <c r="AO1236" s="240"/>
      <c r="AP1236" s="240"/>
      <c r="AQ1236" s="240"/>
      <c r="AR1236" s="240"/>
      <c r="AS1236" s="240"/>
      <c r="AT1236" s="240"/>
      <c r="AU1236" s="240"/>
      <c r="AV1236" s="240"/>
      <c r="AW1236" s="240"/>
      <c r="AX1236" s="240"/>
      <c r="AY1236" s="240"/>
      <c r="AZ1236" s="240"/>
      <c r="BA1236" s="240"/>
      <c r="BB1236" s="240"/>
      <c r="BC1236" s="240"/>
      <c r="BD1236" s="240"/>
      <c r="BE1236" s="240"/>
      <c r="BF1236" s="240"/>
      <c r="BG1236" s="240"/>
    </row>
    <row r="1237" spans="1:59" s="241" customFormat="1" ht="48" hidden="1" outlineLevel="1">
      <c r="A1237" s="60" t="s">
        <v>40</v>
      </c>
      <c r="B1237" s="246" t="s">
        <v>893</v>
      </c>
      <c r="C1237" s="211"/>
      <c r="D1237" s="107">
        <f t="shared" si="540"/>
        <v>0</v>
      </c>
      <c r="E1237" s="107"/>
      <c r="F1237" s="107"/>
      <c r="G1237" s="107"/>
      <c r="H1237" s="107"/>
      <c r="I1237" s="107"/>
      <c r="J1237" s="107"/>
      <c r="K1237" s="107"/>
      <c r="L1237" s="107"/>
      <c r="M1237" s="107"/>
      <c r="N1237" s="107"/>
      <c r="O1237" s="107"/>
      <c r="P1237" s="107"/>
      <c r="Q1237" s="107"/>
      <c r="R1237" s="107"/>
      <c r="S1237" s="107"/>
      <c r="T1237" s="107"/>
      <c r="U1237" s="239">
        <f t="shared" si="541"/>
        <v>0</v>
      </c>
      <c r="V1237" s="32">
        <f t="shared" si="537"/>
        <v>0</v>
      </c>
      <c r="W1237" s="97">
        <f t="shared" si="538"/>
        <v>0</v>
      </c>
      <c r="X1237" s="244">
        <f t="shared" si="548"/>
        <v>0</v>
      </c>
      <c r="Y1237" s="236"/>
      <c r="Z1237" s="5">
        <f t="shared" si="518"/>
        <v>0</v>
      </c>
      <c r="AA1237" s="240"/>
      <c r="AB1237" s="240"/>
      <c r="AC1237" s="240"/>
      <c r="AD1237" s="240"/>
      <c r="AE1237" s="240"/>
      <c r="AF1237" s="240"/>
      <c r="AG1237" s="240"/>
      <c r="AH1237" s="240"/>
      <c r="AI1237" s="240"/>
      <c r="AJ1237" s="240"/>
      <c r="AK1237" s="240"/>
      <c r="AL1237" s="240"/>
      <c r="AM1237" s="240"/>
      <c r="AN1237" s="240"/>
      <c r="AO1237" s="240"/>
      <c r="AP1237" s="240"/>
      <c r="AQ1237" s="240"/>
      <c r="AR1237" s="240"/>
      <c r="AS1237" s="240"/>
      <c r="AT1237" s="240"/>
      <c r="AU1237" s="240"/>
      <c r="AV1237" s="240"/>
      <c r="AW1237" s="240"/>
      <c r="AX1237" s="240"/>
      <c r="AY1237" s="240"/>
      <c r="AZ1237" s="240"/>
      <c r="BA1237" s="240"/>
      <c r="BB1237" s="240"/>
      <c r="BC1237" s="240"/>
      <c r="BD1237" s="240"/>
      <c r="BE1237" s="240"/>
      <c r="BF1237" s="240"/>
      <c r="BG1237" s="240"/>
    </row>
    <row r="1238" spans="1:59" s="77" customFormat="1" ht="12" collapsed="1">
      <c r="A1238" s="42" t="s">
        <v>894</v>
      </c>
      <c r="B1238" s="43" t="s">
        <v>895</v>
      </c>
      <c r="C1238" s="213">
        <v>3100</v>
      </c>
      <c r="D1238" s="103">
        <f t="shared" si="540"/>
        <v>3100</v>
      </c>
      <c r="E1238" s="103">
        <f t="shared" ref="E1238:P1238" si="549">SUM(E1239:E1242)</f>
        <v>0</v>
      </c>
      <c r="F1238" s="103">
        <f t="shared" si="549"/>
        <v>0</v>
      </c>
      <c r="G1238" s="103">
        <f t="shared" si="549"/>
        <v>0</v>
      </c>
      <c r="H1238" s="103">
        <f t="shared" si="549"/>
        <v>0</v>
      </c>
      <c r="I1238" s="103">
        <f t="shared" si="549"/>
        <v>0</v>
      </c>
      <c r="J1238" s="103">
        <f t="shared" si="549"/>
        <v>0</v>
      </c>
      <c r="K1238" s="103">
        <f t="shared" si="549"/>
        <v>3100</v>
      </c>
      <c r="L1238" s="103">
        <f t="shared" si="549"/>
        <v>0</v>
      </c>
      <c r="M1238" s="103">
        <f t="shared" si="549"/>
        <v>0</v>
      </c>
      <c r="N1238" s="103">
        <f t="shared" si="549"/>
        <v>0</v>
      </c>
      <c r="O1238" s="103">
        <f t="shared" si="549"/>
        <v>0</v>
      </c>
      <c r="P1238" s="103">
        <f t="shared" si="549"/>
        <v>0</v>
      </c>
      <c r="Q1238" s="103"/>
      <c r="R1238" s="103"/>
      <c r="S1238" s="103"/>
      <c r="T1238" s="103"/>
      <c r="U1238" s="214">
        <f t="shared" si="541"/>
        <v>3100</v>
      </c>
      <c r="V1238" s="32">
        <f t="shared" si="537"/>
        <v>3100</v>
      </c>
      <c r="W1238" s="97">
        <f t="shared" si="538"/>
        <v>3100</v>
      </c>
      <c r="X1238" s="176">
        <f t="shared" si="548"/>
        <v>0</v>
      </c>
      <c r="Y1238" s="57"/>
      <c r="Z1238" s="5">
        <f t="shared" si="518"/>
        <v>0</v>
      </c>
      <c r="AA1238" s="76"/>
      <c r="AB1238" s="76"/>
      <c r="AC1238" s="76"/>
      <c r="AD1238" s="76"/>
      <c r="AE1238" s="76"/>
      <c r="AF1238" s="76"/>
      <c r="AG1238" s="76"/>
      <c r="AH1238" s="76"/>
      <c r="AI1238" s="76"/>
      <c r="AJ1238" s="76"/>
      <c r="AK1238" s="76"/>
      <c r="AL1238" s="76"/>
      <c r="AM1238" s="76"/>
      <c r="AN1238" s="76"/>
      <c r="AO1238" s="76"/>
      <c r="AP1238" s="76"/>
      <c r="AQ1238" s="76"/>
      <c r="AR1238" s="76"/>
      <c r="AS1238" s="76"/>
      <c r="AT1238" s="76"/>
      <c r="AU1238" s="76"/>
      <c r="AV1238" s="76"/>
      <c r="AW1238" s="76"/>
      <c r="AX1238" s="76"/>
      <c r="AY1238" s="76"/>
      <c r="AZ1238" s="76"/>
      <c r="BA1238" s="76"/>
      <c r="BB1238" s="76"/>
      <c r="BC1238" s="76"/>
      <c r="BD1238" s="76"/>
      <c r="BE1238" s="76"/>
      <c r="BF1238" s="76"/>
      <c r="BG1238" s="76"/>
    </row>
    <row r="1239" spans="1:59" s="62" customFormat="1" ht="24">
      <c r="A1239" s="50" t="s">
        <v>40</v>
      </c>
      <c r="B1239" s="51" t="s">
        <v>896</v>
      </c>
      <c r="C1239" s="211">
        <v>1930</v>
      </c>
      <c r="D1239" s="107">
        <f t="shared" si="540"/>
        <v>1930</v>
      </c>
      <c r="E1239" s="107"/>
      <c r="F1239" s="107"/>
      <c r="G1239" s="107">
        <v>0</v>
      </c>
      <c r="H1239" s="107"/>
      <c r="I1239" s="107"/>
      <c r="J1239" s="107"/>
      <c r="K1239" s="107">
        <v>1930</v>
      </c>
      <c r="L1239" s="107"/>
      <c r="M1239" s="107"/>
      <c r="N1239" s="107"/>
      <c r="O1239" s="107"/>
      <c r="P1239" s="107"/>
      <c r="Q1239" s="107"/>
      <c r="R1239" s="107"/>
      <c r="S1239" s="107"/>
      <c r="T1239" s="107"/>
      <c r="U1239" s="239">
        <f t="shared" si="541"/>
        <v>1930</v>
      </c>
      <c r="V1239" s="32">
        <f t="shared" si="537"/>
        <v>1930</v>
      </c>
      <c r="W1239" s="97">
        <f t="shared" si="538"/>
        <v>1930</v>
      </c>
      <c r="X1239" s="172">
        <f t="shared" si="548"/>
        <v>0</v>
      </c>
      <c r="Y1239" s="57"/>
      <c r="Z1239" s="5">
        <f t="shared" si="518"/>
        <v>0</v>
      </c>
      <c r="AA1239" s="61"/>
      <c r="AB1239" s="61"/>
      <c r="AC1239" s="61"/>
      <c r="AD1239" s="61"/>
      <c r="AE1239" s="61"/>
      <c r="AF1239" s="61"/>
      <c r="AG1239" s="61"/>
      <c r="AH1239" s="61"/>
      <c r="AI1239" s="61"/>
      <c r="AJ1239" s="61"/>
      <c r="AK1239" s="61"/>
      <c r="AL1239" s="61"/>
      <c r="AM1239" s="61"/>
      <c r="AN1239" s="61"/>
      <c r="AO1239" s="61"/>
      <c r="AP1239" s="61"/>
      <c r="AQ1239" s="61"/>
      <c r="AR1239" s="61"/>
      <c r="AS1239" s="61"/>
      <c r="AT1239" s="61"/>
      <c r="AU1239" s="61"/>
      <c r="AV1239" s="61"/>
      <c r="AW1239" s="61"/>
      <c r="AX1239" s="61"/>
      <c r="AY1239" s="61"/>
      <c r="AZ1239" s="61"/>
      <c r="BA1239" s="61"/>
      <c r="BB1239" s="61"/>
      <c r="BC1239" s="61"/>
      <c r="BD1239" s="61"/>
      <c r="BE1239" s="61"/>
      <c r="BF1239" s="61"/>
      <c r="BG1239" s="61"/>
    </row>
    <row r="1240" spans="1:59" s="62" customFormat="1" ht="36">
      <c r="A1240" s="50" t="s">
        <v>40</v>
      </c>
      <c r="B1240" s="51" t="s">
        <v>897</v>
      </c>
      <c r="C1240" s="211">
        <v>300</v>
      </c>
      <c r="D1240" s="107">
        <f t="shared" si="540"/>
        <v>300</v>
      </c>
      <c r="E1240" s="107"/>
      <c r="F1240" s="107"/>
      <c r="G1240" s="107"/>
      <c r="H1240" s="107"/>
      <c r="I1240" s="107"/>
      <c r="J1240" s="107"/>
      <c r="K1240" s="107">
        <v>300</v>
      </c>
      <c r="L1240" s="107"/>
      <c r="M1240" s="107"/>
      <c r="N1240" s="107"/>
      <c r="O1240" s="107"/>
      <c r="P1240" s="107"/>
      <c r="Q1240" s="107"/>
      <c r="R1240" s="107"/>
      <c r="S1240" s="107"/>
      <c r="T1240" s="107"/>
      <c r="U1240" s="239">
        <f t="shared" si="541"/>
        <v>300</v>
      </c>
      <c r="V1240" s="32">
        <f t="shared" si="537"/>
        <v>300</v>
      </c>
      <c r="W1240" s="97">
        <f t="shared" si="538"/>
        <v>300</v>
      </c>
      <c r="X1240" s="172">
        <f t="shared" si="548"/>
        <v>0</v>
      </c>
      <c r="Y1240" s="57"/>
      <c r="Z1240" s="5">
        <f t="shared" ref="Z1240:Z1303" si="550">D1240-E1240-F1240-G1240-H1240-I1240-J1240-K1240-L1240-M1240-N1240-O1240-P1240</f>
        <v>0</v>
      </c>
      <c r="AA1240" s="61"/>
      <c r="AB1240" s="61"/>
      <c r="AC1240" s="61"/>
      <c r="AD1240" s="61"/>
      <c r="AE1240" s="61"/>
      <c r="AF1240" s="61"/>
      <c r="AG1240" s="61"/>
      <c r="AH1240" s="61"/>
      <c r="AI1240" s="61"/>
      <c r="AJ1240" s="61"/>
      <c r="AK1240" s="61"/>
      <c r="AL1240" s="61"/>
      <c r="AM1240" s="61"/>
      <c r="AN1240" s="61"/>
      <c r="AO1240" s="61"/>
      <c r="AP1240" s="61"/>
      <c r="AQ1240" s="61"/>
      <c r="AR1240" s="61"/>
      <c r="AS1240" s="61"/>
      <c r="AT1240" s="61"/>
      <c r="AU1240" s="61"/>
      <c r="AV1240" s="61"/>
      <c r="AW1240" s="61"/>
      <c r="AX1240" s="61"/>
      <c r="AY1240" s="61"/>
      <c r="AZ1240" s="61"/>
      <c r="BA1240" s="61"/>
      <c r="BB1240" s="61"/>
      <c r="BC1240" s="61"/>
      <c r="BD1240" s="61"/>
      <c r="BE1240" s="61"/>
      <c r="BF1240" s="61"/>
      <c r="BG1240" s="61"/>
    </row>
    <row r="1241" spans="1:59" s="62" customFormat="1" ht="26.25" customHeight="1">
      <c r="A1241" s="50" t="s">
        <v>40</v>
      </c>
      <c r="B1241" s="51" t="s">
        <v>898</v>
      </c>
      <c r="C1241" s="211">
        <v>420</v>
      </c>
      <c r="D1241" s="107">
        <f t="shared" si="540"/>
        <v>420</v>
      </c>
      <c r="E1241" s="107"/>
      <c r="F1241" s="107"/>
      <c r="G1241" s="107"/>
      <c r="H1241" s="107"/>
      <c r="I1241" s="107"/>
      <c r="J1241" s="107"/>
      <c r="K1241" s="107">
        <v>420</v>
      </c>
      <c r="L1241" s="107"/>
      <c r="M1241" s="107"/>
      <c r="N1241" s="107"/>
      <c r="O1241" s="107"/>
      <c r="P1241" s="107"/>
      <c r="Q1241" s="107"/>
      <c r="R1241" s="107"/>
      <c r="S1241" s="107"/>
      <c r="T1241" s="107"/>
      <c r="U1241" s="239">
        <f t="shared" si="541"/>
        <v>420</v>
      </c>
      <c r="V1241" s="32">
        <f t="shared" si="537"/>
        <v>420</v>
      </c>
      <c r="W1241" s="97">
        <f t="shared" si="538"/>
        <v>420</v>
      </c>
      <c r="X1241" s="172">
        <f t="shared" si="548"/>
        <v>0</v>
      </c>
      <c r="Y1241" s="57"/>
      <c r="Z1241" s="5">
        <f t="shared" si="550"/>
        <v>0</v>
      </c>
      <c r="AA1241" s="61"/>
      <c r="AB1241" s="61"/>
      <c r="AC1241" s="61"/>
      <c r="AD1241" s="61"/>
      <c r="AE1241" s="61"/>
      <c r="AF1241" s="61"/>
      <c r="AG1241" s="61"/>
      <c r="AH1241" s="61"/>
      <c r="AI1241" s="61"/>
      <c r="AJ1241" s="61"/>
      <c r="AK1241" s="61"/>
      <c r="AL1241" s="61"/>
      <c r="AM1241" s="61"/>
      <c r="AN1241" s="61"/>
      <c r="AO1241" s="61"/>
      <c r="AP1241" s="61"/>
      <c r="AQ1241" s="61"/>
      <c r="AR1241" s="61"/>
      <c r="AS1241" s="61"/>
      <c r="AT1241" s="61"/>
      <c r="AU1241" s="61"/>
      <c r="AV1241" s="61"/>
      <c r="AW1241" s="61"/>
      <c r="AX1241" s="61"/>
      <c r="AY1241" s="61"/>
      <c r="AZ1241" s="61"/>
      <c r="BA1241" s="61"/>
      <c r="BB1241" s="61"/>
      <c r="BC1241" s="61"/>
      <c r="BD1241" s="61"/>
      <c r="BE1241" s="61"/>
      <c r="BF1241" s="61"/>
      <c r="BG1241" s="61"/>
    </row>
    <row r="1242" spans="1:59" s="62" customFormat="1" ht="36">
      <c r="A1242" s="50" t="s">
        <v>40</v>
      </c>
      <c r="B1242" s="51" t="s">
        <v>899</v>
      </c>
      <c r="C1242" s="211">
        <v>450</v>
      </c>
      <c r="D1242" s="107">
        <f t="shared" si="540"/>
        <v>450</v>
      </c>
      <c r="E1242" s="107"/>
      <c r="F1242" s="107"/>
      <c r="G1242" s="107"/>
      <c r="H1242" s="107"/>
      <c r="I1242" s="107"/>
      <c r="J1242" s="107"/>
      <c r="K1242" s="107">
        <v>450</v>
      </c>
      <c r="L1242" s="107"/>
      <c r="M1242" s="107"/>
      <c r="N1242" s="107"/>
      <c r="O1242" s="107"/>
      <c r="P1242" s="107"/>
      <c r="Q1242" s="107"/>
      <c r="R1242" s="107"/>
      <c r="S1242" s="107"/>
      <c r="T1242" s="107"/>
      <c r="U1242" s="239">
        <f t="shared" si="541"/>
        <v>450</v>
      </c>
      <c r="V1242" s="32">
        <f t="shared" si="537"/>
        <v>450</v>
      </c>
      <c r="W1242" s="97">
        <f t="shared" si="538"/>
        <v>450</v>
      </c>
      <c r="X1242" s="172">
        <f t="shared" si="548"/>
        <v>0</v>
      </c>
      <c r="Y1242" s="57"/>
      <c r="Z1242" s="5">
        <f t="shared" si="550"/>
        <v>0</v>
      </c>
      <c r="AA1242" s="61"/>
      <c r="AB1242" s="61"/>
      <c r="AC1242" s="61"/>
      <c r="AD1242" s="61"/>
      <c r="AE1242" s="61"/>
      <c r="AF1242" s="61"/>
      <c r="AG1242" s="61"/>
      <c r="AH1242" s="61"/>
      <c r="AI1242" s="61"/>
      <c r="AJ1242" s="61"/>
      <c r="AK1242" s="61"/>
      <c r="AL1242" s="61"/>
      <c r="AM1242" s="61"/>
      <c r="AN1242" s="61"/>
      <c r="AO1242" s="61"/>
      <c r="AP1242" s="61"/>
      <c r="AQ1242" s="61"/>
      <c r="AR1242" s="61"/>
      <c r="AS1242" s="61"/>
      <c r="AT1242" s="61"/>
      <c r="AU1242" s="61"/>
      <c r="AV1242" s="61"/>
      <c r="AW1242" s="61"/>
      <c r="AX1242" s="61"/>
      <c r="AY1242" s="61"/>
      <c r="AZ1242" s="61"/>
      <c r="BA1242" s="61"/>
      <c r="BB1242" s="61"/>
      <c r="BC1242" s="61"/>
      <c r="BD1242" s="61"/>
      <c r="BE1242" s="61"/>
      <c r="BF1242" s="61"/>
      <c r="BG1242" s="61"/>
    </row>
    <row r="1243" spans="1:59" s="235" customFormat="1" ht="24">
      <c r="A1243" s="42" t="s">
        <v>764</v>
      </c>
      <c r="B1243" s="43" t="s">
        <v>900</v>
      </c>
      <c r="C1243" s="213">
        <v>1292</v>
      </c>
      <c r="D1243" s="103">
        <f t="shared" si="540"/>
        <v>1428</v>
      </c>
      <c r="E1243" s="103"/>
      <c r="F1243" s="103"/>
      <c r="G1243" s="103"/>
      <c r="H1243" s="103"/>
      <c r="I1243" s="103"/>
      <c r="J1243" s="103">
        <v>1428</v>
      </c>
      <c r="K1243" s="103"/>
      <c r="L1243" s="103"/>
      <c r="M1243" s="103"/>
      <c r="N1243" s="103"/>
      <c r="O1243" s="103"/>
      <c r="P1243" s="103"/>
      <c r="Q1243" s="103"/>
      <c r="R1243" s="103"/>
      <c r="S1243" s="103"/>
      <c r="T1243" s="103"/>
      <c r="U1243" s="239">
        <f t="shared" si="541"/>
        <v>1428</v>
      </c>
      <c r="V1243" s="32">
        <f t="shared" si="537"/>
        <v>1428</v>
      </c>
      <c r="W1243" s="97">
        <f t="shared" si="538"/>
        <v>1428</v>
      </c>
      <c r="X1243" s="176">
        <f t="shared" si="548"/>
        <v>136</v>
      </c>
      <c r="Y1243" s="38"/>
      <c r="Z1243" s="5">
        <f t="shared" si="550"/>
        <v>0</v>
      </c>
      <c r="AA1243" s="234"/>
      <c r="AB1243" s="234"/>
      <c r="AC1243" s="234"/>
      <c r="AD1243" s="234"/>
      <c r="AE1243" s="234"/>
      <c r="AF1243" s="234"/>
      <c r="AG1243" s="234"/>
      <c r="AH1243" s="234"/>
      <c r="AI1243" s="234"/>
      <c r="AJ1243" s="234"/>
      <c r="AK1243" s="234"/>
      <c r="AL1243" s="234"/>
      <c r="AM1243" s="234"/>
      <c r="AN1243" s="234"/>
      <c r="AO1243" s="234"/>
      <c r="AP1243" s="234"/>
      <c r="AQ1243" s="234"/>
      <c r="AR1243" s="234"/>
      <c r="AS1243" s="234"/>
      <c r="AT1243" s="234"/>
      <c r="AU1243" s="234"/>
      <c r="AV1243" s="234"/>
      <c r="AW1243" s="234"/>
      <c r="AX1243" s="234"/>
      <c r="AY1243" s="234"/>
      <c r="AZ1243" s="234"/>
      <c r="BA1243" s="234"/>
      <c r="BB1243" s="234"/>
      <c r="BC1243" s="234"/>
      <c r="BD1243" s="234"/>
      <c r="BE1243" s="234"/>
      <c r="BF1243" s="234"/>
      <c r="BG1243" s="234"/>
    </row>
    <row r="1244" spans="1:59" s="255" customFormat="1" ht="12">
      <c r="A1244" s="248" t="s">
        <v>901</v>
      </c>
      <c r="B1244" s="249" t="s">
        <v>902</v>
      </c>
      <c r="C1244" s="250">
        <f t="shared" ref="C1244:W1244" si="551">C1245+C1246+C1247+C1253</f>
        <v>7281</v>
      </c>
      <c r="D1244" s="37">
        <f>D1245+D1246+D1247+D1253</f>
        <v>10320</v>
      </c>
      <c r="E1244" s="37">
        <f t="shared" si="551"/>
        <v>0</v>
      </c>
      <c r="F1244" s="37">
        <f t="shared" si="551"/>
        <v>0</v>
      </c>
      <c r="G1244" s="37">
        <f t="shared" si="551"/>
        <v>60</v>
      </c>
      <c r="H1244" s="37">
        <f t="shared" si="551"/>
        <v>0</v>
      </c>
      <c r="I1244" s="37">
        <f t="shared" si="551"/>
        <v>0</v>
      </c>
      <c r="J1244" s="37">
        <f>J1245+J1246+J1247+J1253</f>
        <v>10260</v>
      </c>
      <c r="K1244" s="37">
        <f t="shared" si="551"/>
        <v>0</v>
      </c>
      <c r="L1244" s="37">
        <f t="shared" si="551"/>
        <v>0</v>
      </c>
      <c r="M1244" s="37">
        <f t="shared" si="551"/>
        <v>0</v>
      </c>
      <c r="N1244" s="37">
        <f t="shared" si="551"/>
        <v>0</v>
      </c>
      <c r="O1244" s="37">
        <f t="shared" si="551"/>
        <v>0</v>
      </c>
      <c r="P1244" s="37">
        <f t="shared" si="551"/>
        <v>0</v>
      </c>
      <c r="Q1244" s="37">
        <f t="shared" si="551"/>
        <v>48</v>
      </c>
      <c r="R1244" s="37">
        <f t="shared" si="551"/>
        <v>0</v>
      </c>
      <c r="S1244" s="37">
        <f t="shared" si="551"/>
        <v>51</v>
      </c>
      <c r="T1244" s="37">
        <f t="shared" si="551"/>
        <v>0</v>
      </c>
      <c r="U1244" s="251">
        <f t="shared" si="541"/>
        <v>10368</v>
      </c>
      <c r="V1244" s="32">
        <f t="shared" si="537"/>
        <v>10317</v>
      </c>
      <c r="W1244" s="252">
        <f t="shared" si="551"/>
        <v>10320</v>
      </c>
      <c r="X1244" s="253">
        <f t="shared" si="548"/>
        <v>3039</v>
      </c>
      <c r="Y1244" s="75" t="s">
        <v>37</v>
      </c>
      <c r="Z1244" s="5">
        <f t="shared" si="550"/>
        <v>0</v>
      </c>
      <c r="AA1244" s="234"/>
      <c r="AB1244" s="234"/>
      <c r="AC1244" s="254"/>
      <c r="AD1244" s="254"/>
      <c r="AE1244" s="254"/>
      <c r="AF1244" s="254"/>
      <c r="AG1244" s="254"/>
      <c r="AH1244" s="254"/>
      <c r="AI1244" s="254"/>
      <c r="AJ1244" s="254"/>
      <c r="AK1244" s="254"/>
      <c r="AL1244" s="254"/>
      <c r="AM1244" s="254"/>
      <c r="AN1244" s="254"/>
      <c r="AO1244" s="254"/>
      <c r="AP1244" s="254"/>
      <c r="AQ1244" s="254"/>
      <c r="AR1244" s="254"/>
      <c r="AS1244" s="254"/>
      <c r="AT1244" s="254"/>
      <c r="AU1244" s="254"/>
      <c r="AV1244" s="254"/>
      <c r="AW1244" s="254"/>
      <c r="AX1244" s="254"/>
      <c r="AY1244" s="254"/>
      <c r="AZ1244" s="254"/>
      <c r="BA1244" s="254"/>
      <c r="BB1244" s="254"/>
      <c r="BC1244" s="254"/>
      <c r="BD1244" s="254"/>
      <c r="BE1244" s="254"/>
      <c r="BF1244" s="254"/>
      <c r="BG1244" s="254"/>
    </row>
    <row r="1245" spans="1:59" s="235" customFormat="1" ht="12">
      <c r="A1245" s="128" t="s">
        <v>35</v>
      </c>
      <c r="B1245" s="129" t="s">
        <v>36</v>
      </c>
      <c r="C1245" s="213">
        <v>2223</v>
      </c>
      <c r="D1245" s="103">
        <f>SUM(E1245:P1245)</f>
        <v>2761</v>
      </c>
      <c r="E1245" s="103"/>
      <c r="F1245" s="103"/>
      <c r="G1245" s="103"/>
      <c r="H1245" s="103"/>
      <c r="I1245" s="103"/>
      <c r="J1245" s="103">
        <v>2761</v>
      </c>
      <c r="K1245" s="103"/>
      <c r="L1245" s="103"/>
      <c r="M1245" s="103"/>
      <c r="N1245" s="103"/>
      <c r="O1245" s="103"/>
      <c r="P1245" s="103"/>
      <c r="Q1245" s="103"/>
      <c r="R1245" s="103"/>
      <c r="S1245" s="103"/>
      <c r="T1245" s="103"/>
      <c r="U1245" s="239">
        <f t="shared" si="541"/>
        <v>2761</v>
      </c>
      <c r="V1245" s="32">
        <f t="shared" si="537"/>
        <v>2761</v>
      </c>
      <c r="W1245" s="97">
        <f t="shared" si="538"/>
        <v>2761</v>
      </c>
      <c r="X1245" s="256">
        <f t="shared" si="548"/>
        <v>538</v>
      </c>
      <c r="Y1245" s="38"/>
      <c r="Z1245" s="5">
        <f t="shared" si="550"/>
        <v>0</v>
      </c>
      <c r="AA1245" s="234"/>
      <c r="AB1245" s="234"/>
      <c r="AC1245" s="234"/>
      <c r="AD1245" s="234"/>
      <c r="AE1245" s="234"/>
      <c r="AF1245" s="234"/>
      <c r="AG1245" s="234"/>
      <c r="AH1245" s="234"/>
      <c r="AI1245" s="234"/>
      <c r="AJ1245" s="234"/>
      <c r="AK1245" s="234"/>
      <c r="AL1245" s="234"/>
      <c r="AM1245" s="234"/>
      <c r="AN1245" s="234"/>
      <c r="AO1245" s="234"/>
      <c r="AP1245" s="234"/>
      <c r="AQ1245" s="234"/>
      <c r="AR1245" s="234"/>
      <c r="AS1245" s="234"/>
      <c r="AT1245" s="234"/>
      <c r="AU1245" s="234"/>
      <c r="AV1245" s="234"/>
      <c r="AW1245" s="234"/>
      <c r="AX1245" s="234"/>
      <c r="AY1245" s="234"/>
      <c r="AZ1245" s="234"/>
      <c r="BA1245" s="234"/>
      <c r="BB1245" s="234"/>
      <c r="BC1245" s="234"/>
      <c r="BD1245" s="234"/>
      <c r="BE1245" s="234"/>
      <c r="BF1245" s="234"/>
      <c r="BG1245" s="234"/>
    </row>
    <row r="1246" spans="1:59" s="235" customFormat="1" ht="12">
      <c r="A1246" s="128" t="s">
        <v>43</v>
      </c>
      <c r="B1246" s="129" t="s">
        <v>44</v>
      </c>
      <c r="C1246" s="213">
        <v>428</v>
      </c>
      <c r="D1246" s="103">
        <f t="shared" ref="D1246:D1267" si="552">SUM(E1246:P1246)</f>
        <v>462</v>
      </c>
      <c r="E1246" s="103">
        <v>0</v>
      </c>
      <c r="F1246" s="103">
        <v>0</v>
      </c>
      <c r="G1246" s="103">
        <v>0</v>
      </c>
      <c r="H1246" s="103">
        <v>0</v>
      </c>
      <c r="I1246" s="103">
        <v>0</v>
      </c>
      <c r="J1246" s="103">
        <v>462</v>
      </c>
      <c r="K1246" s="103"/>
      <c r="L1246" s="103"/>
      <c r="M1246" s="103"/>
      <c r="N1246" s="103"/>
      <c r="O1246" s="103"/>
      <c r="P1246" s="103"/>
      <c r="Q1246" s="103">
        <v>48</v>
      </c>
      <c r="R1246" s="103"/>
      <c r="S1246" s="103">
        <v>51</v>
      </c>
      <c r="T1246" s="103"/>
      <c r="U1246" s="239">
        <f t="shared" si="541"/>
        <v>510</v>
      </c>
      <c r="V1246" s="32">
        <f t="shared" si="537"/>
        <v>459</v>
      </c>
      <c r="W1246" s="97">
        <f t="shared" si="538"/>
        <v>462</v>
      </c>
      <c r="X1246" s="256">
        <f t="shared" si="548"/>
        <v>34</v>
      </c>
      <c r="Y1246" s="38"/>
      <c r="Z1246" s="5">
        <f t="shared" si="550"/>
        <v>0</v>
      </c>
      <c r="AA1246" s="234"/>
      <c r="AB1246" s="234"/>
      <c r="AC1246" s="234"/>
      <c r="AD1246" s="234"/>
      <c r="AE1246" s="234"/>
      <c r="AF1246" s="234"/>
      <c r="AG1246" s="234"/>
      <c r="AH1246" s="234"/>
      <c r="AI1246" s="234"/>
      <c r="AJ1246" s="234"/>
      <c r="AK1246" s="234"/>
      <c r="AL1246" s="234"/>
      <c r="AM1246" s="234"/>
      <c r="AN1246" s="234"/>
      <c r="AO1246" s="234"/>
      <c r="AP1246" s="234"/>
      <c r="AQ1246" s="234"/>
      <c r="AR1246" s="234"/>
      <c r="AS1246" s="234"/>
      <c r="AT1246" s="234"/>
      <c r="AU1246" s="234"/>
      <c r="AV1246" s="234"/>
      <c r="AW1246" s="234"/>
      <c r="AX1246" s="234"/>
      <c r="AY1246" s="234"/>
      <c r="AZ1246" s="234"/>
      <c r="BA1246" s="234"/>
      <c r="BB1246" s="234"/>
      <c r="BC1246" s="234"/>
      <c r="BD1246" s="234"/>
      <c r="BE1246" s="234"/>
      <c r="BF1246" s="234"/>
      <c r="BG1246" s="234"/>
    </row>
    <row r="1247" spans="1:59" s="235" customFormat="1" ht="12">
      <c r="A1247" s="257" t="s">
        <v>45</v>
      </c>
      <c r="B1247" s="129" t="s">
        <v>94</v>
      </c>
      <c r="C1247" s="213">
        <v>2190</v>
      </c>
      <c r="D1247" s="103">
        <f>SUM(E1247:P1247)</f>
        <v>2190</v>
      </c>
      <c r="E1247" s="103">
        <f t="shared" ref="E1247:N1247" si="553">SUM(E1248:E1252)</f>
        <v>0</v>
      </c>
      <c r="F1247" s="103">
        <f t="shared" si="553"/>
        <v>0</v>
      </c>
      <c r="G1247" s="103">
        <f t="shared" si="553"/>
        <v>0</v>
      </c>
      <c r="H1247" s="103">
        <f t="shared" si="553"/>
        <v>0</v>
      </c>
      <c r="I1247" s="103">
        <f t="shared" si="553"/>
        <v>0</v>
      </c>
      <c r="J1247" s="103">
        <f>SUM(J1248:J1252)</f>
        <v>2190</v>
      </c>
      <c r="K1247" s="103">
        <f t="shared" si="553"/>
        <v>0</v>
      </c>
      <c r="L1247" s="103">
        <f t="shared" si="553"/>
        <v>0</v>
      </c>
      <c r="M1247" s="103">
        <f t="shared" si="553"/>
        <v>0</v>
      </c>
      <c r="N1247" s="103">
        <f t="shared" si="553"/>
        <v>0</v>
      </c>
      <c r="O1247" s="103"/>
      <c r="P1247" s="103"/>
      <c r="Q1247" s="103"/>
      <c r="R1247" s="103"/>
      <c r="S1247" s="103"/>
      <c r="T1247" s="103"/>
      <c r="U1247" s="239">
        <f t="shared" si="541"/>
        <v>2190</v>
      </c>
      <c r="V1247" s="32">
        <f t="shared" si="537"/>
        <v>2190</v>
      </c>
      <c r="W1247" s="97">
        <f t="shared" si="538"/>
        <v>2190</v>
      </c>
      <c r="X1247" s="258">
        <f t="shared" si="548"/>
        <v>0</v>
      </c>
      <c r="Y1247" s="38"/>
      <c r="Z1247" s="5">
        <f t="shared" si="550"/>
        <v>0</v>
      </c>
      <c r="AA1247" s="234"/>
      <c r="AB1247" s="234"/>
      <c r="AC1247" s="234"/>
      <c r="AD1247" s="234"/>
      <c r="AE1247" s="234"/>
      <c r="AF1247" s="234"/>
      <c r="AG1247" s="234"/>
      <c r="AH1247" s="234"/>
      <c r="AI1247" s="234"/>
      <c r="AJ1247" s="234"/>
      <c r="AK1247" s="234"/>
      <c r="AL1247" s="234"/>
      <c r="AM1247" s="234"/>
      <c r="AN1247" s="234"/>
      <c r="AO1247" s="234"/>
      <c r="AP1247" s="234"/>
      <c r="AQ1247" s="234"/>
      <c r="AR1247" s="234"/>
      <c r="AS1247" s="234"/>
      <c r="AT1247" s="234"/>
      <c r="AU1247" s="234"/>
      <c r="AV1247" s="234"/>
      <c r="AW1247" s="234"/>
      <c r="AX1247" s="234"/>
      <c r="AY1247" s="234"/>
      <c r="AZ1247" s="234"/>
      <c r="BA1247" s="234"/>
      <c r="BB1247" s="234"/>
      <c r="BC1247" s="234"/>
      <c r="BD1247" s="234"/>
      <c r="BE1247" s="234"/>
      <c r="BF1247" s="234"/>
      <c r="BG1247" s="234"/>
    </row>
    <row r="1248" spans="1:59" s="235" customFormat="1" ht="12">
      <c r="A1248" s="133" t="s">
        <v>40</v>
      </c>
      <c r="B1248" s="86" t="s">
        <v>903</v>
      </c>
      <c r="C1248" s="211">
        <v>140</v>
      </c>
      <c r="D1248" s="107">
        <f t="shared" si="552"/>
        <v>140</v>
      </c>
      <c r="E1248" s="107">
        <v>0</v>
      </c>
      <c r="F1248" s="107"/>
      <c r="G1248" s="107"/>
      <c r="H1248" s="107"/>
      <c r="I1248" s="107"/>
      <c r="J1248" s="107">
        <v>140</v>
      </c>
      <c r="K1248" s="107"/>
      <c r="L1248" s="107"/>
      <c r="M1248" s="107"/>
      <c r="N1248" s="107"/>
      <c r="O1248" s="107"/>
      <c r="P1248" s="107"/>
      <c r="Q1248" s="107"/>
      <c r="R1248" s="107"/>
      <c r="S1248" s="107"/>
      <c r="T1248" s="107"/>
      <c r="U1248" s="239">
        <f t="shared" si="541"/>
        <v>140</v>
      </c>
      <c r="V1248" s="32">
        <f t="shared" si="537"/>
        <v>140</v>
      </c>
      <c r="W1248" s="97">
        <f t="shared" si="538"/>
        <v>140</v>
      </c>
      <c r="X1248" s="202">
        <f t="shared" si="548"/>
        <v>0</v>
      </c>
      <c r="Y1248" s="38"/>
      <c r="Z1248" s="5">
        <f t="shared" si="550"/>
        <v>0</v>
      </c>
      <c r="AA1248" s="234"/>
      <c r="AB1248" s="234"/>
      <c r="AC1248" s="234"/>
      <c r="AD1248" s="234"/>
      <c r="AE1248" s="234"/>
      <c r="AF1248" s="234"/>
      <c r="AG1248" s="234"/>
      <c r="AH1248" s="234"/>
      <c r="AI1248" s="234"/>
      <c r="AJ1248" s="234"/>
      <c r="AK1248" s="234"/>
      <c r="AL1248" s="234"/>
      <c r="AM1248" s="234"/>
      <c r="AN1248" s="234"/>
      <c r="AO1248" s="234"/>
      <c r="AP1248" s="234"/>
      <c r="AQ1248" s="234"/>
      <c r="AR1248" s="234"/>
      <c r="AS1248" s="234"/>
      <c r="AT1248" s="234"/>
      <c r="AU1248" s="234"/>
      <c r="AV1248" s="234"/>
      <c r="AW1248" s="234"/>
      <c r="AX1248" s="234"/>
      <c r="AY1248" s="234"/>
      <c r="AZ1248" s="234"/>
      <c r="BA1248" s="234"/>
      <c r="BB1248" s="234"/>
      <c r="BC1248" s="234"/>
      <c r="BD1248" s="234"/>
      <c r="BE1248" s="234"/>
      <c r="BF1248" s="234"/>
      <c r="BG1248" s="234"/>
    </row>
    <row r="1249" spans="1:59" s="235" customFormat="1" ht="24">
      <c r="A1249" s="133" t="s">
        <v>40</v>
      </c>
      <c r="B1249" s="86" t="s">
        <v>904</v>
      </c>
      <c r="C1249" s="211">
        <v>650</v>
      </c>
      <c r="D1249" s="107">
        <f>SUM(E1249:P1249)</f>
        <v>650</v>
      </c>
      <c r="E1249" s="107"/>
      <c r="F1249" s="107"/>
      <c r="G1249" s="107">
        <v>0</v>
      </c>
      <c r="H1249" s="107"/>
      <c r="I1249" s="107"/>
      <c r="J1249" s="107">
        <v>650</v>
      </c>
      <c r="K1249" s="107"/>
      <c r="L1249" s="107"/>
      <c r="M1249" s="107"/>
      <c r="N1249" s="107"/>
      <c r="O1249" s="107"/>
      <c r="P1249" s="107"/>
      <c r="Q1249" s="107"/>
      <c r="R1249" s="107"/>
      <c r="S1249" s="107"/>
      <c r="T1249" s="107"/>
      <c r="U1249" s="239">
        <f t="shared" si="541"/>
        <v>650</v>
      </c>
      <c r="V1249" s="32">
        <f t="shared" si="537"/>
        <v>650</v>
      </c>
      <c r="W1249" s="97">
        <f t="shared" si="538"/>
        <v>650</v>
      </c>
      <c r="X1249" s="202">
        <f t="shared" si="548"/>
        <v>0</v>
      </c>
      <c r="Y1249" s="38"/>
      <c r="Z1249" s="5">
        <f t="shared" si="550"/>
        <v>0</v>
      </c>
      <c r="AA1249" s="234"/>
      <c r="AB1249" s="234"/>
      <c r="AC1249" s="234"/>
      <c r="AD1249" s="234"/>
      <c r="AE1249" s="234"/>
      <c r="AF1249" s="234"/>
      <c r="AG1249" s="234"/>
      <c r="AH1249" s="234"/>
      <c r="AI1249" s="234"/>
      <c r="AJ1249" s="234"/>
      <c r="AK1249" s="234"/>
      <c r="AL1249" s="234"/>
      <c r="AM1249" s="234"/>
      <c r="AN1249" s="234"/>
      <c r="AO1249" s="234"/>
      <c r="AP1249" s="234"/>
      <c r="AQ1249" s="234"/>
      <c r="AR1249" s="234"/>
      <c r="AS1249" s="234"/>
      <c r="AT1249" s="234"/>
      <c r="AU1249" s="234"/>
      <c r="AV1249" s="234"/>
      <c r="AW1249" s="234"/>
      <c r="AX1249" s="234"/>
      <c r="AY1249" s="234"/>
      <c r="AZ1249" s="234"/>
      <c r="BA1249" s="234"/>
      <c r="BB1249" s="234"/>
      <c r="BC1249" s="234"/>
      <c r="BD1249" s="234"/>
      <c r="BE1249" s="234"/>
      <c r="BF1249" s="234"/>
      <c r="BG1249" s="234"/>
    </row>
    <row r="1250" spans="1:59" s="235" customFormat="1" ht="12">
      <c r="A1250" s="133" t="s">
        <v>40</v>
      </c>
      <c r="B1250" s="86" t="s">
        <v>905</v>
      </c>
      <c r="C1250" s="211">
        <v>200</v>
      </c>
      <c r="D1250" s="107">
        <f t="shared" si="552"/>
        <v>200</v>
      </c>
      <c r="E1250" s="107"/>
      <c r="F1250" s="107"/>
      <c r="G1250" s="107"/>
      <c r="H1250" s="107"/>
      <c r="I1250" s="107"/>
      <c r="J1250" s="107">
        <v>200</v>
      </c>
      <c r="K1250" s="107"/>
      <c r="L1250" s="107"/>
      <c r="M1250" s="107"/>
      <c r="N1250" s="107"/>
      <c r="O1250" s="107"/>
      <c r="P1250" s="107"/>
      <c r="Q1250" s="107"/>
      <c r="R1250" s="107"/>
      <c r="S1250" s="107"/>
      <c r="T1250" s="107"/>
      <c r="U1250" s="239">
        <f t="shared" si="541"/>
        <v>200</v>
      </c>
      <c r="V1250" s="32">
        <f t="shared" si="537"/>
        <v>200</v>
      </c>
      <c r="W1250" s="97">
        <f t="shared" si="538"/>
        <v>200</v>
      </c>
      <c r="X1250" s="202">
        <f t="shared" si="548"/>
        <v>0</v>
      </c>
      <c r="Y1250" s="38"/>
      <c r="Z1250" s="5">
        <f t="shared" si="550"/>
        <v>0</v>
      </c>
      <c r="AA1250" s="234"/>
      <c r="AB1250" s="234"/>
      <c r="AC1250" s="234"/>
      <c r="AD1250" s="234"/>
      <c r="AE1250" s="234"/>
      <c r="AF1250" s="234"/>
      <c r="AG1250" s="234"/>
      <c r="AH1250" s="234"/>
      <c r="AI1250" s="234"/>
      <c r="AJ1250" s="234"/>
      <c r="AK1250" s="234"/>
      <c r="AL1250" s="234"/>
      <c r="AM1250" s="234"/>
      <c r="AN1250" s="234"/>
      <c r="AO1250" s="234"/>
      <c r="AP1250" s="234"/>
      <c r="AQ1250" s="234"/>
      <c r="AR1250" s="234"/>
      <c r="AS1250" s="234"/>
      <c r="AT1250" s="234"/>
      <c r="AU1250" s="234"/>
      <c r="AV1250" s="234"/>
      <c r="AW1250" s="234"/>
      <c r="AX1250" s="234"/>
      <c r="AY1250" s="234"/>
      <c r="AZ1250" s="234"/>
      <c r="BA1250" s="234"/>
      <c r="BB1250" s="234"/>
      <c r="BC1250" s="234"/>
      <c r="BD1250" s="234"/>
      <c r="BE1250" s="234"/>
      <c r="BF1250" s="234"/>
      <c r="BG1250" s="234"/>
    </row>
    <row r="1251" spans="1:59" s="235" customFormat="1" ht="12">
      <c r="A1251" s="133" t="s">
        <v>40</v>
      </c>
      <c r="B1251" s="86" t="s">
        <v>906</v>
      </c>
      <c r="C1251" s="211">
        <v>200</v>
      </c>
      <c r="D1251" s="107">
        <f t="shared" si="552"/>
        <v>200</v>
      </c>
      <c r="E1251" s="107"/>
      <c r="F1251" s="107"/>
      <c r="G1251" s="107"/>
      <c r="H1251" s="107"/>
      <c r="I1251" s="107"/>
      <c r="J1251" s="107">
        <v>200</v>
      </c>
      <c r="K1251" s="107"/>
      <c r="L1251" s="107"/>
      <c r="M1251" s="107"/>
      <c r="N1251" s="107"/>
      <c r="O1251" s="107"/>
      <c r="P1251" s="107"/>
      <c r="Q1251" s="107"/>
      <c r="R1251" s="107"/>
      <c r="S1251" s="107"/>
      <c r="T1251" s="107"/>
      <c r="U1251" s="239">
        <f t="shared" si="541"/>
        <v>200</v>
      </c>
      <c r="V1251" s="32">
        <f t="shared" si="537"/>
        <v>200</v>
      </c>
      <c r="W1251" s="97">
        <f t="shared" si="538"/>
        <v>200</v>
      </c>
      <c r="X1251" s="202">
        <f t="shared" si="548"/>
        <v>0</v>
      </c>
      <c r="Y1251" s="38"/>
      <c r="Z1251" s="5">
        <f t="shared" si="550"/>
        <v>0</v>
      </c>
      <c r="AA1251" s="234"/>
      <c r="AB1251" s="234"/>
      <c r="AC1251" s="234"/>
      <c r="AD1251" s="234"/>
      <c r="AE1251" s="234"/>
      <c r="AF1251" s="234"/>
      <c r="AG1251" s="234"/>
      <c r="AH1251" s="234"/>
      <c r="AI1251" s="234"/>
      <c r="AJ1251" s="234"/>
      <c r="AK1251" s="234"/>
      <c r="AL1251" s="234"/>
      <c r="AM1251" s="234"/>
      <c r="AN1251" s="234"/>
      <c r="AO1251" s="234"/>
      <c r="AP1251" s="234"/>
      <c r="AQ1251" s="234"/>
      <c r="AR1251" s="234"/>
      <c r="AS1251" s="234"/>
      <c r="AT1251" s="234"/>
      <c r="AU1251" s="234"/>
      <c r="AV1251" s="234"/>
      <c r="AW1251" s="234"/>
      <c r="AX1251" s="234"/>
      <c r="AY1251" s="234"/>
      <c r="AZ1251" s="234"/>
      <c r="BA1251" s="234"/>
      <c r="BB1251" s="234"/>
      <c r="BC1251" s="234"/>
      <c r="BD1251" s="234"/>
      <c r="BE1251" s="234"/>
      <c r="BF1251" s="234"/>
      <c r="BG1251" s="234"/>
    </row>
    <row r="1252" spans="1:59" s="235" customFormat="1" ht="12">
      <c r="A1252" s="109" t="s">
        <v>40</v>
      </c>
      <c r="B1252" s="86" t="s">
        <v>907</v>
      </c>
      <c r="C1252" s="211">
        <v>1000</v>
      </c>
      <c r="D1252" s="107">
        <f t="shared" si="552"/>
        <v>1000</v>
      </c>
      <c r="E1252" s="107"/>
      <c r="F1252" s="107"/>
      <c r="G1252" s="107"/>
      <c r="H1252" s="107"/>
      <c r="I1252" s="107"/>
      <c r="J1252" s="107">
        <v>1000</v>
      </c>
      <c r="K1252" s="107"/>
      <c r="L1252" s="107"/>
      <c r="M1252" s="107"/>
      <c r="N1252" s="107"/>
      <c r="O1252" s="107"/>
      <c r="P1252" s="107"/>
      <c r="Q1252" s="107"/>
      <c r="R1252" s="107"/>
      <c r="S1252" s="107"/>
      <c r="T1252" s="107"/>
      <c r="U1252" s="239">
        <f t="shared" si="541"/>
        <v>1000</v>
      </c>
      <c r="V1252" s="32">
        <f t="shared" si="537"/>
        <v>1000</v>
      </c>
      <c r="W1252" s="97">
        <f t="shared" si="538"/>
        <v>1000</v>
      </c>
      <c r="X1252" s="111">
        <f t="shared" si="548"/>
        <v>0</v>
      </c>
      <c r="Y1252" s="38"/>
      <c r="Z1252" s="5">
        <f t="shared" si="550"/>
        <v>0</v>
      </c>
      <c r="AA1252" s="234"/>
      <c r="AB1252" s="234"/>
      <c r="AC1252" s="234"/>
      <c r="AD1252" s="234"/>
      <c r="AE1252" s="234"/>
      <c r="AF1252" s="234"/>
      <c r="AG1252" s="234"/>
      <c r="AH1252" s="234"/>
      <c r="AI1252" s="234"/>
      <c r="AJ1252" s="234"/>
      <c r="AK1252" s="234"/>
      <c r="AL1252" s="234"/>
      <c r="AM1252" s="234"/>
      <c r="AN1252" s="234"/>
      <c r="AO1252" s="234"/>
      <c r="AP1252" s="234"/>
      <c r="AQ1252" s="234"/>
      <c r="AR1252" s="234"/>
      <c r="AS1252" s="234"/>
      <c r="AT1252" s="234"/>
      <c r="AU1252" s="234"/>
      <c r="AV1252" s="234"/>
      <c r="AW1252" s="234"/>
      <c r="AX1252" s="234"/>
      <c r="AY1252" s="234"/>
      <c r="AZ1252" s="234"/>
      <c r="BA1252" s="234"/>
      <c r="BB1252" s="234"/>
      <c r="BC1252" s="234"/>
      <c r="BD1252" s="234"/>
      <c r="BE1252" s="234"/>
      <c r="BF1252" s="234"/>
      <c r="BG1252" s="234"/>
    </row>
    <row r="1253" spans="1:59" s="235" customFormat="1" ht="12">
      <c r="A1253" s="128" t="s">
        <v>65</v>
      </c>
      <c r="B1253" s="129" t="s">
        <v>66</v>
      </c>
      <c r="C1253" s="213">
        <v>2440</v>
      </c>
      <c r="D1253" s="103">
        <f>SUM(E1253:P1253)</f>
        <v>4907</v>
      </c>
      <c r="E1253" s="103">
        <f t="shared" ref="E1253:P1253" si="554">SUM(E1254:E1267)</f>
        <v>0</v>
      </c>
      <c r="F1253" s="103">
        <f t="shared" si="554"/>
        <v>0</v>
      </c>
      <c r="G1253" s="103">
        <f t="shared" si="554"/>
        <v>60</v>
      </c>
      <c r="H1253" s="103">
        <f t="shared" si="554"/>
        <v>0</v>
      </c>
      <c r="I1253" s="103">
        <f t="shared" si="554"/>
        <v>0</v>
      </c>
      <c r="J1253" s="103">
        <f t="shared" si="554"/>
        <v>4847</v>
      </c>
      <c r="K1253" s="103">
        <f t="shared" si="554"/>
        <v>0</v>
      </c>
      <c r="L1253" s="103">
        <f t="shared" si="554"/>
        <v>0</v>
      </c>
      <c r="M1253" s="103">
        <f t="shared" si="554"/>
        <v>0</v>
      </c>
      <c r="N1253" s="103">
        <f t="shared" si="554"/>
        <v>0</v>
      </c>
      <c r="O1253" s="103">
        <f t="shared" si="554"/>
        <v>0</v>
      </c>
      <c r="P1253" s="103">
        <f t="shared" si="554"/>
        <v>0</v>
      </c>
      <c r="Q1253" s="103"/>
      <c r="R1253" s="103"/>
      <c r="S1253" s="103"/>
      <c r="T1253" s="103"/>
      <c r="U1253" s="239">
        <f t="shared" si="541"/>
        <v>4907</v>
      </c>
      <c r="V1253" s="32">
        <f t="shared" si="537"/>
        <v>4907</v>
      </c>
      <c r="W1253" s="97">
        <f t="shared" si="538"/>
        <v>4907</v>
      </c>
      <c r="X1253" s="256">
        <f t="shared" si="548"/>
        <v>2467</v>
      </c>
      <c r="Y1253" s="38"/>
      <c r="Z1253" s="5">
        <f t="shared" si="550"/>
        <v>0</v>
      </c>
      <c r="AA1253" s="234"/>
      <c r="AB1253" s="234"/>
      <c r="AC1253" s="234"/>
      <c r="AD1253" s="234"/>
      <c r="AE1253" s="234"/>
      <c r="AF1253" s="234"/>
      <c r="AG1253" s="234"/>
      <c r="AH1253" s="234"/>
      <c r="AI1253" s="234"/>
      <c r="AJ1253" s="234"/>
      <c r="AK1253" s="234"/>
      <c r="AL1253" s="234"/>
      <c r="AM1253" s="234"/>
      <c r="AN1253" s="234"/>
      <c r="AO1253" s="234"/>
      <c r="AP1253" s="234"/>
      <c r="AQ1253" s="234"/>
      <c r="AR1253" s="234"/>
      <c r="AS1253" s="234"/>
      <c r="AT1253" s="234"/>
      <c r="AU1253" s="234"/>
      <c r="AV1253" s="234"/>
      <c r="AW1253" s="234"/>
      <c r="AX1253" s="234"/>
      <c r="AY1253" s="234"/>
      <c r="AZ1253" s="234"/>
      <c r="BA1253" s="234"/>
      <c r="BB1253" s="234"/>
      <c r="BC1253" s="234"/>
      <c r="BD1253" s="234"/>
      <c r="BE1253" s="234"/>
      <c r="BF1253" s="234"/>
      <c r="BG1253" s="234"/>
    </row>
    <row r="1254" spans="1:59" s="235" customFormat="1" ht="12">
      <c r="A1254" s="109" t="s">
        <v>40</v>
      </c>
      <c r="B1254" s="86" t="s">
        <v>908</v>
      </c>
      <c r="C1254" s="211">
        <v>550</v>
      </c>
      <c r="D1254" s="107">
        <f t="shared" si="552"/>
        <v>550</v>
      </c>
      <c r="E1254" s="107"/>
      <c r="F1254" s="107"/>
      <c r="G1254" s="107"/>
      <c r="H1254" s="107"/>
      <c r="I1254" s="107"/>
      <c r="J1254" s="107">
        <v>550</v>
      </c>
      <c r="K1254" s="107"/>
      <c r="L1254" s="107"/>
      <c r="M1254" s="107"/>
      <c r="N1254" s="107"/>
      <c r="O1254" s="107"/>
      <c r="P1254" s="107"/>
      <c r="Q1254" s="107"/>
      <c r="R1254" s="107"/>
      <c r="S1254" s="107"/>
      <c r="T1254" s="107"/>
      <c r="U1254" s="239">
        <f t="shared" si="541"/>
        <v>550</v>
      </c>
      <c r="V1254" s="32">
        <f t="shared" si="537"/>
        <v>550</v>
      </c>
      <c r="W1254" s="97">
        <f t="shared" si="538"/>
        <v>550</v>
      </c>
      <c r="X1254" s="258">
        <f t="shared" si="548"/>
        <v>0</v>
      </c>
      <c r="Y1254" s="38"/>
      <c r="Z1254" s="5">
        <f t="shared" si="550"/>
        <v>0</v>
      </c>
      <c r="AA1254" s="234"/>
      <c r="AB1254" s="234"/>
      <c r="AC1254" s="234"/>
      <c r="AD1254" s="234"/>
      <c r="AE1254" s="234"/>
      <c r="AF1254" s="234"/>
      <c r="AG1254" s="234"/>
      <c r="AH1254" s="234"/>
      <c r="AI1254" s="234"/>
      <c r="AJ1254" s="234"/>
      <c r="AK1254" s="234"/>
      <c r="AL1254" s="234"/>
      <c r="AM1254" s="234"/>
      <c r="AN1254" s="234"/>
      <c r="AO1254" s="234"/>
      <c r="AP1254" s="234"/>
      <c r="AQ1254" s="234"/>
      <c r="AR1254" s="234"/>
      <c r="AS1254" s="234"/>
      <c r="AT1254" s="234"/>
      <c r="AU1254" s="234"/>
      <c r="AV1254" s="234"/>
      <c r="AW1254" s="234"/>
      <c r="AX1254" s="234"/>
      <c r="AY1254" s="234"/>
      <c r="AZ1254" s="234"/>
      <c r="BA1254" s="234"/>
      <c r="BB1254" s="234"/>
      <c r="BC1254" s="234"/>
      <c r="BD1254" s="234"/>
      <c r="BE1254" s="234"/>
      <c r="BF1254" s="234"/>
      <c r="BG1254" s="234"/>
    </row>
    <row r="1255" spans="1:59" s="235" customFormat="1" ht="36" outlineLevel="1">
      <c r="A1255" s="109" t="s">
        <v>40</v>
      </c>
      <c r="B1255" s="86" t="s">
        <v>909</v>
      </c>
      <c r="C1255" s="211">
        <v>480</v>
      </c>
      <c r="D1255" s="107">
        <f t="shared" si="552"/>
        <v>480</v>
      </c>
      <c r="E1255" s="107"/>
      <c r="F1255" s="107"/>
      <c r="G1255" s="107"/>
      <c r="H1255" s="107"/>
      <c r="I1255" s="107"/>
      <c r="J1255" s="107">
        <v>480</v>
      </c>
      <c r="K1255" s="107"/>
      <c r="L1255" s="107"/>
      <c r="M1255" s="107"/>
      <c r="N1255" s="107"/>
      <c r="O1255" s="107"/>
      <c r="P1255" s="107"/>
      <c r="Q1255" s="107"/>
      <c r="R1255" s="107"/>
      <c r="S1255" s="107"/>
      <c r="T1255" s="107"/>
      <c r="U1255" s="239">
        <f t="shared" si="541"/>
        <v>480</v>
      </c>
      <c r="V1255" s="32">
        <f t="shared" si="537"/>
        <v>480</v>
      </c>
      <c r="W1255" s="97">
        <f t="shared" si="538"/>
        <v>480</v>
      </c>
      <c r="X1255" s="258">
        <f t="shared" si="548"/>
        <v>0</v>
      </c>
      <c r="Y1255" s="38"/>
      <c r="Z1255" s="5">
        <f t="shared" si="550"/>
        <v>0</v>
      </c>
      <c r="AA1255" s="234"/>
      <c r="AB1255" s="234"/>
      <c r="AC1255" s="234"/>
      <c r="AD1255" s="234"/>
      <c r="AE1255" s="234"/>
      <c r="AF1255" s="234"/>
      <c r="AG1255" s="234"/>
      <c r="AH1255" s="234"/>
      <c r="AI1255" s="234"/>
      <c r="AJ1255" s="234"/>
      <c r="AK1255" s="234"/>
      <c r="AL1255" s="234"/>
      <c r="AM1255" s="234"/>
      <c r="AN1255" s="234"/>
      <c r="AO1255" s="234"/>
      <c r="AP1255" s="234"/>
      <c r="AQ1255" s="234"/>
      <c r="AR1255" s="234"/>
      <c r="AS1255" s="234"/>
      <c r="AT1255" s="234"/>
      <c r="AU1255" s="234"/>
      <c r="AV1255" s="234"/>
      <c r="AW1255" s="234"/>
      <c r="AX1255" s="234"/>
      <c r="AY1255" s="234"/>
      <c r="AZ1255" s="234"/>
      <c r="BA1255" s="234"/>
      <c r="BB1255" s="234"/>
      <c r="BC1255" s="234"/>
      <c r="BD1255" s="234"/>
      <c r="BE1255" s="234"/>
      <c r="BF1255" s="234"/>
      <c r="BG1255" s="234"/>
    </row>
    <row r="1256" spans="1:59" s="235" customFormat="1" ht="12">
      <c r="A1256" s="133" t="s">
        <v>40</v>
      </c>
      <c r="B1256" s="86" t="s">
        <v>910</v>
      </c>
      <c r="C1256" s="211">
        <v>60</v>
      </c>
      <c r="D1256" s="107">
        <f t="shared" si="552"/>
        <v>60</v>
      </c>
      <c r="E1256" s="107">
        <v>0</v>
      </c>
      <c r="F1256" s="107"/>
      <c r="G1256" s="107">
        <v>60</v>
      </c>
      <c r="H1256" s="107"/>
      <c r="I1256" s="107"/>
      <c r="J1256" s="107"/>
      <c r="K1256" s="107"/>
      <c r="L1256" s="107"/>
      <c r="M1256" s="107"/>
      <c r="N1256" s="107"/>
      <c r="O1256" s="107"/>
      <c r="P1256" s="107"/>
      <c r="Q1256" s="107"/>
      <c r="R1256" s="107"/>
      <c r="S1256" s="107"/>
      <c r="T1256" s="107"/>
      <c r="U1256" s="239">
        <f t="shared" si="541"/>
        <v>60</v>
      </c>
      <c r="V1256" s="32">
        <f t="shared" si="537"/>
        <v>60</v>
      </c>
      <c r="W1256" s="97">
        <f t="shared" si="538"/>
        <v>60</v>
      </c>
      <c r="X1256" s="202">
        <f t="shared" si="548"/>
        <v>0</v>
      </c>
      <c r="Y1256" s="38"/>
      <c r="Z1256" s="5">
        <f t="shared" si="550"/>
        <v>0</v>
      </c>
      <c r="AA1256" s="234"/>
      <c r="AB1256" s="234"/>
      <c r="AC1256" s="234"/>
      <c r="AD1256" s="234"/>
      <c r="AE1256" s="234"/>
      <c r="AF1256" s="234"/>
      <c r="AG1256" s="234"/>
      <c r="AH1256" s="234"/>
      <c r="AI1256" s="234"/>
      <c r="AJ1256" s="234"/>
      <c r="AK1256" s="234"/>
      <c r="AL1256" s="234"/>
      <c r="AM1256" s="234"/>
      <c r="AN1256" s="234"/>
      <c r="AO1256" s="234"/>
      <c r="AP1256" s="234"/>
      <c r="AQ1256" s="234"/>
      <c r="AR1256" s="234"/>
      <c r="AS1256" s="234"/>
      <c r="AT1256" s="234"/>
      <c r="AU1256" s="234"/>
      <c r="AV1256" s="234"/>
      <c r="AW1256" s="234"/>
      <c r="AX1256" s="234"/>
      <c r="AY1256" s="234"/>
      <c r="AZ1256" s="234"/>
      <c r="BA1256" s="234"/>
      <c r="BB1256" s="234"/>
      <c r="BC1256" s="234"/>
      <c r="BD1256" s="234"/>
      <c r="BE1256" s="234"/>
      <c r="BF1256" s="234"/>
      <c r="BG1256" s="234"/>
    </row>
    <row r="1257" spans="1:59" s="235" customFormat="1" ht="12" hidden="1">
      <c r="A1257" s="133" t="s">
        <v>38</v>
      </c>
      <c r="B1257" s="86" t="s">
        <v>911</v>
      </c>
      <c r="C1257" s="211">
        <v>200</v>
      </c>
      <c r="D1257" s="107">
        <f t="shared" si="552"/>
        <v>0</v>
      </c>
      <c r="E1257" s="107"/>
      <c r="F1257" s="107"/>
      <c r="G1257" s="107"/>
      <c r="H1257" s="107"/>
      <c r="I1257" s="107"/>
      <c r="J1257" s="107"/>
      <c r="K1257" s="107"/>
      <c r="L1257" s="107"/>
      <c r="M1257" s="107"/>
      <c r="N1257" s="107"/>
      <c r="O1257" s="107"/>
      <c r="P1257" s="107"/>
      <c r="Q1257" s="107"/>
      <c r="R1257" s="107"/>
      <c r="S1257" s="107"/>
      <c r="T1257" s="107"/>
      <c r="U1257" s="239">
        <f t="shared" si="541"/>
        <v>0</v>
      </c>
      <c r="V1257" s="32">
        <f t="shared" si="537"/>
        <v>0</v>
      </c>
      <c r="W1257" s="97">
        <f t="shared" si="538"/>
        <v>0</v>
      </c>
      <c r="X1257" s="202">
        <f t="shared" si="548"/>
        <v>-200</v>
      </c>
      <c r="Y1257" s="38"/>
      <c r="Z1257" s="5">
        <f t="shared" si="550"/>
        <v>0</v>
      </c>
      <c r="AA1257" s="234"/>
      <c r="AB1257" s="234"/>
      <c r="AC1257" s="234"/>
      <c r="AD1257" s="234"/>
      <c r="AE1257" s="234"/>
      <c r="AF1257" s="234"/>
      <c r="AG1257" s="234"/>
      <c r="AH1257" s="234"/>
      <c r="AI1257" s="234"/>
      <c r="AJ1257" s="234"/>
      <c r="AK1257" s="234"/>
      <c r="AL1257" s="234"/>
      <c r="AM1257" s="234"/>
      <c r="AN1257" s="234"/>
      <c r="AO1257" s="234"/>
      <c r="AP1257" s="234"/>
      <c r="AQ1257" s="234"/>
      <c r="AR1257" s="234"/>
      <c r="AS1257" s="234"/>
      <c r="AT1257" s="234"/>
      <c r="AU1257" s="234"/>
      <c r="AV1257" s="234"/>
      <c r="AW1257" s="234"/>
      <c r="AX1257" s="234"/>
      <c r="AY1257" s="234"/>
      <c r="AZ1257" s="234"/>
      <c r="BA1257" s="234"/>
      <c r="BB1257" s="234"/>
      <c r="BC1257" s="234"/>
      <c r="BD1257" s="234"/>
      <c r="BE1257" s="234"/>
      <c r="BF1257" s="234"/>
      <c r="BG1257" s="234"/>
    </row>
    <row r="1258" spans="1:59" s="235" customFormat="1" ht="16.5" hidden="1" customHeight="1">
      <c r="A1258" s="133" t="s">
        <v>40</v>
      </c>
      <c r="B1258" s="86" t="s">
        <v>912</v>
      </c>
      <c r="C1258" s="211">
        <v>200</v>
      </c>
      <c r="D1258" s="107">
        <f t="shared" si="552"/>
        <v>0</v>
      </c>
      <c r="E1258" s="107">
        <v>0</v>
      </c>
      <c r="F1258" s="107"/>
      <c r="G1258" s="107"/>
      <c r="H1258" s="107"/>
      <c r="I1258" s="107"/>
      <c r="J1258" s="107"/>
      <c r="K1258" s="107"/>
      <c r="L1258" s="107"/>
      <c r="M1258" s="107"/>
      <c r="N1258" s="107"/>
      <c r="O1258" s="107"/>
      <c r="P1258" s="107"/>
      <c r="Q1258" s="107"/>
      <c r="R1258" s="107"/>
      <c r="S1258" s="107"/>
      <c r="T1258" s="107"/>
      <c r="U1258" s="239">
        <f t="shared" si="541"/>
        <v>0</v>
      </c>
      <c r="V1258" s="32">
        <f t="shared" si="537"/>
        <v>0</v>
      </c>
      <c r="W1258" s="97">
        <f t="shared" si="538"/>
        <v>0</v>
      </c>
      <c r="X1258" s="202">
        <f t="shared" si="548"/>
        <v>-200</v>
      </c>
      <c r="Y1258" s="38"/>
      <c r="Z1258" s="5">
        <f t="shared" si="550"/>
        <v>0</v>
      </c>
      <c r="AA1258" s="234"/>
      <c r="AB1258" s="234"/>
      <c r="AC1258" s="234"/>
      <c r="AD1258" s="234"/>
      <c r="AE1258" s="234"/>
      <c r="AF1258" s="234"/>
      <c r="AG1258" s="234"/>
      <c r="AH1258" s="234"/>
      <c r="AI1258" s="234"/>
      <c r="AJ1258" s="234"/>
      <c r="AK1258" s="234"/>
      <c r="AL1258" s="234"/>
      <c r="AM1258" s="234"/>
      <c r="AN1258" s="234"/>
      <c r="AO1258" s="234"/>
      <c r="AP1258" s="234"/>
      <c r="AQ1258" s="234"/>
      <c r="AR1258" s="234"/>
      <c r="AS1258" s="234"/>
      <c r="AT1258" s="234"/>
      <c r="AU1258" s="234"/>
      <c r="AV1258" s="234"/>
      <c r="AW1258" s="234"/>
      <c r="AX1258" s="234"/>
      <c r="AY1258" s="234"/>
      <c r="AZ1258" s="234"/>
      <c r="BA1258" s="234"/>
      <c r="BB1258" s="234"/>
      <c r="BC1258" s="234"/>
      <c r="BD1258" s="234"/>
      <c r="BE1258" s="234"/>
      <c r="BF1258" s="234"/>
      <c r="BG1258" s="234"/>
    </row>
    <row r="1259" spans="1:59" s="235" customFormat="1" ht="62.25" customHeight="1">
      <c r="A1259" s="109" t="s">
        <v>40</v>
      </c>
      <c r="B1259" s="86" t="s">
        <v>913</v>
      </c>
      <c r="C1259" s="211">
        <v>350</v>
      </c>
      <c r="D1259" s="107">
        <f t="shared" si="552"/>
        <v>300</v>
      </c>
      <c r="E1259" s="107"/>
      <c r="F1259" s="107"/>
      <c r="G1259" s="107"/>
      <c r="H1259" s="107"/>
      <c r="I1259" s="107"/>
      <c r="J1259" s="107">
        <v>300</v>
      </c>
      <c r="K1259" s="107"/>
      <c r="L1259" s="107"/>
      <c r="M1259" s="107"/>
      <c r="N1259" s="107"/>
      <c r="O1259" s="107"/>
      <c r="P1259" s="107"/>
      <c r="Q1259" s="107"/>
      <c r="R1259" s="107"/>
      <c r="S1259" s="107"/>
      <c r="T1259" s="107"/>
      <c r="U1259" s="239">
        <f t="shared" si="541"/>
        <v>300</v>
      </c>
      <c r="V1259" s="32">
        <f t="shared" si="537"/>
        <v>300</v>
      </c>
      <c r="W1259" s="97">
        <f t="shared" si="538"/>
        <v>300</v>
      </c>
      <c r="X1259" s="258">
        <f t="shared" si="548"/>
        <v>-50</v>
      </c>
      <c r="Y1259" s="38"/>
      <c r="Z1259" s="5">
        <f t="shared" si="550"/>
        <v>0</v>
      </c>
      <c r="AA1259" s="234"/>
      <c r="AB1259" s="234"/>
      <c r="AC1259" s="234"/>
      <c r="AD1259" s="234"/>
      <c r="AE1259" s="234"/>
      <c r="AF1259" s="234"/>
      <c r="AG1259" s="234"/>
      <c r="AH1259" s="234"/>
      <c r="AI1259" s="234"/>
      <c r="AJ1259" s="234"/>
      <c r="AK1259" s="234"/>
      <c r="AL1259" s="234"/>
      <c r="AM1259" s="234"/>
      <c r="AN1259" s="234"/>
      <c r="AO1259" s="234"/>
      <c r="AP1259" s="234"/>
      <c r="AQ1259" s="234"/>
      <c r="AR1259" s="234"/>
      <c r="AS1259" s="234"/>
      <c r="AT1259" s="234"/>
      <c r="AU1259" s="234"/>
      <c r="AV1259" s="234"/>
      <c r="AW1259" s="234"/>
      <c r="AX1259" s="234"/>
      <c r="AY1259" s="234"/>
      <c r="AZ1259" s="234"/>
      <c r="BA1259" s="234"/>
      <c r="BB1259" s="234"/>
      <c r="BC1259" s="234"/>
      <c r="BD1259" s="234"/>
      <c r="BE1259" s="234"/>
      <c r="BF1259" s="234"/>
      <c r="BG1259" s="234"/>
    </row>
    <row r="1260" spans="1:59" s="235" customFormat="1" ht="36">
      <c r="A1260" s="133" t="s">
        <v>40</v>
      </c>
      <c r="B1260" s="86" t="s">
        <v>914</v>
      </c>
      <c r="C1260" s="211">
        <v>200</v>
      </c>
      <c r="D1260" s="107">
        <f t="shared" si="552"/>
        <v>200</v>
      </c>
      <c r="E1260" s="107"/>
      <c r="F1260" s="107"/>
      <c r="G1260" s="107"/>
      <c r="H1260" s="107"/>
      <c r="I1260" s="107"/>
      <c r="J1260" s="107">
        <v>200</v>
      </c>
      <c r="K1260" s="107"/>
      <c r="L1260" s="107"/>
      <c r="M1260" s="107"/>
      <c r="N1260" s="107"/>
      <c r="O1260" s="107"/>
      <c r="P1260" s="107"/>
      <c r="Q1260" s="107"/>
      <c r="R1260" s="107"/>
      <c r="S1260" s="107"/>
      <c r="T1260" s="107"/>
      <c r="U1260" s="239">
        <f t="shared" si="541"/>
        <v>200</v>
      </c>
      <c r="V1260" s="32">
        <f t="shared" si="537"/>
        <v>200</v>
      </c>
      <c r="W1260" s="97">
        <f t="shared" si="538"/>
        <v>200</v>
      </c>
      <c r="X1260" s="202">
        <f t="shared" si="548"/>
        <v>0</v>
      </c>
      <c r="Y1260" s="38"/>
      <c r="Z1260" s="5">
        <f t="shared" si="550"/>
        <v>0</v>
      </c>
      <c r="AA1260" s="234"/>
      <c r="AB1260" s="234"/>
      <c r="AC1260" s="234"/>
      <c r="AD1260" s="234"/>
      <c r="AE1260" s="234"/>
      <c r="AF1260" s="234"/>
      <c r="AG1260" s="234"/>
      <c r="AH1260" s="234"/>
      <c r="AI1260" s="234"/>
      <c r="AJ1260" s="234"/>
      <c r="AK1260" s="234"/>
      <c r="AL1260" s="234"/>
      <c r="AM1260" s="234"/>
      <c r="AN1260" s="234"/>
      <c r="AO1260" s="234"/>
      <c r="AP1260" s="234"/>
      <c r="AQ1260" s="234"/>
      <c r="AR1260" s="234"/>
      <c r="AS1260" s="234"/>
      <c r="AT1260" s="234"/>
      <c r="AU1260" s="234"/>
      <c r="AV1260" s="234"/>
      <c r="AW1260" s="234"/>
      <c r="AX1260" s="234"/>
      <c r="AY1260" s="234"/>
      <c r="AZ1260" s="234"/>
      <c r="BA1260" s="234"/>
      <c r="BB1260" s="234"/>
      <c r="BC1260" s="234"/>
      <c r="BD1260" s="234"/>
      <c r="BE1260" s="234"/>
      <c r="BF1260" s="234"/>
      <c r="BG1260" s="234"/>
    </row>
    <row r="1261" spans="1:59" s="235" customFormat="1" ht="36" hidden="1">
      <c r="A1261" s="133" t="s">
        <v>40</v>
      </c>
      <c r="B1261" s="86" t="s">
        <v>915</v>
      </c>
      <c r="C1261" s="211">
        <v>200</v>
      </c>
      <c r="D1261" s="107">
        <f t="shared" si="552"/>
        <v>0</v>
      </c>
      <c r="E1261" s="107"/>
      <c r="F1261" s="107"/>
      <c r="G1261" s="107"/>
      <c r="H1261" s="107"/>
      <c r="I1261" s="107"/>
      <c r="J1261" s="107"/>
      <c r="K1261" s="107"/>
      <c r="L1261" s="107"/>
      <c r="M1261" s="107"/>
      <c r="N1261" s="107"/>
      <c r="O1261" s="107"/>
      <c r="P1261" s="107"/>
      <c r="Q1261" s="107"/>
      <c r="R1261" s="107"/>
      <c r="S1261" s="107"/>
      <c r="T1261" s="107"/>
      <c r="U1261" s="239">
        <f t="shared" si="541"/>
        <v>0</v>
      </c>
      <c r="V1261" s="32">
        <f t="shared" si="537"/>
        <v>0</v>
      </c>
      <c r="W1261" s="97">
        <f t="shared" ref="W1261:W1324" si="555">E1261+F1261+G1261+H1261+I1261+J1261+K1261+L1261+M1261+N1261+O1261+P1261</f>
        <v>0</v>
      </c>
      <c r="X1261" s="202">
        <f t="shared" si="548"/>
        <v>-200</v>
      </c>
      <c r="Y1261" s="38"/>
      <c r="Z1261" s="5">
        <f t="shared" si="550"/>
        <v>0</v>
      </c>
      <c r="AA1261" s="234"/>
      <c r="AB1261" s="234"/>
      <c r="AC1261" s="234"/>
      <c r="AD1261" s="234"/>
      <c r="AE1261" s="234"/>
      <c r="AF1261" s="234"/>
      <c r="AG1261" s="234"/>
      <c r="AH1261" s="234"/>
      <c r="AI1261" s="234"/>
      <c r="AJ1261" s="234"/>
      <c r="AK1261" s="234"/>
      <c r="AL1261" s="234"/>
      <c r="AM1261" s="234"/>
      <c r="AN1261" s="234"/>
      <c r="AO1261" s="234"/>
      <c r="AP1261" s="234"/>
      <c r="AQ1261" s="234"/>
      <c r="AR1261" s="234"/>
      <c r="AS1261" s="234"/>
      <c r="AT1261" s="234"/>
      <c r="AU1261" s="234"/>
      <c r="AV1261" s="234"/>
      <c r="AW1261" s="234"/>
      <c r="AX1261" s="234"/>
      <c r="AY1261" s="234"/>
      <c r="AZ1261" s="234"/>
      <c r="BA1261" s="234"/>
      <c r="BB1261" s="234"/>
      <c r="BC1261" s="234"/>
      <c r="BD1261" s="234"/>
      <c r="BE1261" s="234"/>
      <c r="BF1261" s="234"/>
      <c r="BG1261" s="234"/>
    </row>
    <row r="1262" spans="1:59" s="235" customFormat="1" ht="36" hidden="1">
      <c r="A1262" s="133" t="s">
        <v>40</v>
      </c>
      <c r="B1262" s="86" t="s">
        <v>916</v>
      </c>
      <c r="C1262" s="211">
        <v>200</v>
      </c>
      <c r="D1262" s="107">
        <f t="shared" si="552"/>
        <v>0</v>
      </c>
      <c r="E1262" s="107"/>
      <c r="F1262" s="107"/>
      <c r="G1262" s="107"/>
      <c r="H1262" s="107"/>
      <c r="I1262" s="107"/>
      <c r="J1262" s="107"/>
      <c r="K1262" s="107"/>
      <c r="L1262" s="107"/>
      <c r="M1262" s="107"/>
      <c r="N1262" s="107"/>
      <c r="O1262" s="107"/>
      <c r="P1262" s="107"/>
      <c r="Q1262" s="107"/>
      <c r="R1262" s="107"/>
      <c r="S1262" s="107"/>
      <c r="T1262" s="107"/>
      <c r="U1262" s="239">
        <f t="shared" si="541"/>
        <v>0</v>
      </c>
      <c r="V1262" s="32">
        <f t="shared" si="537"/>
        <v>0</v>
      </c>
      <c r="W1262" s="97">
        <f t="shared" si="555"/>
        <v>0</v>
      </c>
      <c r="X1262" s="202">
        <f t="shared" si="548"/>
        <v>-200</v>
      </c>
      <c r="Y1262" s="38"/>
      <c r="Z1262" s="5">
        <f t="shared" si="550"/>
        <v>0</v>
      </c>
      <c r="AA1262" s="234"/>
      <c r="AB1262" s="234"/>
      <c r="AC1262" s="234"/>
      <c r="AD1262" s="234"/>
      <c r="AE1262" s="234"/>
      <c r="AF1262" s="234"/>
      <c r="AG1262" s="234"/>
      <c r="AH1262" s="234"/>
      <c r="AI1262" s="234"/>
      <c r="AJ1262" s="234"/>
      <c r="AK1262" s="234"/>
      <c r="AL1262" s="234"/>
      <c r="AM1262" s="234"/>
      <c r="AN1262" s="234"/>
      <c r="AO1262" s="234"/>
      <c r="AP1262" s="234"/>
      <c r="AQ1262" s="234"/>
      <c r="AR1262" s="234"/>
      <c r="AS1262" s="234"/>
      <c r="AT1262" s="234"/>
      <c r="AU1262" s="234"/>
      <c r="AV1262" s="234"/>
      <c r="AW1262" s="234"/>
      <c r="AX1262" s="234"/>
      <c r="AY1262" s="234"/>
      <c r="AZ1262" s="234"/>
      <c r="BA1262" s="234"/>
      <c r="BB1262" s="234"/>
      <c r="BC1262" s="234"/>
      <c r="BD1262" s="234"/>
      <c r="BE1262" s="234"/>
      <c r="BF1262" s="234"/>
      <c r="BG1262" s="234"/>
    </row>
    <row r="1263" spans="1:59" s="235" customFormat="1" ht="48" customHeight="1">
      <c r="A1263" s="133" t="s">
        <v>40</v>
      </c>
      <c r="B1263" s="86" t="s">
        <v>917</v>
      </c>
      <c r="C1263" s="211"/>
      <c r="D1263" s="107">
        <f t="shared" si="552"/>
        <v>300</v>
      </c>
      <c r="E1263" s="107"/>
      <c r="F1263" s="107"/>
      <c r="G1263" s="107"/>
      <c r="H1263" s="107"/>
      <c r="I1263" s="107"/>
      <c r="J1263" s="107">
        <v>300</v>
      </c>
      <c r="K1263" s="107"/>
      <c r="L1263" s="107"/>
      <c r="M1263" s="107"/>
      <c r="N1263" s="107"/>
      <c r="O1263" s="107"/>
      <c r="P1263" s="107"/>
      <c r="Q1263" s="107"/>
      <c r="R1263" s="107"/>
      <c r="S1263" s="107"/>
      <c r="T1263" s="107"/>
      <c r="U1263" s="239">
        <f t="shared" si="541"/>
        <v>300</v>
      </c>
      <c r="V1263" s="32">
        <f t="shared" ref="V1263:V1325" si="556">U1263-S1263</f>
        <v>300</v>
      </c>
      <c r="W1263" s="97">
        <f t="shared" si="555"/>
        <v>300</v>
      </c>
      <c r="X1263" s="202">
        <f t="shared" si="548"/>
        <v>300</v>
      </c>
      <c r="Y1263" s="38"/>
      <c r="Z1263" s="5">
        <f t="shared" si="550"/>
        <v>0</v>
      </c>
      <c r="AA1263" s="234"/>
      <c r="AB1263" s="234"/>
      <c r="AC1263" s="234"/>
      <c r="AD1263" s="234"/>
      <c r="AE1263" s="234"/>
      <c r="AF1263" s="234"/>
      <c r="AG1263" s="234"/>
      <c r="AH1263" s="234"/>
      <c r="AI1263" s="234"/>
      <c r="AJ1263" s="234"/>
      <c r="AK1263" s="234"/>
      <c r="AL1263" s="234"/>
      <c r="AM1263" s="234"/>
      <c r="AN1263" s="234"/>
      <c r="AO1263" s="234"/>
      <c r="AP1263" s="234"/>
      <c r="AQ1263" s="234"/>
      <c r="AR1263" s="234"/>
      <c r="AS1263" s="234"/>
      <c r="AT1263" s="234"/>
      <c r="AU1263" s="234"/>
      <c r="AV1263" s="234"/>
      <c r="AW1263" s="234"/>
      <c r="AX1263" s="234"/>
      <c r="AY1263" s="234"/>
      <c r="AZ1263" s="234"/>
      <c r="BA1263" s="234"/>
      <c r="BB1263" s="234"/>
      <c r="BC1263" s="234"/>
      <c r="BD1263" s="234"/>
      <c r="BE1263" s="234"/>
      <c r="BF1263" s="234"/>
      <c r="BG1263" s="234"/>
    </row>
    <row r="1264" spans="1:59" s="259" customFormat="1" ht="36" outlineLevel="1">
      <c r="A1264" s="133" t="s">
        <v>40</v>
      </c>
      <c r="B1264" s="86" t="s">
        <v>918</v>
      </c>
      <c r="C1264" s="211"/>
      <c r="D1264" s="107">
        <f t="shared" si="552"/>
        <v>250</v>
      </c>
      <c r="E1264" s="107"/>
      <c r="F1264" s="107"/>
      <c r="G1264" s="107"/>
      <c r="H1264" s="107"/>
      <c r="I1264" s="107"/>
      <c r="J1264" s="107">
        <v>250</v>
      </c>
      <c r="K1264" s="107"/>
      <c r="L1264" s="107"/>
      <c r="M1264" s="107"/>
      <c r="N1264" s="107"/>
      <c r="O1264" s="107"/>
      <c r="P1264" s="107"/>
      <c r="Q1264" s="107"/>
      <c r="R1264" s="107"/>
      <c r="S1264" s="107"/>
      <c r="T1264" s="107"/>
      <c r="U1264" s="217">
        <f t="shared" si="541"/>
        <v>250</v>
      </c>
      <c r="V1264" s="32">
        <f t="shared" si="556"/>
        <v>250</v>
      </c>
      <c r="W1264" s="97">
        <f t="shared" si="555"/>
        <v>250</v>
      </c>
      <c r="X1264" s="202">
        <f t="shared" si="548"/>
        <v>250</v>
      </c>
      <c r="Y1264" s="89"/>
      <c r="Z1264" s="5">
        <f t="shared" si="550"/>
        <v>0</v>
      </c>
      <c r="AA1264" s="39"/>
      <c r="AB1264" s="39"/>
      <c r="AC1264" s="39"/>
      <c r="AD1264" s="39"/>
      <c r="AE1264" s="39"/>
      <c r="AF1264" s="39"/>
      <c r="AG1264" s="39"/>
      <c r="AH1264" s="39"/>
      <c r="AI1264" s="39"/>
      <c r="AJ1264" s="39"/>
      <c r="AK1264" s="39"/>
      <c r="AL1264" s="39"/>
      <c r="AM1264" s="39"/>
      <c r="AN1264" s="39"/>
      <c r="AO1264" s="39"/>
      <c r="AP1264" s="39"/>
      <c r="AQ1264" s="39"/>
      <c r="AR1264" s="39"/>
      <c r="AS1264" s="39"/>
      <c r="AT1264" s="39"/>
      <c r="AU1264" s="39"/>
      <c r="AV1264" s="39"/>
      <c r="AW1264" s="39"/>
      <c r="AX1264" s="39"/>
      <c r="AY1264" s="39"/>
      <c r="AZ1264" s="39"/>
      <c r="BA1264" s="39"/>
      <c r="BB1264" s="39"/>
      <c r="BC1264" s="39"/>
      <c r="BD1264" s="39"/>
      <c r="BE1264" s="39"/>
      <c r="BF1264" s="39"/>
      <c r="BG1264" s="39"/>
    </row>
    <row r="1265" spans="1:59" s="77" customFormat="1" ht="48.75" customHeight="1" outlineLevel="1">
      <c r="A1265" s="133" t="s">
        <v>40</v>
      </c>
      <c r="B1265" s="86" t="s">
        <v>919</v>
      </c>
      <c r="C1265" s="211"/>
      <c r="D1265" s="107">
        <f t="shared" si="552"/>
        <v>327</v>
      </c>
      <c r="E1265" s="107"/>
      <c r="F1265" s="107"/>
      <c r="G1265" s="107"/>
      <c r="H1265" s="107"/>
      <c r="I1265" s="107"/>
      <c r="J1265" s="107">
        <v>327</v>
      </c>
      <c r="K1265" s="107"/>
      <c r="L1265" s="107"/>
      <c r="M1265" s="107"/>
      <c r="N1265" s="107"/>
      <c r="O1265" s="107"/>
      <c r="P1265" s="107"/>
      <c r="Q1265" s="107"/>
      <c r="R1265" s="107"/>
      <c r="S1265" s="107"/>
      <c r="T1265" s="107"/>
      <c r="U1265" s="214">
        <f t="shared" si="541"/>
        <v>327</v>
      </c>
      <c r="V1265" s="32">
        <f t="shared" si="556"/>
        <v>327</v>
      </c>
      <c r="W1265" s="97">
        <f t="shared" si="555"/>
        <v>327</v>
      </c>
      <c r="X1265" s="202">
        <f t="shared" si="548"/>
        <v>327</v>
      </c>
      <c r="Y1265" s="57"/>
      <c r="Z1265" s="5">
        <f t="shared" si="550"/>
        <v>0</v>
      </c>
      <c r="AA1265" s="76"/>
      <c r="AB1265" s="76"/>
      <c r="AC1265" s="76"/>
      <c r="AD1265" s="76"/>
      <c r="AE1265" s="76"/>
      <c r="AF1265" s="76"/>
      <c r="AG1265" s="76"/>
      <c r="AH1265" s="76"/>
      <c r="AI1265" s="76"/>
      <c r="AJ1265" s="76"/>
      <c r="AK1265" s="76"/>
      <c r="AL1265" s="76"/>
      <c r="AM1265" s="76"/>
      <c r="AN1265" s="76"/>
      <c r="AO1265" s="76"/>
      <c r="AP1265" s="76"/>
      <c r="AQ1265" s="76"/>
      <c r="AR1265" s="76"/>
      <c r="AS1265" s="76"/>
      <c r="AT1265" s="76"/>
      <c r="AU1265" s="76"/>
      <c r="AV1265" s="76"/>
      <c r="AW1265" s="76"/>
      <c r="AX1265" s="76"/>
      <c r="AY1265" s="76"/>
      <c r="AZ1265" s="76"/>
      <c r="BA1265" s="76"/>
      <c r="BB1265" s="76"/>
      <c r="BC1265" s="76"/>
      <c r="BD1265" s="76"/>
      <c r="BE1265" s="76"/>
      <c r="BF1265" s="76"/>
      <c r="BG1265" s="76"/>
    </row>
    <row r="1266" spans="1:59" s="235" customFormat="1" ht="60" outlineLevel="1">
      <c r="A1266" s="133" t="s">
        <v>40</v>
      </c>
      <c r="B1266" s="86" t="s">
        <v>920</v>
      </c>
      <c r="C1266" s="211"/>
      <c r="D1266" s="107">
        <f t="shared" si="552"/>
        <v>1950</v>
      </c>
      <c r="E1266" s="107"/>
      <c r="F1266" s="107"/>
      <c r="G1266" s="107"/>
      <c r="H1266" s="107"/>
      <c r="I1266" s="107"/>
      <c r="J1266" s="107">
        <v>1950</v>
      </c>
      <c r="K1266" s="107"/>
      <c r="L1266" s="107"/>
      <c r="M1266" s="107"/>
      <c r="N1266" s="107"/>
      <c r="O1266" s="107"/>
      <c r="P1266" s="107"/>
      <c r="Q1266" s="107"/>
      <c r="R1266" s="107"/>
      <c r="S1266" s="107"/>
      <c r="T1266" s="107"/>
      <c r="U1266" s="214">
        <f t="shared" si="541"/>
        <v>1950</v>
      </c>
      <c r="V1266" s="32">
        <f t="shared" si="556"/>
        <v>1950</v>
      </c>
      <c r="W1266" s="97">
        <f t="shared" si="555"/>
        <v>1950</v>
      </c>
      <c r="X1266" s="202">
        <f t="shared" si="548"/>
        <v>1950</v>
      </c>
      <c r="Y1266" s="38"/>
      <c r="Z1266" s="5">
        <f t="shared" si="550"/>
        <v>0</v>
      </c>
      <c r="AA1266" s="234"/>
      <c r="AB1266" s="234"/>
      <c r="AC1266" s="234"/>
      <c r="AD1266" s="234"/>
      <c r="AE1266" s="234"/>
      <c r="AF1266" s="234"/>
      <c r="AG1266" s="234"/>
      <c r="AH1266" s="234"/>
      <c r="AI1266" s="234"/>
      <c r="AJ1266" s="234"/>
      <c r="AK1266" s="234"/>
      <c r="AL1266" s="234"/>
      <c r="AM1266" s="234"/>
      <c r="AN1266" s="234"/>
      <c r="AO1266" s="234"/>
      <c r="AP1266" s="234"/>
      <c r="AQ1266" s="234"/>
      <c r="AR1266" s="234"/>
      <c r="AS1266" s="234"/>
      <c r="AT1266" s="234"/>
      <c r="AU1266" s="234"/>
      <c r="AV1266" s="234"/>
      <c r="AW1266" s="234"/>
      <c r="AX1266" s="234"/>
      <c r="AY1266" s="234"/>
      <c r="AZ1266" s="234"/>
      <c r="BA1266" s="234"/>
      <c r="BB1266" s="234"/>
      <c r="BC1266" s="234"/>
      <c r="BD1266" s="234"/>
      <c r="BE1266" s="234"/>
      <c r="BF1266" s="234"/>
      <c r="BG1266" s="234"/>
    </row>
    <row r="1267" spans="1:59" s="238" customFormat="1" ht="36" outlineLevel="1">
      <c r="A1267" s="133" t="s">
        <v>40</v>
      </c>
      <c r="B1267" s="86" t="s">
        <v>921</v>
      </c>
      <c r="C1267" s="211"/>
      <c r="D1267" s="107">
        <f t="shared" si="552"/>
        <v>490</v>
      </c>
      <c r="E1267" s="107"/>
      <c r="F1267" s="107"/>
      <c r="G1267" s="107"/>
      <c r="H1267" s="107"/>
      <c r="I1267" s="107"/>
      <c r="J1267" s="107">
        <v>490</v>
      </c>
      <c r="K1267" s="107"/>
      <c r="L1267" s="107"/>
      <c r="M1267" s="107"/>
      <c r="N1267" s="107"/>
      <c r="O1267" s="107"/>
      <c r="P1267" s="107"/>
      <c r="Q1267" s="107"/>
      <c r="R1267" s="107"/>
      <c r="S1267" s="107"/>
      <c r="T1267" s="107"/>
      <c r="U1267" s="260">
        <f t="shared" ref="U1267:U1330" si="557">D1267+Q1267+R1267</f>
        <v>490</v>
      </c>
      <c r="V1267" s="32">
        <f t="shared" si="556"/>
        <v>490</v>
      </c>
      <c r="W1267" s="97">
        <f t="shared" si="555"/>
        <v>490</v>
      </c>
      <c r="X1267" s="202">
        <f t="shared" si="548"/>
        <v>490</v>
      </c>
      <c r="Y1267" s="236"/>
      <c r="Z1267" s="5">
        <f t="shared" si="550"/>
        <v>0</v>
      </c>
      <c r="AA1267" s="237"/>
      <c r="AB1267" s="237"/>
      <c r="AC1267" s="237"/>
      <c r="AD1267" s="237"/>
      <c r="AE1267" s="237"/>
      <c r="AF1267" s="237"/>
      <c r="AG1267" s="237"/>
      <c r="AH1267" s="237"/>
      <c r="AI1267" s="237"/>
      <c r="AJ1267" s="237"/>
      <c r="AK1267" s="237"/>
      <c r="AL1267" s="237"/>
      <c r="AM1267" s="237"/>
      <c r="AN1267" s="237"/>
      <c r="AO1267" s="237"/>
      <c r="AP1267" s="237"/>
      <c r="AQ1267" s="237"/>
      <c r="AR1267" s="237"/>
      <c r="AS1267" s="237"/>
      <c r="AT1267" s="237"/>
      <c r="AU1267" s="237"/>
      <c r="AV1267" s="237"/>
      <c r="AW1267" s="237"/>
      <c r="AX1267" s="237"/>
      <c r="AY1267" s="237"/>
      <c r="AZ1267" s="237"/>
      <c r="BA1267" s="237"/>
      <c r="BB1267" s="237"/>
      <c r="BC1267" s="237"/>
      <c r="BD1267" s="237"/>
      <c r="BE1267" s="237"/>
      <c r="BF1267" s="237"/>
      <c r="BG1267" s="237"/>
    </row>
    <row r="1268" spans="1:59" s="41" customFormat="1" ht="13.5" customHeight="1">
      <c r="A1268" s="27" t="s">
        <v>922</v>
      </c>
      <c r="B1268" s="28" t="s">
        <v>923</v>
      </c>
      <c r="C1268" s="227">
        <f t="shared" ref="C1268:P1268" si="558">C1269+C1270+C1271+C1273+C1280</f>
        <v>8562</v>
      </c>
      <c r="D1268" s="37">
        <f t="shared" si="558"/>
        <v>8093</v>
      </c>
      <c r="E1268" s="37">
        <f t="shared" si="558"/>
        <v>0</v>
      </c>
      <c r="F1268" s="37">
        <f t="shared" si="558"/>
        <v>0</v>
      </c>
      <c r="G1268" s="37">
        <f t="shared" si="558"/>
        <v>0</v>
      </c>
      <c r="H1268" s="37">
        <f t="shared" si="558"/>
        <v>0</v>
      </c>
      <c r="I1268" s="37">
        <f t="shared" si="558"/>
        <v>0</v>
      </c>
      <c r="J1268" s="37">
        <f>J1269+J1270+J1271+J1273+J1280</f>
        <v>8093</v>
      </c>
      <c r="K1268" s="37">
        <f t="shared" si="558"/>
        <v>0</v>
      </c>
      <c r="L1268" s="37">
        <f t="shared" si="558"/>
        <v>0</v>
      </c>
      <c r="M1268" s="37">
        <f t="shared" si="558"/>
        <v>0</v>
      </c>
      <c r="N1268" s="37">
        <f t="shared" si="558"/>
        <v>0</v>
      </c>
      <c r="O1268" s="37">
        <f t="shared" si="558"/>
        <v>0</v>
      </c>
      <c r="P1268" s="37">
        <f t="shared" si="558"/>
        <v>0</v>
      </c>
      <c r="Q1268" s="37">
        <f t="shared" ref="Q1268:T1268" si="559">Q1269+Q1270+Q1271+Q1273+Q1281</f>
        <v>23</v>
      </c>
      <c r="R1268" s="37"/>
      <c r="S1268" s="37">
        <f t="shared" si="559"/>
        <v>23</v>
      </c>
      <c r="T1268" s="37">
        <f t="shared" si="559"/>
        <v>0</v>
      </c>
      <c r="U1268" s="217">
        <f t="shared" si="557"/>
        <v>8116</v>
      </c>
      <c r="V1268" s="32">
        <f t="shared" si="556"/>
        <v>8093</v>
      </c>
      <c r="W1268" s="97">
        <f t="shared" si="555"/>
        <v>8093</v>
      </c>
      <c r="X1268" s="125">
        <f t="shared" si="548"/>
        <v>-469</v>
      </c>
      <c r="Y1268" s="75" t="s">
        <v>37</v>
      </c>
      <c r="Z1268" s="5">
        <f t="shared" si="550"/>
        <v>0</v>
      </c>
      <c r="AA1268" s="39"/>
      <c r="AB1268" s="39"/>
      <c r="AC1268" s="40"/>
      <c r="AD1268" s="40"/>
      <c r="AE1268" s="40"/>
      <c r="AF1268" s="40"/>
      <c r="AG1268" s="40"/>
      <c r="AH1268" s="40"/>
      <c r="AI1268" s="40"/>
      <c r="AJ1268" s="40"/>
      <c r="AK1268" s="40"/>
      <c r="AL1268" s="40"/>
      <c r="AM1268" s="40"/>
      <c r="AN1268" s="40"/>
      <c r="AO1268" s="40"/>
      <c r="AP1268" s="40"/>
      <c r="AQ1268" s="40"/>
      <c r="AR1268" s="40"/>
      <c r="AS1268" s="40"/>
      <c r="AT1268" s="40"/>
      <c r="AU1268" s="40"/>
      <c r="AV1268" s="40"/>
      <c r="AW1268" s="40"/>
      <c r="AX1268" s="40"/>
      <c r="AY1268" s="40"/>
      <c r="AZ1268" s="40"/>
      <c r="BA1268" s="40"/>
      <c r="BB1268" s="40"/>
      <c r="BC1268" s="40"/>
      <c r="BD1268" s="40"/>
      <c r="BE1268" s="40"/>
      <c r="BF1268" s="40"/>
      <c r="BG1268" s="40"/>
    </row>
    <row r="1269" spans="1:59" s="77" customFormat="1" ht="12">
      <c r="A1269" s="42" t="s">
        <v>35</v>
      </c>
      <c r="B1269" s="43" t="s">
        <v>36</v>
      </c>
      <c r="C1269" s="213">
        <v>1882</v>
      </c>
      <c r="D1269" s="103">
        <f t="shared" ref="D1269:D1281" si="560">SUM(E1269:P1269)</f>
        <v>1413</v>
      </c>
      <c r="E1269" s="103"/>
      <c r="F1269" s="103"/>
      <c r="G1269" s="103"/>
      <c r="H1269" s="103"/>
      <c r="I1269" s="103"/>
      <c r="J1269" s="103">
        <v>1413</v>
      </c>
      <c r="K1269" s="103"/>
      <c r="L1269" s="103"/>
      <c r="M1269" s="103"/>
      <c r="N1269" s="103"/>
      <c r="O1269" s="103"/>
      <c r="P1269" s="103"/>
      <c r="Q1269" s="103"/>
      <c r="R1269" s="103"/>
      <c r="S1269" s="103"/>
      <c r="T1269" s="103"/>
      <c r="U1269" s="214">
        <f t="shared" si="557"/>
        <v>1413</v>
      </c>
      <c r="V1269" s="32">
        <f t="shared" si="556"/>
        <v>1413</v>
      </c>
      <c r="W1269" s="97">
        <f t="shared" si="555"/>
        <v>1413</v>
      </c>
      <c r="X1269" s="176">
        <f t="shared" si="548"/>
        <v>-469</v>
      </c>
      <c r="Y1269" s="57"/>
      <c r="Z1269" s="5">
        <f t="shared" si="550"/>
        <v>0</v>
      </c>
      <c r="AA1269" s="76"/>
      <c r="AB1269" s="76"/>
      <c r="AC1269" s="76"/>
      <c r="AD1269" s="76"/>
      <c r="AE1269" s="76"/>
      <c r="AF1269" s="76"/>
      <c r="AG1269" s="76"/>
      <c r="AH1269" s="76"/>
      <c r="AI1269" s="76"/>
      <c r="AJ1269" s="76"/>
      <c r="AK1269" s="76"/>
      <c r="AL1269" s="76"/>
      <c r="AM1269" s="76"/>
      <c r="AN1269" s="76"/>
      <c r="AO1269" s="76"/>
      <c r="AP1269" s="76"/>
      <c r="AQ1269" s="76"/>
      <c r="AR1269" s="76"/>
      <c r="AS1269" s="76"/>
      <c r="AT1269" s="76"/>
      <c r="AU1269" s="76"/>
      <c r="AV1269" s="76"/>
      <c r="AW1269" s="76"/>
      <c r="AX1269" s="76"/>
      <c r="AY1269" s="76"/>
      <c r="AZ1269" s="76"/>
      <c r="BA1269" s="76"/>
      <c r="BB1269" s="76"/>
      <c r="BC1269" s="76"/>
      <c r="BD1269" s="76"/>
      <c r="BE1269" s="76"/>
      <c r="BF1269" s="76"/>
      <c r="BG1269" s="76"/>
    </row>
    <row r="1270" spans="1:59" s="77" customFormat="1" ht="12">
      <c r="A1270" s="42" t="s">
        <v>43</v>
      </c>
      <c r="B1270" s="43" t="s">
        <v>44</v>
      </c>
      <c r="C1270" s="213">
        <v>205</v>
      </c>
      <c r="D1270" s="103">
        <f t="shared" si="560"/>
        <v>205</v>
      </c>
      <c r="E1270" s="103"/>
      <c r="F1270" s="103"/>
      <c r="G1270" s="103"/>
      <c r="H1270" s="103"/>
      <c r="I1270" s="103"/>
      <c r="J1270" s="103">
        <v>205</v>
      </c>
      <c r="K1270" s="103"/>
      <c r="L1270" s="103"/>
      <c r="M1270" s="103"/>
      <c r="N1270" s="103"/>
      <c r="O1270" s="103"/>
      <c r="P1270" s="103"/>
      <c r="Q1270" s="103">
        <v>23</v>
      </c>
      <c r="R1270" s="103"/>
      <c r="S1270" s="103">
        <v>23</v>
      </c>
      <c r="T1270" s="103"/>
      <c r="U1270" s="214">
        <f t="shared" si="557"/>
        <v>228</v>
      </c>
      <c r="V1270" s="32">
        <f t="shared" si="556"/>
        <v>205</v>
      </c>
      <c r="W1270" s="97">
        <f t="shared" si="555"/>
        <v>205</v>
      </c>
      <c r="X1270" s="176">
        <f t="shared" si="548"/>
        <v>0</v>
      </c>
      <c r="Y1270" s="57"/>
      <c r="Z1270" s="5">
        <f t="shared" si="550"/>
        <v>0</v>
      </c>
      <c r="AA1270" s="76"/>
      <c r="AB1270" s="76"/>
      <c r="AC1270" s="76"/>
      <c r="AD1270" s="76"/>
      <c r="AE1270" s="76"/>
      <c r="AF1270" s="76"/>
      <c r="AG1270" s="76"/>
      <c r="AH1270" s="76"/>
      <c r="AI1270" s="76"/>
      <c r="AJ1270" s="76"/>
      <c r="AK1270" s="76"/>
      <c r="AL1270" s="76"/>
      <c r="AM1270" s="76"/>
      <c r="AN1270" s="76"/>
      <c r="AO1270" s="76"/>
      <c r="AP1270" s="76"/>
      <c r="AQ1270" s="76"/>
      <c r="AR1270" s="76"/>
      <c r="AS1270" s="76"/>
      <c r="AT1270" s="76"/>
      <c r="AU1270" s="76"/>
      <c r="AV1270" s="76"/>
      <c r="AW1270" s="76"/>
      <c r="AX1270" s="76"/>
      <c r="AY1270" s="76"/>
      <c r="AZ1270" s="76"/>
      <c r="BA1270" s="76"/>
      <c r="BB1270" s="76"/>
      <c r="BC1270" s="76"/>
      <c r="BD1270" s="76"/>
      <c r="BE1270" s="76"/>
      <c r="BF1270" s="76"/>
      <c r="BG1270" s="76"/>
    </row>
    <row r="1271" spans="1:59" s="77" customFormat="1" ht="12">
      <c r="A1271" s="42" t="s">
        <v>45</v>
      </c>
      <c r="B1271" s="43" t="s">
        <v>924</v>
      </c>
      <c r="C1271" s="213">
        <v>1000</v>
      </c>
      <c r="D1271" s="103">
        <f t="shared" si="560"/>
        <v>1000</v>
      </c>
      <c r="E1271" s="103">
        <v>0</v>
      </c>
      <c r="F1271" s="103">
        <v>0</v>
      </c>
      <c r="G1271" s="103">
        <v>0</v>
      </c>
      <c r="H1271" s="103">
        <v>0</v>
      </c>
      <c r="I1271" s="103">
        <v>0</v>
      </c>
      <c r="J1271" s="103">
        <v>1000</v>
      </c>
      <c r="K1271" s="103">
        <v>0</v>
      </c>
      <c r="L1271" s="103">
        <v>0</v>
      </c>
      <c r="M1271" s="103">
        <v>0</v>
      </c>
      <c r="N1271" s="103">
        <v>0</v>
      </c>
      <c r="O1271" s="103"/>
      <c r="P1271" s="103"/>
      <c r="Q1271" s="103"/>
      <c r="R1271" s="103"/>
      <c r="S1271" s="103"/>
      <c r="T1271" s="103"/>
      <c r="U1271" s="214">
        <f t="shared" si="557"/>
        <v>1000</v>
      </c>
      <c r="V1271" s="32">
        <f t="shared" si="556"/>
        <v>1000</v>
      </c>
      <c r="W1271" s="97">
        <f t="shared" si="555"/>
        <v>1000</v>
      </c>
      <c r="X1271" s="176">
        <f t="shared" si="548"/>
        <v>0</v>
      </c>
      <c r="Y1271" s="57"/>
      <c r="Z1271" s="5">
        <f t="shared" si="550"/>
        <v>0</v>
      </c>
      <c r="AA1271" s="76"/>
      <c r="AB1271" s="76"/>
      <c r="AC1271" s="76"/>
      <c r="AD1271" s="76"/>
      <c r="AE1271" s="76"/>
      <c r="AF1271" s="76"/>
      <c r="AG1271" s="76"/>
      <c r="AH1271" s="76"/>
      <c r="AI1271" s="76"/>
      <c r="AJ1271" s="76"/>
      <c r="AK1271" s="76"/>
      <c r="AL1271" s="76"/>
      <c r="AM1271" s="76"/>
      <c r="AN1271" s="76"/>
      <c r="AO1271" s="76"/>
      <c r="AP1271" s="76"/>
      <c r="AQ1271" s="76"/>
      <c r="AR1271" s="76"/>
      <c r="AS1271" s="76"/>
      <c r="AT1271" s="76"/>
      <c r="AU1271" s="76"/>
      <c r="AV1271" s="76"/>
      <c r="AW1271" s="76"/>
      <c r="AX1271" s="76"/>
      <c r="AY1271" s="76"/>
      <c r="AZ1271" s="76"/>
      <c r="BA1271" s="76"/>
      <c r="BB1271" s="76"/>
      <c r="BC1271" s="76"/>
      <c r="BD1271" s="76"/>
      <c r="BE1271" s="76"/>
      <c r="BF1271" s="76"/>
      <c r="BG1271" s="76"/>
    </row>
    <row r="1272" spans="1:59" s="77" customFormat="1" ht="36">
      <c r="A1272" s="42"/>
      <c r="B1272" s="261" t="s">
        <v>925</v>
      </c>
      <c r="C1272" s="211"/>
      <c r="D1272" s="107"/>
      <c r="E1272" s="107"/>
      <c r="F1272" s="107"/>
      <c r="G1272" s="107"/>
      <c r="H1272" s="107"/>
      <c r="I1272" s="107"/>
      <c r="J1272" s="107"/>
      <c r="K1272" s="107"/>
      <c r="L1272" s="107"/>
      <c r="M1272" s="107"/>
      <c r="N1272" s="107"/>
      <c r="O1272" s="107"/>
      <c r="P1272" s="107"/>
      <c r="Q1272" s="107"/>
      <c r="R1272" s="107"/>
      <c r="S1272" s="107"/>
      <c r="T1272" s="107"/>
      <c r="U1272" s="239">
        <f t="shared" si="557"/>
        <v>0</v>
      </c>
      <c r="V1272" s="32">
        <f t="shared" si="556"/>
        <v>0</v>
      </c>
      <c r="W1272" s="97">
        <f t="shared" si="555"/>
        <v>0</v>
      </c>
      <c r="X1272" s="172">
        <f t="shared" si="548"/>
        <v>0</v>
      </c>
      <c r="Y1272" s="57"/>
      <c r="Z1272" s="5">
        <f t="shared" si="550"/>
        <v>0</v>
      </c>
      <c r="AA1272" s="76"/>
      <c r="AB1272" s="76"/>
      <c r="AC1272" s="76"/>
      <c r="AD1272" s="76"/>
      <c r="AE1272" s="76"/>
      <c r="AF1272" s="76"/>
      <c r="AG1272" s="76"/>
      <c r="AH1272" s="76"/>
      <c r="AI1272" s="76"/>
      <c r="AJ1272" s="76"/>
      <c r="AK1272" s="76"/>
      <c r="AL1272" s="76"/>
      <c r="AM1272" s="76"/>
      <c r="AN1272" s="76"/>
      <c r="AO1272" s="76"/>
      <c r="AP1272" s="76"/>
      <c r="AQ1272" s="76"/>
      <c r="AR1272" s="76"/>
      <c r="AS1272" s="76"/>
      <c r="AT1272" s="76"/>
      <c r="AU1272" s="76"/>
      <c r="AV1272" s="76"/>
      <c r="AW1272" s="76"/>
      <c r="AX1272" s="76"/>
      <c r="AY1272" s="76"/>
      <c r="AZ1272" s="76"/>
      <c r="BA1272" s="76"/>
      <c r="BB1272" s="76"/>
      <c r="BC1272" s="76"/>
      <c r="BD1272" s="76"/>
      <c r="BE1272" s="76"/>
      <c r="BF1272" s="76"/>
      <c r="BG1272" s="76"/>
    </row>
    <row r="1273" spans="1:59" s="77" customFormat="1" ht="12">
      <c r="A1273" s="42" t="s">
        <v>65</v>
      </c>
      <c r="B1273" s="43" t="s">
        <v>926</v>
      </c>
      <c r="C1273" s="213">
        <v>1675</v>
      </c>
      <c r="D1273" s="103">
        <f>SUM(E1273:P1273)</f>
        <v>1675</v>
      </c>
      <c r="E1273" s="103">
        <f t="shared" ref="E1273:P1273" si="561">SUM(E1274:E1279)</f>
        <v>0</v>
      </c>
      <c r="F1273" s="103">
        <f t="shared" si="561"/>
        <v>0</v>
      </c>
      <c r="G1273" s="103">
        <f t="shared" si="561"/>
        <v>0</v>
      </c>
      <c r="H1273" s="103">
        <f t="shared" si="561"/>
        <v>0</v>
      </c>
      <c r="I1273" s="103">
        <f t="shared" si="561"/>
        <v>0</v>
      </c>
      <c r="J1273" s="103">
        <f>SUM(J1274:J1279)</f>
        <v>1675</v>
      </c>
      <c r="K1273" s="103">
        <f t="shared" si="561"/>
        <v>0</v>
      </c>
      <c r="L1273" s="103">
        <f t="shared" si="561"/>
        <v>0</v>
      </c>
      <c r="M1273" s="103">
        <f t="shared" si="561"/>
        <v>0</v>
      </c>
      <c r="N1273" s="103">
        <f t="shared" si="561"/>
        <v>0</v>
      </c>
      <c r="O1273" s="103">
        <f t="shared" si="561"/>
        <v>0</v>
      </c>
      <c r="P1273" s="103">
        <f t="shared" si="561"/>
        <v>0</v>
      </c>
      <c r="Q1273" s="103"/>
      <c r="R1273" s="103"/>
      <c r="S1273" s="103"/>
      <c r="T1273" s="103"/>
      <c r="U1273" s="214">
        <f t="shared" si="557"/>
        <v>1675</v>
      </c>
      <c r="V1273" s="32">
        <f t="shared" si="556"/>
        <v>1675</v>
      </c>
      <c r="W1273" s="97">
        <f t="shared" si="555"/>
        <v>1675</v>
      </c>
      <c r="X1273" s="176">
        <f t="shared" si="548"/>
        <v>0</v>
      </c>
      <c r="Y1273" s="57"/>
      <c r="Z1273" s="5">
        <f t="shared" si="550"/>
        <v>0</v>
      </c>
      <c r="AA1273" s="76"/>
      <c r="AB1273" s="76"/>
      <c r="AC1273" s="76"/>
      <c r="AD1273" s="76"/>
      <c r="AE1273" s="76"/>
      <c r="AF1273" s="76"/>
      <c r="AG1273" s="76"/>
      <c r="AH1273" s="76"/>
      <c r="AI1273" s="76"/>
      <c r="AJ1273" s="76"/>
      <c r="AK1273" s="76"/>
      <c r="AL1273" s="76"/>
      <c r="AM1273" s="76"/>
      <c r="AN1273" s="76"/>
      <c r="AO1273" s="76"/>
      <c r="AP1273" s="76"/>
      <c r="AQ1273" s="76"/>
      <c r="AR1273" s="76"/>
      <c r="AS1273" s="76"/>
      <c r="AT1273" s="76"/>
      <c r="AU1273" s="76"/>
      <c r="AV1273" s="76"/>
      <c r="AW1273" s="76"/>
      <c r="AX1273" s="76"/>
      <c r="AY1273" s="76"/>
      <c r="AZ1273" s="76"/>
      <c r="BA1273" s="76"/>
      <c r="BB1273" s="76"/>
      <c r="BC1273" s="76"/>
      <c r="BD1273" s="76"/>
      <c r="BE1273" s="76"/>
      <c r="BF1273" s="76"/>
      <c r="BG1273" s="76"/>
    </row>
    <row r="1274" spans="1:59" s="241" customFormat="1" ht="12">
      <c r="A1274" s="60" t="s">
        <v>40</v>
      </c>
      <c r="B1274" s="51" t="s">
        <v>927</v>
      </c>
      <c r="C1274" s="211">
        <v>280</v>
      </c>
      <c r="D1274" s="107">
        <f t="shared" si="560"/>
        <v>280</v>
      </c>
      <c r="E1274" s="107"/>
      <c r="F1274" s="107"/>
      <c r="G1274" s="107"/>
      <c r="H1274" s="107"/>
      <c r="I1274" s="107"/>
      <c r="J1274" s="107">
        <v>280</v>
      </c>
      <c r="K1274" s="107"/>
      <c r="L1274" s="107"/>
      <c r="M1274" s="107"/>
      <c r="N1274" s="107"/>
      <c r="O1274" s="107"/>
      <c r="P1274" s="107"/>
      <c r="Q1274" s="107"/>
      <c r="R1274" s="107"/>
      <c r="S1274" s="107"/>
      <c r="T1274" s="107"/>
      <c r="U1274" s="239">
        <f t="shared" si="557"/>
        <v>280</v>
      </c>
      <c r="V1274" s="32">
        <f t="shared" si="556"/>
        <v>280</v>
      </c>
      <c r="W1274" s="97">
        <f t="shared" si="555"/>
        <v>280</v>
      </c>
      <c r="X1274" s="180">
        <f t="shared" si="548"/>
        <v>0</v>
      </c>
      <c r="Y1274" s="236"/>
      <c r="Z1274" s="5">
        <f t="shared" si="550"/>
        <v>0</v>
      </c>
      <c r="AA1274" s="240"/>
      <c r="AB1274" s="240"/>
      <c r="AC1274" s="240"/>
      <c r="AD1274" s="240"/>
      <c r="AE1274" s="240"/>
      <c r="AF1274" s="240"/>
      <c r="AG1274" s="240"/>
      <c r="AH1274" s="240"/>
      <c r="AI1274" s="240"/>
      <c r="AJ1274" s="240"/>
      <c r="AK1274" s="240"/>
      <c r="AL1274" s="240"/>
      <c r="AM1274" s="240"/>
      <c r="AN1274" s="240"/>
      <c r="AO1274" s="240"/>
      <c r="AP1274" s="240"/>
      <c r="AQ1274" s="240"/>
      <c r="AR1274" s="240"/>
      <c r="AS1274" s="240"/>
      <c r="AT1274" s="240"/>
      <c r="AU1274" s="240"/>
      <c r="AV1274" s="240"/>
      <c r="AW1274" s="240"/>
      <c r="AX1274" s="240"/>
      <c r="AY1274" s="240"/>
      <c r="AZ1274" s="240"/>
      <c r="BA1274" s="240"/>
      <c r="BB1274" s="240"/>
      <c r="BC1274" s="240"/>
      <c r="BD1274" s="240"/>
      <c r="BE1274" s="240"/>
      <c r="BF1274" s="240"/>
      <c r="BG1274" s="240"/>
    </row>
    <row r="1275" spans="1:59" s="62" customFormat="1" ht="12">
      <c r="A1275" s="50" t="s">
        <v>40</v>
      </c>
      <c r="B1275" s="51" t="s">
        <v>928</v>
      </c>
      <c r="C1275" s="211">
        <v>170</v>
      </c>
      <c r="D1275" s="107">
        <f t="shared" si="560"/>
        <v>170</v>
      </c>
      <c r="E1275" s="107">
        <v>0</v>
      </c>
      <c r="F1275" s="107">
        <v>0</v>
      </c>
      <c r="G1275" s="107">
        <v>0</v>
      </c>
      <c r="H1275" s="107">
        <v>0</v>
      </c>
      <c r="I1275" s="107">
        <v>0</v>
      </c>
      <c r="J1275" s="107">
        <v>170</v>
      </c>
      <c r="K1275" s="107">
        <v>0</v>
      </c>
      <c r="L1275" s="107">
        <v>0</v>
      </c>
      <c r="M1275" s="107">
        <v>0</v>
      </c>
      <c r="N1275" s="107">
        <v>0</v>
      </c>
      <c r="O1275" s="107"/>
      <c r="P1275" s="107"/>
      <c r="Q1275" s="107"/>
      <c r="R1275" s="107"/>
      <c r="S1275" s="107"/>
      <c r="T1275" s="107"/>
      <c r="U1275" s="239">
        <f t="shared" si="557"/>
        <v>170</v>
      </c>
      <c r="V1275" s="32">
        <f t="shared" si="556"/>
        <v>170</v>
      </c>
      <c r="W1275" s="97">
        <f t="shared" si="555"/>
        <v>170</v>
      </c>
      <c r="X1275" s="172">
        <f t="shared" si="548"/>
        <v>0</v>
      </c>
      <c r="Y1275" s="57"/>
      <c r="Z1275" s="5">
        <f t="shared" si="550"/>
        <v>0</v>
      </c>
      <c r="AA1275" s="61"/>
      <c r="AB1275" s="61"/>
      <c r="AC1275" s="61"/>
      <c r="AD1275" s="61"/>
      <c r="AE1275" s="61"/>
      <c r="AF1275" s="61"/>
      <c r="AG1275" s="61"/>
      <c r="AH1275" s="61"/>
      <c r="AI1275" s="61"/>
      <c r="AJ1275" s="61"/>
      <c r="AK1275" s="61"/>
      <c r="AL1275" s="61"/>
      <c r="AM1275" s="61"/>
      <c r="AN1275" s="61"/>
      <c r="AO1275" s="61"/>
      <c r="AP1275" s="61"/>
      <c r="AQ1275" s="61"/>
      <c r="AR1275" s="61"/>
      <c r="AS1275" s="61"/>
      <c r="AT1275" s="61"/>
      <c r="AU1275" s="61"/>
      <c r="AV1275" s="61"/>
      <c r="AW1275" s="61"/>
      <c r="AX1275" s="61"/>
      <c r="AY1275" s="61"/>
      <c r="AZ1275" s="61"/>
      <c r="BA1275" s="61"/>
      <c r="BB1275" s="61"/>
      <c r="BC1275" s="61"/>
      <c r="BD1275" s="61"/>
      <c r="BE1275" s="61"/>
      <c r="BF1275" s="61"/>
      <c r="BG1275" s="61"/>
    </row>
    <row r="1276" spans="1:59" s="62" customFormat="1" ht="12">
      <c r="A1276" s="50" t="s">
        <v>38</v>
      </c>
      <c r="B1276" s="51" t="s">
        <v>929</v>
      </c>
      <c r="C1276" s="211">
        <v>250</v>
      </c>
      <c r="D1276" s="107">
        <f t="shared" si="560"/>
        <v>250</v>
      </c>
      <c r="E1276" s="107"/>
      <c r="F1276" s="107"/>
      <c r="G1276" s="107"/>
      <c r="H1276" s="107"/>
      <c r="I1276" s="107"/>
      <c r="J1276" s="107">
        <v>250</v>
      </c>
      <c r="K1276" s="107"/>
      <c r="L1276" s="107"/>
      <c r="M1276" s="107"/>
      <c r="N1276" s="107"/>
      <c r="O1276" s="107"/>
      <c r="P1276" s="107"/>
      <c r="Q1276" s="107"/>
      <c r="R1276" s="107"/>
      <c r="S1276" s="107"/>
      <c r="T1276" s="107"/>
      <c r="U1276" s="239">
        <f t="shared" si="557"/>
        <v>250</v>
      </c>
      <c r="V1276" s="32">
        <f t="shared" si="556"/>
        <v>250</v>
      </c>
      <c r="W1276" s="97">
        <f t="shared" si="555"/>
        <v>250</v>
      </c>
      <c r="X1276" s="172">
        <f t="shared" si="548"/>
        <v>0</v>
      </c>
      <c r="Y1276" s="57"/>
      <c r="Z1276" s="5">
        <f t="shared" si="550"/>
        <v>0</v>
      </c>
      <c r="AA1276" s="61"/>
      <c r="AB1276" s="61"/>
      <c r="AC1276" s="61"/>
      <c r="AD1276" s="61"/>
      <c r="AE1276" s="61"/>
      <c r="AF1276" s="61"/>
      <c r="AG1276" s="61"/>
      <c r="AH1276" s="61"/>
      <c r="AI1276" s="61"/>
      <c r="AJ1276" s="61"/>
      <c r="AK1276" s="61"/>
      <c r="AL1276" s="61"/>
      <c r="AM1276" s="61"/>
      <c r="AN1276" s="61"/>
      <c r="AO1276" s="61"/>
      <c r="AP1276" s="61"/>
      <c r="AQ1276" s="61"/>
      <c r="AR1276" s="61"/>
      <c r="AS1276" s="61"/>
      <c r="AT1276" s="61"/>
      <c r="AU1276" s="61"/>
      <c r="AV1276" s="61"/>
      <c r="AW1276" s="61"/>
      <c r="AX1276" s="61"/>
      <c r="AY1276" s="61"/>
      <c r="AZ1276" s="61"/>
      <c r="BA1276" s="61"/>
      <c r="BB1276" s="61"/>
      <c r="BC1276" s="61"/>
      <c r="BD1276" s="61"/>
      <c r="BE1276" s="61"/>
      <c r="BF1276" s="61"/>
      <c r="BG1276" s="61"/>
    </row>
    <row r="1277" spans="1:59" s="243" customFormat="1" ht="12">
      <c r="A1277" s="50" t="s">
        <v>38</v>
      </c>
      <c r="B1277" s="51" t="s">
        <v>930</v>
      </c>
      <c r="C1277" s="211">
        <v>300</v>
      </c>
      <c r="D1277" s="107">
        <f t="shared" si="560"/>
        <v>300</v>
      </c>
      <c r="E1277" s="107"/>
      <c r="F1277" s="107"/>
      <c r="G1277" s="107"/>
      <c r="H1277" s="107"/>
      <c r="I1277" s="107"/>
      <c r="J1277" s="107">
        <v>300</v>
      </c>
      <c r="K1277" s="107"/>
      <c r="L1277" s="107"/>
      <c r="M1277" s="107"/>
      <c r="N1277" s="107"/>
      <c r="O1277" s="107"/>
      <c r="P1277" s="107"/>
      <c r="Q1277" s="107"/>
      <c r="R1277" s="107"/>
      <c r="S1277" s="107"/>
      <c r="T1277" s="107"/>
      <c r="U1277" s="239">
        <f t="shared" si="557"/>
        <v>300</v>
      </c>
      <c r="V1277" s="32">
        <f t="shared" si="556"/>
        <v>300</v>
      </c>
      <c r="W1277" s="97">
        <f t="shared" si="555"/>
        <v>300</v>
      </c>
      <c r="X1277" s="172">
        <f t="shared" si="548"/>
        <v>0</v>
      </c>
      <c r="Y1277" s="38"/>
      <c r="Z1277" s="5">
        <f t="shared" si="550"/>
        <v>0</v>
      </c>
      <c r="AA1277" s="242"/>
      <c r="AB1277" s="242"/>
      <c r="AC1277" s="242"/>
      <c r="AD1277" s="242"/>
      <c r="AE1277" s="242"/>
      <c r="AF1277" s="242"/>
      <c r="AG1277" s="242"/>
      <c r="AH1277" s="242"/>
      <c r="AI1277" s="242"/>
      <c r="AJ1277" s="242"/>
      <c r="AK1277" s="242"/>
      <c r="AL1277" s="242"/>
      <c r="AM1277" s="242"/>
      <c r="AN1277" s="242"/>
      <c r="AO1277" s="242"/>
      <c r="AP1277" s="242"/>
      <c r="AQ1277" s="242"/>
      <c r="AR1277" s="242"/>
      <c r="AS1277" s="242"/>
      <c r="AT1277" s="242"/>
      <c r="AU1277" s="242"/>
      <c r="AV1277" s="242"/>
      <c r="AW1277" s="242"/>
      <c r="AX1277" s="242"/>
      <c r="AY1277" s="242"/>
      <c r="AZ1277" s="242"/>
      <c r="BA1277" s="242"/>
      <c r="BB1277" s="242"/>
      <c r="BC1277" s="242"/>
      <c r="BD1277" s="242"/>
      <c r="BE1277" s="242"/>
      <c r="BF1277" s="242"/>
      <c r="BG1277" s="242"/>
    </row>
    <row r="1278" spans="1:59" s="243" customFormat="1" ht="12">
      <c r="A1278" s="50" t="s">
        <v>38</v>
      </c>
      <c r="B1278" s="51" t="s">
        <v>931</v>
      </c>
      <c r="C1278" s="211">
        <v>225</v>
      </c>
      <c r="D1278" s="107">
        <f t="shared" si="560"/>
        <v>225</v>
      </c>
      <c r="E1278" s="107"/>
      <c r="F1278" s="107"/>
      <c r="G1278" s="107"/>
      <c r="H1278" s="107"/>
      <c r="I1278" s="107"/>
      <c r="J1278" s="107">
        <v>225</v>
      </c>
      <c r="K1278" s="107"/>
      <c r="L1278" s="107"/>
      <c r="M1278" s="107"/>
      <c r="N1278" s="107"/>
      <c r="O1278" s="107"/>
      <c r="P1278" s="107"/>
      <c r="Q1278" s="107"/>
      <c r="R1278" s="107"/>
      <c r="S1278" s="107"/>
      <c r="T1278" s="107"/>
      <c r="U1278" s="239">
        <f t="shared" si="557"/>
        <v>225</v>
      </c>
      <c r="V1278" s="32">
        <f t="shared" si="556"/>
        <v>225</v>
      </c>
      <c r="W1278" s="97">
        <f t="shared" si="555"/>
        <v>225</v>
      </c>
      <c r="X1278" s="172">
        <f t="shared" si="548"/>
        <v>0</v>
      </c>
      <c r="Y1278" s="38"/>
      <c r="Z1278" s="5">
        <f t="shared" si="550"/>
        <v>0</v>
      </c>
      <c r="AA1278" s="242"/>
      <c r="AB1278" s="242"/>
      <c r="AC1278" s="242"/>
      <c r="AD1278" s="242"/>
      <c r="AE1278" s="242"/>
      <c r="AF1278" s="242"/>
      <c r="AG1278" s="242"/>
      <c r="AH1278" s="242"/>
      <c r="AI1278" s="242"/>
      <c r="AJ1278" s="242"/>
      <c r="AK1278" s="242"/>
      <c r="AL1278" s="242"/>
      <c r="AM1278" s="242"/>
      <c r="AN1278" s="242"/>
      <c r="AO1278" s="242"/>
      <c r="AP1278" s="242"/>
      <c r="AQ1278" s="242"/>
      <c r="AR1278" s="242"/>
      <c r="AS1278" s="242"/>
      <c r="AT1278" s="242"/>
      <c r="AU1278" s="242"/>
      <c r="AV1278" s="242"/>
      <c r="AW1278" s="242"/>
      <c r="AX1278" s="242"/>
      <c r="AY1278" s="242"/>
      <c r="AZ1278" s="242"/>
      <c r="BA1278" s="242"/>
      <c r="BB1278" s="242"/>
      <c r="BC1278" s="242"/>
      <c r="BD1278" s="242"/>
      <c r="BE1278" s="242"/>
      <c r="BF1278" s="242"/>
      <c r="BG1278" s="242"/>
    </row>
    <row r="1279" spans="1:59" s="243" customFormat="1" ht="24">
      <c r="A1279" s="50" t="s">
        <v>38</v>
      </c>
      <c r="B1279" s="51" t="s">
        <v>932</v>
      </c>
      <c r="C1279" s="211">
        <v>450</v>
      </c>
      <c r="D1279" s="107">
        <f t="shared" si="560"/>
        <v>450</v>
      </c>
      <c r="E1279" s="107"/>
      <c r="F1279" s="107"/>
      <c r="G1279" s="107"/>
      <c r="H1279" s="107"/>
      <c r="I1279" s="107"/>
      <c r="J1279" s="107">
        <v>450</v>
      </c>
      <c r="K1279" s="107"/>
      <c r="L1279" s="107"/>
      <c r="M1279" s="107"/>
      <c r="N1279" s="107"/>
      <c r="O1279" s="107"/>
      <c r="P1279" s="107"/>
      <c r="Q1279" s="107"/>
      <c r="R1279" s="107"/>
      <c r="S1279" s="107"/>
      <c r="T1279" s="107"/>
      <c r="U1279" s="239">
        <f t="shared" si="557"/>
        <v>450</v>
      </c>
      <c r="V1279" s="32">
        <f t="shared" si="556"/>
        <v>450</v>
      </c>
      <c r="W1279" s="97">
        <f t="shared" si="555"/>
        <v>450</v>
      </c>
      <c r="X1279" s="172">
        <f t="shared" si="548"/>
        <v>0</v>
      </c>
      <c r="Y1279" s="38"/>
      <c r="Z1279" s="5">
        <f t="shared" si="550"/>
        <v>0</v>
      </c>
      <c r="AA1279" s="242"/>
      <c r="AB1279" s="242"/>
      <c r="AC1279" s="242"/>
      <c r="AD1279" s="242"/>
      <c r="AE1279" s="242"/>
      <c r="AF1279" s="242"/>
      <c r="AG1279" s="242"/>
      <c r="AH1279" s="242"/>
      <c r="AI1279" s="242"/>
      <c r="AJ1279" s="242"/>
      <c r="AK1279" s="242"/>
      <c r="AL1279" s="242"/>
      <c r="AM1279" s="242"/>
      <c r="AN1279" s="242"/>
      <c r="AO1279" s="242"/>
      <c r="AP1279" s="242"/>
      <c r="AQ1279" s="242"/>
      <c r="AR1279" s="242"/>
      <c r="AS1279" s="242"/>
      <c r="AT1279" s="242"/>
      <c r="AU1279" s="242"/>
      <c r="AV1279" s="242"/>
      <c r="AW1279" s="242"/>
      <c r="AX1279" s="242"/>
      <c r="AY1279" s="242"/>
      <c r="AZ1279" s="242"/>
      <c r="BA1279" s="242"/>
      <c r="BB1279" s="242"/>
      <c r="BC1279" s="242"/>
      <c r="BD1279" s="242"/>
      <c r="BE1279" s="242"/>
      <c r="BF1279" s="242"/>
      <c r="BG1279" s="242"/>
    </row>
    <row r="1280" spans="1:59" s="243" customFormat="1" ht="12" outlineLevel="1">
      <c r="A1280" s="42" t="s">
        <v>79</v>
      </c>
      <c r="B1280" s="43" t="s">
        <v>66</v>
      </c>
      <c r="C1280" s="213">
        <v>3800</v>
      </c>
      <c r="D1280" s="103">
        <f t="shared" si="560"/>
        <v>3800</v>
      </c>
      <c r="E1280" s="103">
        <f t="shared" ref="E1280:P1280" si="562">E1281</f>
        <v>0</v>
      </c>
      <c r="F1280" s="103">
        <f t="shared" si="562"/>
        <v>0</v>
      </c>
      <c r="G1280" s="103">
        <f t="shared" si="562"/>
        <v>0</v>
      </c>
      <c r="H1280" s="103">
        <f t="shared" si="562"/>
        <v>0</v>
      </c>
      <c r="I1280" s="103">
        <f t="shared" si="562"/>
        <v>0</v>
      </c>
      <c r="J1280" s="103">
        <f>J1281</f>
        <v>3800</v>
      </c>
      <c r="K1280" s="103">
        <f t="shared" si="562"/>
        <v>0</v>
      </c>
      <c r="L1280" s="103">
        <f t="shared" si="562"/>
        <v>0</v>
      </c>
      <c r="M1280" s="103">
        <f t="shared" si="562"/>
        <v>0</v>
      </c>
      <c r="N1280" s="103">
        <f t="shared" si="562"/>
        <v>0</v>
      </c>
      <c r="O1280" s="103">
        <f t="shared" si="562"/>
        <v>0</v>
      </c>
      <c r="P1280" s="103">
        <f t="shared" si="562"/>
        <v>0</v>
      </c>
      <c r="Q1280" s="103"/>
      <c r="R1280" s="103"/>
      <c r="S1280" s="103"/>
      <c r="T1280" s="103"/>
      <c r="U1280" s="239">
        <f t="shared" si="557"/>
        <v>3800</v>
      </c>
      <c r="V1280" s="32">
        <f t="shared" si="556"/>
        <v>3800</v>
      </c>
      <c r="W1280" s="97">
        <f t="shared" si="555"/>
        <v>3800</v>
      </c>
      <c r="X1280" s="176">
        <f t="shared" si="548"/>
        <v>0</v>
      </c>
      <c r="Y1280" s="38"/>
      <c r="Z1280" s="5">
        <f t="shared" si="550"/>
        <v>0</v>
      </c>
      <c r="AA1280" s="242"/>
      <c r="AB1280" s="242"/>
      <c r="AC1280" s="242"/>
      <c r="AD1280" s="242"/>
      <c r="AE1280" s="242"/>
      <c r="AF1280" s="242"/>
      <c r="AG1280" s="242"/>
      <c r="AH1280" s="242"/>
      <c r="AI1280" s="242"/>
      <c r="AJ1280" s="242"/>
      <c r="AK1280" s="242"/>
      <c r="AL1280" s="242"/>
      <c r="AM1280" s="242"/>
      <c r="AN1280" s="242"/>
      <c r="AO1280" s="242"/>
      <c r="AP1280" s="242"/>
      <c r="AQ1280" s="242"/>
      <c r="AR1280" s="242"/>
      <c r="AS1280" s="242"/>
      <c r="AT1280" s="242"/>
      <c r="AU1280" s="242"/>
      <c r="AV1280" s="242"/>
      <c r="AW1280" s="242"/>
      <c r="AX1280" s="242"/>
      <c r="AY1280" s="242"/>
      <c r="AZ1280" s="242"/>
      <c r="BA1280" s="242"/>
      <c r="BB1280" s="242"/>
      <c r="BC1280" s="242"/>
      <c r="BD1280" s="242"/>
      <c r="BE1280" s="242"/>
      <c r="BF1280" s="242"/>
      <c r="BG1280" s="242"/>
    </row>
    <row r="1281" spans="1:59" s="77" customFormat="1" ht="36">
      <c r="A1281" s="50" t="s">
        <v>38</v>
      </c>
      <c r="B1281" s="173" t="s">
        <v>933</v>
      </c>
      <c r="C1281" s="211">
        <v>3800</v>
      </c>
      <c r="D1281" s="107">
        <f t="shared" si="560"/>
        <v>3800</v>
      </c>
      <c r="E1281" s="107"/>
      <c r="F1281" s="107"/>
      <c r="G1281" s="107"/>
      <c r="H1281" s="107"/>
      <c r="I1281" s="107"/>
      <c r="J1281" s="107">
        <v>3800</v>
      </c>
      <c r="K1281" s="107"/>
      <c r="L1281" s="107"/>
      <c r="M1281" s="107"/>
      <c r="N1281" s="107"/>
      <c r="O1281" s="107"/>
      <c r="P1281" s="107"/>
      <c r="Q1281" s="107"/>
      <c r="R1281" s="107"/>
      <c r="S1281" s="107"/>
      <c r="T1281" s="107"/>
      <c r="U1281" s="214">
        <f t="shared" si="557"/>
        <v>3800</v>
      </c>
      <c r="V1281" s="32">
        <f t="shared" si="556"/>
        <v>3800</v>
      </c>
      <c r="W1281" s="97">
        <f t="shared" si="555"/>
        <v>3800</v>
      </c>
      <c r="X1281" s="172">
        <f t="shared" si="548"/>
        <v>0</v>
      </c>
      <c r="Y1281" s="57"/>
      <c r="Z1281" s="5">
        <f t="shared" si="550"/>
        <v>0</v>
      </c>
      <c r="AA1281" s="76"/>
      <c r="AB1281" s="76"/>
      <c r="AC1281" s="76"/>
      <c r="AD1281" s="76"/>
      <c r="AE1281" s="76"/>
      <c r="AF1281" s="76"/>
      <c r="AG1281" s="76"/>
      <c r="AH1281" s="76"/>
      <c r="AI1281" s="76"/>
      <c r="AJ1281" s="76"/>
      <c r="AK1281" s="76"/>
      <c r="AL1281" s="76"/>
      <c r="AM1281" s="76"/>
      <c r="AN1281" s="76"/>
      <c r="AO1281" s="76"/>
      <c r="AP1281" s="76"/>
      <c r="AQ1281" s="76"/>
      <c r="AR1281" s="76"/>
      <c r="AS1281" s="76"/>
      <c r="AT1281" s="76"/>
      <c r="AU1281" s="76"/>
      <c r="AV1281" s="76"/>
      <c r="AW1281" s="76"/>
      <c r="AX1281" s="76"/>
      <c r="AY1281" s="76"/>
      <c r="AZ1281" s="76"/>
      <c r="BA1281" s="76"/>
      <c r="BB1281" s="76"/>
      <c r="BC1281" s="76"/>
      <c r="BD1281" s="76"/>
      <c r="BE1281" s="76"/>
      <c r="BF1281" s="76"/>
      <c r="BG1281" s="76"/>
    </row>
    <row r="1282" spans="1:59" s="41" customFormat="1" ht="15" customHeight="1">
      <c r="A1282" s="27" t="s">
        <v>934</v>
      </c>
      <c r="B1282" s="28" t="s">
        <v>935</v>
      </c>
      <c r="C1282" s="227">
        <f t="shared" ref="C1282:P1282" si="563">C1283+C1286+C1289+C1293</f>
        <v>7129</v>
      </c>
      <c r="D1282" s="37">
        <f t="shared" si="563"/>
        <v>7918</v>
      </c>
      <c r="E1282" s="37">
        <f t="shared" si="563"/>
        <v>0</v>
      </c>
      <c r="F1282" s="37">
        <f t="shared" si="563"/>
        <v>0</v>
      </c>
      <c r="G1282" s="37">
        <f t="shared" si="563"/>
        <v>0</v>
      </c>
      <c r="H1282" s="37">
        <f t="shared" si="563"/>
        <v>0</v>
      </c>
      <c r="I1282" s="37">
        <f t="shared" si="563"/>
        <v>0</v>
      </c>
      <c r="J1282" s="37">
        <f t="shared" si="563"/>
        <v>7918</v>
      </c>
      <c r="K1282" s="37">
        <f t="shared" si="563"/>
        <v>0</v>
      </c>
      <c r="L1282" s="37">
        <f t="shared" si="563"/>
        <v>0</v>
      </c>
      <c r="M1282" s="37">
        <f t="shared" si="563"/>
        <v>0</v>
      </c>
      <c r="N1282" s="37">
        <f t="shared" si="563"/>
        <v>0</v>
      </c>
      <c r="O1282" s="37">
        <f t="shared" si="563"/>
        <v>0</v>
      </c>
      <c r="P1282" s="37">
        <f t="shared" si="563"/>
        <v>0</v>
      </c>
      <c r="Q1282" s="37">
        <f>Q1283+Q1286+Q1289+Q1294</f>
        <v>38</v>
      </c>
      <c r="R1282" s="37"/>
      <c r="S1282" s="37">
        <f>S1283+S1286+S1289+S1294</f>
        <v>38</v>
      </c>
      <c r="T1282" s="37">
        <f>T1283+T1286+T1289+T1294</f>
        <v>0</v>
      </c>
      <c r="U1282" s="217">
        <f t="shared" si="557"/>
        <v>7956</v>
      </c>
      <c r="V1282" s="32">
        <f t="shared" si="556"/>
        <v>7918</v>
      </c>
      <c r="W1282" s="97">
        <f t="shared" si="555"/>
        <v>7918</v>
      </c>
      <c r="X1282" s="125">
        <f t="shared" si="548"/>
        <v>789</v>
      </c>
      <c r="Y1282" s="75" t="s">
        <v>37</v>
      </c>
      <c r="Z1282" s="5">
        <f t="shared" si="550"/>
        <v>0</v>
      </c>
      <c r="AA1282" s="39"/>
      <c r="AB1282" s="39"/>
      <c r="AC1282" s="40"/>
      <c r="AD1282" s="40"/>
      <c r="AE1282" s="40"/>
      <c r="AF1282" s="40"/>
      <c r="AG1282" s="40"/>
      <c r="AH1282" s="40"/>
      <c r="AI1282" s="40"/>
      <c r="AJ1282" s="40"/>
      <c r="AK1282" s="40"/>
      <c r="AL1282" s="40"/>
      <c r="AM1282" s="40"/>
      <c r="AN1282" s="40"/>
      <c r="AO1282" s="40"/>
      <c r="AP1282" s="40"/>
      <c r="AQ1282" s="40"/>
      <c r="AR1282" s="40"/>
      <c r="AS1282" s="40"/>
      <c r="AT1282" s="40"/>
      <c r="AU1282" s="40"/>
      <c r="AV1282" s="40"/>
      <c r="AW1282" s="40"/>
      <c r="AX1282" s="40"/>
      <c r="AY1282" s="40"/>
      <c r="AZ1282" s="40"/>
      <c r="BA1282" s="40"/>
      <c r="BB1282" s="40"/>
      <c r="BC1282" s="40"/>
      <c r="BD1282" s="40"/>
      <c r="BE1282" s="40"/>
      <c r="BF1282" s="40"/>
      <c r="BG1282" s="40"/>
    </row>
    <row r="1283" spans="1:59" s="77" customFormat="1" ht="12">
      <c r="A1283" s="42" t="s">
        <v>35</v>
      </c>
      <c r="B1283" s="43" t="s">
        <v>36</v>
      </c>
      <c r="C1283" s="213">
        <v>2048</v>
      </c>
      <c r="D1283" s="103">
        <f>SUM(E1283:P1283)</f>
        <v>2408</v>
      </c>
      <c r="E1283" s="103"/>
      <c r="F1283" s="103"/>
      <c r="G1283" s="103"/>
      <c r="H1283" s="103"/>
      <c r="I1283" s="103"/>
      <c r="J1283" s="103">
        <f>SUM(J1284:J1285)</f>
        <v>2408</v>
      </c>
      <c r="K1283" s="103"/>
      <c r="L1283" s="103"/>
      <c r="M1283" s="103"/>
      <c r="N1283" s="103"/>
      <c r="O1283" s="103"/>
      <c r="P1283" s="103"/>
      <c r="Q1283" s="103"/>
      <c r="R1283" s="103"/>
      <c r="S1283" s="103"/>
      <c r="T1283" s="103"/>
      <c r="U1283" s="214">
        <f t="shared" si="557"/>
        <v>2408</v>
      </c>
      <c r="V1283" s="32">
        <f t="shared" si="556"/>
        <v>2408</v>
      </c>
      <c r="W1283" s="97">
        <f t="shared" si="555"/>
        <v>2408</v>
      </c>
      <c r="X1283" s="176">
        <f t="shared" si="548"/>
        <v>360</v>
      </c>
      <c r="Y1283" s="57"/>
      <c r="Z1283" s="5">
        <f t="shared" si="550"/>
        <v>0</v>
      </c>
      <c r="AA1283" s="76"/>
      <c r="AB1283" s="76"/>
      <c r="AC1283" s="76"/>
      <c r="AD1283" s="76"/>
      <c r="AE1283" s="76"/>
      <c r="AF1283" s="76"/>
      <c r="AG1283" s="76"/>
      <c r="AH1283" s="76"/>
      <c r="AI1283" s="76"/>
      <c r="AJ1283" s="76"/>
      <c r="AK1283" s="76"/>
      <c r="AL1283" s="76"/>
      <c r="AM1283" s="76"/>
      <c r="AN1283" s="76"/>
      <c r="AO1283" s="76"/>
      <c r="AP1283" s="76"/>
      <c r="AQ1283" s="76"/>
      <c r="AR1283" s="76"/>
      <c r="AS1283" s="76"/>
      <c r="AT1283" s="76"/>
      <c r="AU1283" s="76"/>
      <c r="AV1283" s="76"/>
      <c r="AW1283" s="76"/>
      <c r="AX1283" s="76"/>
      <c r="AY1283" s="76"/>
      <c r="AZ1283" s="76"/>
      <c r="BA1283" s="76"/>
      <c r="BB1283" s="76"/>
      <c r="BC1283" s="76"/>
      <c r="BD1283" s="76"/>
      <c r="BE1283" s="76"/>
      <c r="BF1283" s="76"/>
      <c r="BG1283" s="76"/>
    </row>
    <row r="1284" spans="1:59" s="62" customFormat="1" ht="12">
      <c r="A1284" s="50" t="s">
        <v>40</v>
      </c>
      <c r="B1284" s="51" t="s">
        <v>41</v>
      </c>
      <c r="C1284" s="211">
        <v>1687</v>
      </c>
      <c r="D1284" s="107">
        <f t="shared" ref="D1284:D1298" si="564">SUM(E1284:P1284)</f>
        <v>1978</v>
      </c>
      <c r="E1284" s="107"/>
      <c r="F1284" s="107"/>
      <c r="G1284" s="107"/>
      <c r="H1284" s="107"/>
      <c r="I1284" s="107"/>
      <c r="J1284" s="107">
        <v>1978</v>
      </c>
      <c r="K1284" s="107"/>
      <c r="L1284" s="107"/>
      <c r="M1284" s="107"/>
      <c r="N1284" s="107"/>
      <c r="O1284" s="107"/>
      <c r="P1284" s="107"/>
      <c r="Q1284" s="107"/>
      <c r="R1284" s="107"/>
      <c r="S1284" s="107"/>
      <c r="T1284" s="107"/>
      <c r="U1284" s="212">
        <f t="shared" si="557"/>
        <v>1978</v>
      </c>
      <c r="V1284" s="32">
        <f t="shared" si="556"/>
        <v>1978</v>
      </c>
      <c r="W1284" s="97">
        <f t="shared" si="555"/>
        <v>1978</v>
      </c>
      <c r="X1284" s="172">
        <f t="shared" si="548"/>
        <v>291</v>
      </c>
      <c r="Y1284" s="57"/>
      <c r="Z1284" s="5">
        <f t="shared" si="550"/>
        <v>0</v>
      </c>
      <c r="AA1284" s="61"/>
      <c r="AB1284" s="61"/>
      <c r="AC1284" s="61"/>
      <c r="AD1284" s="61"/>
      <c r="AE1284" s="61"/>
      <c r="AF1284" s="61"/>
      <c r="AG1284" s="61"/>
      <c r="AH1284" s="61"/>
      <c r="AI1284" s="61"/>
      <c r="AJ1284" s="61"/>
      <c r="AK1284" s="61"/>
      <c r="AL1284" s="61"/>
      <c r="AM1284" s="61"/>
      <c r="AN1284" s="61"/>
      <c r="AO1284" s="61"/>
      <c r="AP1284" s="61"/>
      <c r="AQ1284" s="61"/>
      <c r="AR1284" s="61"/>
      <c r="AS1284" s="61"/>
      <c r="AT1284" s="61"/>
      <c r="AU1284" s="61"/>
      <c r="AV1284" s="61"/>
      <c r="AW1284" s="61"/>
      <c r="AX1284" s="61"/>
      <c r="AY1284" s="61"/>
      <c r="AZ1284" s="61"/>
      <c r="BA1284" s="61"/>
      <c r="BB1284" s="61"/>
      <c r="BC1284" s="61"/>
      <c r="BD1284" s="61"/>
      <c r="BE1284" s="61"/>
      <c r="BF1284" s="61"/>
      <c r="BG1284" s="61"/>
    </row>
    <row r="1285" spans="1:59" s="62" customFormat="1" ht="12">
      <c r="A1285" s="50" t="s">
        <v>40</v>
      </c>
      <c r="B1285" s="51" t="s">
        <v>42</v>
      </c>
      <c r="C1285" s="211">
        <v>361</v>
      </c>
      <c r="D1285" s="107">
        <f t="shared" si="564"/>
        <v>430</v>
      </c>
      <c r="E1285" s="107"/>
      <c r="F1285" s="107"/>
      <c r="G1285" s="107"/>
      <c r="H1285" s="107"/>
      <c r="I1285" s="107"/>
      <c r="J1285" s="107">
        <v>430</v>
      </c>
      <c r="K1285" s="107"/>
      <c r="L1285" s="107"/>
      <c r="M1285" s="107"/>
      <c r="N1285" s="107"/>
      <c r="O1285" s="107"/>
      <c r="P1285" s="107"/>
      <c r="Q1285" s="107"/>
      <c r="R1285" s="107"/>
      <c r="S1285" s="107"/>
      <c r="T1285" s="107"/>
      <c r="U1285" s="212">
        <f t="shared" si="557"/>
        <v>430</v>
      </c>
      <c r="V1285" s="32">
        <f t="shared" si="556"/>
        <v>430</v>
      </c>
      <c r="W1285" s="97">
        <f t="shared" si="555"/>
        <v>430</v>
      </c>
      <c r="X1285" s="172">
        <f t="shared" si="548"/>
        <v>69</v>
      </c>
      <c r="Y1285" s="57"/>
      <c r="Z1285" s="5">
        <f t="shared" si="550"/>
        <v>0</v>
      </c>
      <c r="AA1285" s="61"/>
      <c r="AB1285" s="61"/>
      <c r="AC1285" s="61"/>
      <c r="AD1285" s="61"/>
      <c r="AE1285" s="61"/>
      <c r="AF1285" s="61"/>
      <c r="AG1285" s="61"/>
      <c r="AH1285" s="61"/>
      <c r="AI1285" s="61"/>
      <c r="AJ1285" s="61"/>
      <c r="AK1285" s="61"/>
      <c r="AL1285" s="61"/>
      <c r="AM1285" s="61"/>
      <c r="AN1285" s="61"/>
      <c r="AO1285" s="61"/>
      <c r="AP1285" s="61"/>
      <c r="AQ1285" s="61"/>
      <c r="AR1285" s="61"/>
      <c r="AS1285" s="61"/>
      <c r="AT1285" s="61"/>
      <c r="AU1285" s="61"/>
      <c r="AV1285" s="61"/>
      <c r="AW1285" s="61"/>
      <c r="AX1285" s="61"/>
      <c r="AY1285" s="61"/>
      <c r="AZ1285" s="61"/>
      <c r="BA1285" s="61"/>
      <c r="BB1285" s="61"/>
      <c r="BC1285" s="61"/>
      <c r="BD1285" s="61"/>
      <c r="BE1285" s="61"/>
      <c r="BF1285" s="61"/>
      <c r="BG1285" s="61"/>
    </row>
    <row r="1286" spans="1:59" s="77" customFormat="1" ht="12">
      <c r="A1286" s="42" t="s">
        <v>43</v>
      </c>
      <c r="B1286" s="43" t="s">
        <v>44</v>
      </c>
      <c r="C1286" s="213">
        <v>348</v>
      </c>
      <c r="D1286" s="103">
        <f t="shared" si="564"/>
        <v>342</v>
      </c>
      <c r="E1286" s="103"/>
      <c r="F1286" s="103"/>
      <c r="G1286" s="103"/>
      <c r="H1286" s="103"/>
      <c r="I1286" s="103"/>
      <c r="J1286" s="103">
        <f>SUM(J1287:J1288)</f>
        <v>342</v>
      </c>
      <c r="K1286" s="103"/>
      <c r="L1286" s="103"/>
      <c r="M1286" s="103"/>
      <c r="N1286" s="103"/>
      <c r="O1286" s="103"/>
      <c r="P1286" s="103"/>
      <c r="Q1286" s="103">
        <v>38</v>
      </c>
      <c r="R1286" s="103"/>
      <c r="S1286" s="103">
        <v>38</v>
      </c>
      <c r="T1286" s="103"/>
      <c r="U1286" s="214">
        <f t="shared" si="557"/>
        <v>380</v>
      </c>
      <c r="V1286" s="32">
        <f t="shared" si="556"/>
        <v>342</v>
      </c>
      <c r="W1286" s="97">
        <f t="shared" si="555"/>
        <v>342</v>
      </c>
      <c r="X1286" s="176">
        <f t="shared" si="548"/>
        <v>-6</v>
      </c>
      <c r="Y1286" s="57"/>
      <c r="Z1286" s="5">
        <f t="shared" si="550"/>
        <v>0</v>
      </c>
      <c r="AA1286" s="76"/>
      <c r="AB1286" s="76"/>
      <c r="AC1286" s="76"/>
      <c r="AD1286" s="76"/>
      <c r="AE1286" s="76"/>
      <c r="AF1286" s="76"/>
      <c r="AG1286" s="76"/>
      <c r="AH1286" s="76"/>
      <c r="AI1286" s="76"/>
      <c r="AJ1286" s="76"/>
      <c r="AK1286" s="76"/>
      <c r="AL1286" s="76"/>
      <c r="AM1286" s="76"/>
      <c r="AN1286" s="76"/>
      <c r="AO1286" s="76"/>
      <c r="AP1286" s="76"/>
      <c r="AQ1286" s="76"/>
      <c r="AR1286" s="76"/>
      <c r="AS1286" s="76"/>
      <c r="AT1286" s="76"/>
      <c r="AU1286" s="76"/>
      <c r="AV1286" s="76"/>
      <c r="AW1286" s="76"/>
      <c r="AX1286" s="76"/>
      <c r="AY1286" s="76"/>
      <c r="AZ1286" s="76"/>
      <c r="BA1286" s="76"/>
      <c r="BB1286" s="76"/>
      <c r="BC1286" s="76"/>
      <c r="BD1286" s="76"/>
      <c r="BE1286" s="76"/>
      <c r="BF1286" s="76"/>
      <c r="BG1286" s="76"/>
    </row>
    <row r="1287" spans="1:59" s="77" customFormat="1" ht="12">
      <c r="A1287" s="50" t="s">
        <v>40</v>
      </c>
      <c r="B1287" s="51" t="s">
        <v>41</v>
      </c>
      <c r="C1287" s="211">
        <v>291</v>
      </c>
      <c r="D1287" s="107">
        <f t="shared" si="564"/>
        <v>291</v>
      </c>
      <c r="E1287" s="107"/>
      <c r="F1287" s="107"/>
      <c r="G1287" s="107"/>
      <c r="H1287" s="107"/>
      <c r="I1287" s="107"/>
      <c r="J1287" s="107">
        <v>291</v>
      </c>
      <c r="K1287" s="107"/>
      <c r="L1287" s="107"/>
      <c r="M1287" s="107"/>
      <c r="N1287" s="107"/>
      <c r="O1287" s="107"/>
      <c r="P1287" s="107"/>
      <c r="Q1287" s="107"/>
      <c r="R1287" s="107"/>
      <c r="S1287" s="107"/>
      <c r="T1287" s="107"/>
      <c r="U1287" s="212">
        <f t="shared" si="557"/>
        <v>291</v>
      </c>
      <c r="V1287" s="32">
        <f t="shared" si="556"/>
        <v>291</v>
      </c>
      <c r="W1287" s="97">
        <f t="shared" si="555"/>
        <v>291</v>
      </c>
      <c r="X1287" s="176">
        <f t="shared" si="548"/>
        <v>0</v>
      </c>
      <c r="Y1287" s="57"/>
      <c r="Z1287" s="5">
        <f t="shared" si="550"/>
        <v>0</v>
      </c>
      <c r="AA1287" s="76"/>
      <c r="AB1287" s="76"/>
      <c r="AC1287" s="76"/>
      <c r="AD1287" s="76"/>
      <c r="AE1287" s="76"/>
      <c r="AF1287" s="76"/>
      <c r="AG1287" s="76"/>
      <c r="AH1287" s="76"/>
      <c r="AI1287" s="76"/>
      <c r="AJ1287" s="76"/>
      <c r="AK1287" s="76"/>
      <c r="AL1287" s="76"/>
      <c r="AM1287" s="76"/>
      <c r="AN1287" s="76"/>
      <c r="AO1287" s="76"/>
      <c r="AP1287" s="76"/>
      <c r="AQ1287" s="76"/>
      <c r="AR1287" s="76"/>
      <c r="AS1287" s="76"/>
      <c r="AT1287" s="76"/>
      <c r="AU1287" s="76"/>
      <c r="AV1287" s="76"/>
      <c r="AW1287" s="76"/>
      <c r="AX1287" s="76"/>
      <c r="AY1287" s="76"/>
      <c r="AZ1287" s="76"/>
      <c r="BA1287" s="76"/>
      <c r="BB1287" s="76"/>
      <c r="BC1287" s="76"/>
      <c r="BD1287" s="76"/>
      <c r="BE1287" s="76"/>
      <c r="BF1287" s="76"/>
      <c r="BG1287" s="76"/>
    </row>
    <row r="1288" spans="1:59" s="77" customFormat="1" ht="12">
      <c r="A1288" s="50" t="s">
        <v>40</v>
      </c>
      <c r="B1288" s="51" t="s">
        <v>42</v>
      </c>
      <c r="C1288" s="211">
        <v>57</v>
      </c>
      <c r="D1288" s="107">
        <f t="shared" si="564"/>
        <v>51</v>
      </c>
      <c r="E1288" s="107"/>
      <c r="F1288" s="107"/>
      <c r="G1288" s="107"/>
      <c r="H1288" s="107"/>
      <c r="I1288" s="107"/>
      <c r="J1288" s="107">
        <v>51</v>
      </c>
      <c r="K1288" s="107"/>
      <c r="L1288" s="107"/>
      <c r="M1288" s="107"/>
      <c r="N1288" s="107"/>
      <c r="O1288" s="107"/>
      <c r="P1288" s="107"/>
      <c r="Q1288" s="107"/>
      <c r="R1288" s="107"/>
      <c r="S1288" s="107"/>
      <c r="T1288" s="107"/>
      <c r="U1288" s="212">
        <f t="shared" si="557"/>
        <v>51</v>
      </c>
      <c r="V1288" s="32">
        <f t="shared" si="556"/>
        <v>51</v>
      </c>
      <c r="W1288" s="97">
        <f t="shared" si="555"/>
        <v>51</v>
      </c>
      <c r="X1288" s="176">
        <f t="shared" si="548"/>
        <v>-6</v>
      </c>
      <c r="Y1288" s="57"/>
      <c r="Z1288" s="5">
        <f t="shared" si="550"/>
        <v>0</v>
      </c>
      <c r="AA1288" s="76"/>
      <c r="AB1288" s="76"/>
      <c r="AC1288" s="76"/>
      <c r="AD1288" s="76"/>
      <c r="AE1288" s="76"/>
      <c r="AF1288" s="76"/>
      <c r="AG1288" s="76"/>
      <c r="AH1288" s="76"/>
      <c r="AI1288" s="76"/>
      <c r="AJ1288" s="76"/>
      <c r="AK1288" s="76"/>
      <c r="AL1288" s="76"/>
      <c r="AM1288" s="76"/>
      <c r="AN1288" s="76"/>
      <c r="AO1288" s="76"/>
      <c r="AP1288" s="76"/>
      <c r="AQ1288" s="76"/>
      <c r="AR1288" s="76"/>
      <c r="AS1288" s="76"/>
      <c r="AT1288" s="76"/>
      <c r="AU1288" s="76"/>
      <c r="AV1288" s="76"/>
      <c r="AW1288" s="76"/>
      <c r="AX1288" s="76"/>
      <c r="AY1288" s="76"/>
      <c r="AZ1288" s="76"/>
      <c r="BA1288" s="76"/>
      <c r="BB1288" s="76"/>
      <c r="BC1288" s="76"/>
      <c r="BD1288" s="76"/>
      <c r="BE1288" s="76"/>
      <c r="BF1288" s="76"/>
      <c r="BG1288" s="76"/>
    </row>
    <row r="1289" spans="1:59" s="77" customFormat="1" ht="12">
      <c r="A1289" s="42" t="s">
        <v>45</v>
      </c>
      <c r="B1289" s="43" t="s">
        <v>926</v>
      </c>
      <c r="C1289" s="213">
        <v>2006</v>
      </c>
      <c r="D1289" s="103">
        <f>SUM(E1289:P1289)</f>
        <v>2006</v>
      </c>
      <c r="E1289" s="103">
        <f t="shared" ref="E1289:P1289" si="565">SUM(E1290:E1292)</f>
        <v>0</v>
      </c>
      <c r="F1289" s="103">
        <f t="shared" si="565"/>
        <v>0</v>
      </c>
      <c r="G1289" s="103">
        <f t="shared" si="565"/>
        <v>0</v>
      </c>
      <c r="H1289" s="103">
        <f t="shared" si="565"/>
        <v>0</v>
      </c>
      <c r="I1289" s="103">
        <f t="shared" si="565"/>
        <v>0</v>
      </c>
      <c r="J1289" s="103">
        <f t="shared" si="565"/>
        <v>2006</v>
      </c>
      <c r="K1289" s="103">
        <f t="shared" si="565"/>
        <v>0</v>
      </c>
      <c r="L1289" s="103">
        <f t="shared" si="565"/>
        <v>0</v>
      </c>
      <c r="M1289" s="103">
        <f t="shared" si="565"/>
        <v>0</v>
      </c>
      <c r="N1289" s="103">
        <f t="shared" si="565"/>
        <v>0</v>
      </c>
      <c r="O1289" s="103">
        <f t="shared" si="565"/>
        <v>0</v>
      </c>
      <c r="P1289" s="103">
        <f t="shared" si="565"/>
        <v>0</v>
      </c>
      <c r="Q1289" s="103"/>
      <c r="R1289" s="103"/>
      <c r="S1289" s="103"/>
      <c r="T1289" s="103"/>
      <c r="U1289" s="214">
        <f t="shared" si="557"/>
        <v>2006</v>
      </c>
      <c r="V1289" s="32">
        <f t="shared" si="556"/>
        <v>2006</v>
      </c>
      <c r="W1289" s="97">
        <f t="shared" si="555"/>
        <v>2006</v>
      </c>
      <c r="X1289" s="176">
        <f t="shared" si="548"/>
        <v>0</v>
      </c>
      <c r="Y1289" s="57"/>
      <c r="Z1289" s="5">
        <f t="shared" si="550"/>
        <v>0</v>
      </c>
      <c r="AA1289" s="76"/>
      <c r="AB1289" s="76"/>
      <c r="AC1289" s="76"/>
      <c r="AD1289" s="76"/>
      <c r="AE1289" s="76"/>
      <c r="AF1289" s="76"/>
      <c r="AG1289" s="76"/>
      <c r="AH1289" s="76"/>
      <c r="AI1289" s="76"/>
      <c r="AJ1289" s="76"/>
      <c r="AK1289" s="76"/>
      <c r="AL1289" s="76"/>
      <c r="AM1289" s="76"/>
      <c r="AN1289" s="76"/>
      <c r="AO1289" s="76"/>
      <c r="AP1289" s="76"/>
      <c r="AQ1289" s="76"/>
      <c r="AR1289" s="76"/>
      <c r="AS1289" s="76"/>
      <c r="AT1289" s="76"/>
      <c r="AU1289" s="76"/>
      <c r="AV1289" s="76"/>
      <c r="AW1289" s="76"/>
      <c r="AX1289" s="76"/>
      <c r="AY1289" s="76"/>
      <c r="AZ1289" s="76"/>
      <c r="BA1289" s="76"/>
      <c r="BB1289" s="76"/>
      <c r="BC1289" s="76"/>
      <c r="BD1289" s="76"/>
      <c r="BE1289" s="76"/>
      <c r="BF1289" s="76"/>
      <c r="BG1289" s="76"/>
    </row>
    <row r="1290" spans="1:59" s="243" customFormat="1" ht="12">
      <c r="A1290" s="50" t="s">
        <v>40</v>
      </c>
      <c r="B1290" s="51" t="s">
        <v>936</v>
      </c>
      <c r="C1290" s="211">
        <v>924</v>
      </c>
      <c r="D1290" s="107">
        <f t="shared" si="564"/>
        <v>924</v>
      </c>
      <c r="E1290" s="107"/>
      <c r="F1290" s="107"/>
      <c r="G1290" s="107"/>
      <c r="H1290" s="107"/>
      <c r="I1290" s="107"/>
      <c r="J1290" s="107">
        <v>924</v>
      </c>
      <c r="K1290" s="107"/>
      <c r="L1290" s="107"/>
      <c r="M1290" s="107"/>
      <c r="N1290" s="107"/>
      <c r="O1290" s="107"/>
      <c r="P1290" s="107"/>
      <c r="Q1290" s="107"/>
      <c r="R1290" s="107"/>
      <c r="S1290" s="107"/>
      <c r="T1290" s="107"/>
      <c r="U1290" s="212">
        <f t="shared" si="557"/>
        <v>924</v>
      </c>
      <c r="V1290" s="32">
        <f t="shared" si="556"/>
        <v>924</v>
      </c>
      <c r="W1290" s="97">
        <f t="shared" si="555"/>
        <v>924</v>
      </c>
      <c r="X1290" s="172">
        <f t="shared" si="548"/>
        <v>0</v>
      </c>
      <c r="Y1290" s="38"/>
      <c r="Z1290" s="5">
        <f t="shared" si="550"/>
        <v>0</v>
      </c>
      <c r="AA1290" s="242"/>
      <c r="AB1290" s="242"/>
      <c r="AC1290" s="242"/>
      <c r="AD1290" s="242"/>
      <c r="AE1290" s="242"/>
      <c r="AF1290" s="242"/>
      <c r="AG1290" s="242"/>
      <c r="AH1290" s="242"/>
      <c r="AI1290" s="242"/>
      <c r="AJ1290" s="242"/>
      <c r="AK1290" s="242"/>
      <c r="AL1290" s="242"/>
      <c r="AM1290" s="242"/>
      <c r="AN1290" s="242"/>
      <c r="AO1290" s="242"/>
      <c r="AP1290" s="242"/>
      <c r="AQ1290" s="242"/>
      <c r="AR1290" s="242"/>
      <c r="AS1290" s="242"/>
      <c r="AT1290" s="242"/>
      <c r="AU1290" s="242"/>
      <c r="AV1290" s="242"/>
      <c r="AW1290" s="242"/>
      <c r="AX1290" s="242"/>
      <c r="AY1290" s="242"/>
      <c r="AZ1290" s="242"/>
      <c r="BA1290" s="242"/>
      <c r="BB1290" s="242"/>
      <c r="BC1290" s="242"/>
      <c r="BD1290" s="242"/>
      <c r="BE1290" s="242"/>
      <c r="BF1290" s="242"/>
      <c r="BG1290" s="242"/>
    </row>
    <row r="1291" spans="1:59" s="243" customFormat="1" ht="12">
      <c r="A1291" s="50" t="s">
        <v>40</v>
      </c>
      <c r="B1291" s="51" t="s">
        <v>937</v>
      </c>
      <c r="C1291" s="211">
        <v>410</v>
      </c>
      <c r="D1291" s="107">
        <f t="shared" si="564"/>
        <v>410</v>
      </c>
      <c r="E1291" s="107"/>
      <c r="F1291" s="107"/>
      <c r="G1291" s="107"/>
      <c r="H1291" s="107"/>
      <c r="I1291" s="107"/>
      <c r="J1291" s="107">
        <v>410</v>
      </c>
      <c r="K1291" s="107"/>
      <c r="L1291" s="107"/>
      <c r="M1291" s="107"/>
      <c r="N1291" s="107"/>
      <c r="O1291" s="107"/>
      <c r="P1291" s="107"/>
      <c r="Q1291" s="107"/>
      <c r="R1291" s="107"/>
      <c r="S1291" s="107"/>
      <c r="T1291" s="107"/>
      <c r="U1291" s="212">
        <f t="shared" si="557"/>
        <v>410</v>
      </c>
      <c r="V1291" s="32">
        <f t="shared" si="556"/>
        <v>410</v>
      </c>
      <c r="W1291" s="97">
        <f t="shared" si="555"/>
        <v>410</v>
      </c>
      <c r="X1291" s="172">
        <f t="shared" si="548"/>
        <v>0</v>
      </c>
      <c r="Y1291" s="38"/>
      <c r="Z1291" s="5">
        <f t="shared" si="550"/>
        <v>0</v>
      </c>
      <c r="AA1291" s="242"/>
      <c r="AB1291" s="242"/>
      <c r="AC1291" s="242"/>
      <c r="AD1291" s="242"/>
      <c r="AE1291" s="242"/>
      <c r="AF1291" s="242"/>
      <c r="AG1291" s="242"/>
      <c r="AH1291" s="242"/>
      <c r="AI1291" s="242"/>
      <c r="AJ1291" s="242"/>
      <c r="AK1291" s="242"/>
      <c r="AL1291" s="242"/>
      <c r="AM1291" s="242"/>
      <c r="AN1291" s="242"/>
      <c r="AO1291" s="242"/>
      <c r="AP1291" s="242"/>
      <c r="AQ1291" s="242"/>
      <c r="AR1291" s="242"/>
      <c r="AS1291" s="242"/>
      <c r="AT1291" s="242"/>
      <c r="AU1291" s="242"/>
      <c r="AV1291" s="242"/>
      <c r="AW1291" s="242"/>
      <c r="AX1291" s="242"/>
      <c r="AY1291" s="242"/>
      <c r="AZ1291" s="242"/>
      <c r="BA1291" s="242"/>
      <c r="BB1291" s="242"/>
      <c r="BC1291" s="242"/>
      <c r="BD1291" s="242"/>
      <c r="BE1291" s="242"/>
      <c r="BF1291" s="242"/>
      <c r="BG1291" s="242"/>
    </row>
    <row r="1292" spans="1:59" s="243" customFormat="1" ht="36">
      <c r="A1292" s="50" t="s">
        <v>40</v>
      </c>
      <c r="B1292" s="51" t="s">
        <v>938</v>
      </c>
      <c r="C1292" s="211">
        <v>672</v>
      </c>
      <c r="D1292" s="107">
        <f t="shared" si="564"/>
        <v>672</v>
      </c>
      <c r="E1292" s="107"/>
      <c r="F1292" s="107"/>
      <c r="G1292" s="107"/>
      <c r="H1292" s="107"/>
      <c r="I1292" s="107"/>
      <c r="J1292" s="107">
        <f>352+320</f>
        <v>672</v>
      </c>
      <c r="K1292" s="107"/>
      <c r="L1292" s="107"/>
      <c r="M1292" s="107"/>
      <c r="N1292" s="107"/>
      <c r="O1292" s="107"/>
      <c r="P1292" s="107"/>
      <c r="Q1292" s="107"/>
      <c r="R1292" s="107"/>
      <c r="S1292" s="107"/>
      <c r="T1292" s="107"/>
      <c r="U1292" s="212">
        <f t="shared" si="557"/>
        <v>672</v>
      </c>
      <c r="V1292" s="32">
        <f t="shared" si="556"/>
        <v>672</v>
      </c>
      <c r="W1292" s="97">
        <f t="shared" si="555"/>
        <v>672</v>
      </c>
      <c r="X1292" s="172">
        <f t="shared" si="548"/>
        <v>0</v>
      </c>
      <c r="Y1292" s="38"/>
      <c r="Z1292" s="5">
        <f t="shared" si="550"/>
        <v>0</v>
      </c>
      <c r="AA1292" s="242"/>
      <c r="AB1292" s="242"/>
      <c r="AC1292" s="242"/>
      <c r="AD1292" s="242"/>
      <c r="AE1292" s="242"/>
      <c r="AF1292" s="242"/>
      <c r="AG1292" s="242"/>
      <c r="AH1292" s="242"/>
      <c r="AI1292" s="242"/>
      <c r="AJ1292" s="242"/>
      <c r="AK1292" s="242"/>
      <c r="AL1292" s="242"/>
      <c r="AM1292" s="242"/>
      <c r="AN1292" s="242"/>
      <c r="AO1292" s="242"/>
      <c r="AP1292" s="242"/>
      <c r="AQ1292" s="242"/>
      <c r="AR1292" s="242"/>
      <c r="AS1292" s="242"/>
      <c r="AT1292" s="242"/>
      <c r="AU1292" s="242"/>
      <c r="AV1292" s="242"/>
      <c r="AW1292" s="242"/>
      <c r="AX1292" s="242"/>
      <c r="AY1292" s="242"/>
      <c r="AZ1292" s="242"/>
      <c r="BA1292" s="242"/>
      <c r="BB1292" s="242"/>
      <c r="BC1292" s="242"/>
      <c r="BD1292" s="242"/>
      <c r="BE1292" s="242"/>
      <c r="BF1292" s="242"/>
      <c r="BG1292" s="242"/>
    </row>
    <row r="1293" spans="1:59" s="243" customFormat="1" ht="12">
      <c r="A1293" s="42" t="s">
        <v>65</v>
      </c>
      <c r="B1293" s="43" t="s">
        <v>66</v>
      </c>
      <c r="C1293" s="213">
        <v>2727</v>
      </c>
      <c r="D1293" s="103">
        <f>SUM(E1293:P1293)</f>
        <v>3162</v>
      </c>
      <c r="E1293" s="103">
        <f t="shared" ref="E1293:P1293" si="566">SUM(E1294:E1301)</f>
        <v>0</v>
      </c>
      <c r="F1293" s="103">
        <f t="shared" si="566"/>
        <v>0</v>
      </c>
      <c r="G1293" s="103">
        <f t="shared" si="566"/>
        <v>0</v>
      </c>
      <c r="H1293" s="103">
        <f t="shared" si="566"/>
        <v>0</v>
      </c>
      <c r="I1293" s="103">
        <f t="shared" si="566"/>
        <v>0</v>
      </c>
      <c r="J1293" s="103">
        <f>SUM(J1294:J1303)</f>
        <v>3162</v>
      </c>
      <c r="K1293" s="103">
        <f t="shared" si="566"/>
        <v>0</v>
      </c>
      <c r="L1293" s="103">
        <f t="shared" si="566"/>
        <v>0</v>
      </c>
      <c r="M1293" s="103">
        <f t="shared" si="566"/>
        <v>0</v>
      </c>
      <c r="N1293" s="103">
        <f t="shared" si="566"/>
        <v>0</v>
      </c>
      <c r="O1293" s="103">
        <f t="shared" si="566"/>
        <v>0</v>
      </c>
      <c r="P1293" s="103">
        <f t="shared" si="566"/>
        <v>0</v>
      </c>
      <c r="Q1293" s="103"/>
      <c r="R1293" s="103"/>
      <c r="S1293" s="103"/>
      <c r="T1293" s="103"/>
      <c r="U1293" s="212">
        <f t="shared" si="557"/>
        <v>3162</v>
      </c>
      <c r="V1293" s="32">
        <f t="shared" si="556"/>
        <v>3162</v>
      </c>
      <c r="W1293" s="97">
        <f t="shared" si="555"/>
        <v>3162</v>
      </c>
      <c r="X1293" s="176">
        <f t="shared" si="548"/>
        <v>435</v>
      </c>
      <c r="Y1293" s="38"/>
      <c r="Z1293" s="5">
        <f t="shared" si="550"/>
        <v>0</v>
      </c>
      <c r="AA1293" s="242"/>
      <c r="AB1293" s="242"/>
      <c r="AC1293" s="242"/>
      <c r="AD1293" s="242"/>
      <c r="AE1293" s="242"/>
      <c r="AF1293" s="242"/>
      <c r="AG1293" s="242"/>
      <c r="AH1293" s="242"/>
      <c r="AI1293" s="242"/>
      <c r="AJ1293" s="242"/>
      <c r="AK1293" s="242"/>
      <c r="AL1293" s="242"/>
      <c r="AM1293" s="242"/>
      <c r="AN1293" s="242"/>
      <c r="AO1293" s="242"/>
      <c r="AP1293" s="242"/>
      <c r="AQ1293" s="242"/>
      <c r="AR1293" s="242"/>
      <c r="AS1293" s="242"/>
      <c r="AT1293" s="242"/>
      <c r="AU1293" s="242"/>
      <c r="AV1293" s="242"/>
      <c r="AW1293" s="242"/>
      <c r="AX1293" s="242"/>
      <c r="AY1293" s="242"/>
      <c r="AZ1293" s="242"/>
      <c r="BA1293" s="242"/>
      <c r="BB1293" s="242"/>
      <c r="BC1293" s="242"/>
      <c r="BD1293" s="242"/>
      <c r="BE1293" s="242"/>
      <c r="BF1293" s="242"/>
      <c r="BG1293" s="242"/>
    </row>
    <row r="1294" spans="1:59" s="77" customFormat="1" ht="24" hidden="1">
      <c r="A1294" s="50" t="s">
        <v>40</v>
      </c>
      <c r="B1294" s="215" t="s">
        <v>939</v>
      </c>
      <c r="C1294" s="211">
        <v>977</v>
      </c>
      <c r="D1294" s="107">
        <f t="shared" si="564"/>
        <v>0</v>
      </c>
      <c r="E1294" s="107"/>
      <c r="F1294" s="107"/>
      <c r="G1294" s="107"/>
      <c r="H1294" s="107"/>
      <c r="I1294" s="107"/>
      <c r="J1294" s="107"/>
      <c r="K1294" s="107"/>
      <c r="L1294" s="107"/>
      <c r="M1294" s="107"/>
      <c r="N1294" s="107"/>
      <c r="O1294" s="107"/>
      <c r="P1294" s="107"/>
      <c r="Q1294" s="107">
        <f t="shared" ref="Q1294:T1294" si="567">SUM(Q1295:Q1303)</f>
        <v>0</v>
      </c>
      <c r="R1294" s="107"/>
      <c r="S1294" s="107">
        <f t="shared" si="567"/>
        <v>0</v>
      </c>
      <c r="T1294" s="107">
        <f t="shared" si="567"/>
        <v>0</v>
      </c>
      <c r="U1294" s="214">
        <f t="shared" si="557"/>
        <v>0</v>
      </c>
      <c r="V1294" s="32">
        <f t="shared" si="556"/>
        <v>0</v>
      </c>
      <c r="W1294" s="97">
        <f t="shared" si="555"/>
        <v>0</v>
      </c>
      <c r="X1294" s="176">
        <f t="shared" si="548"/>
        <v>-977</v>
      </c>
      <c r="Y1294" s="57"/>
      <c r="Z1294" s="5">
        <f t="shared" si="550"/>
        <v>0</v>
      </c>
      <c r="AA1294" s="76"/>
      <c r="AB1294" s="76"/>
      <c r="AC1294" s="76"/>
      <c r="AD1294" s="76"/>
      <c r="AE1294" s="76"/>
      <c r="AF1294" s="76"/>
      <c r="AG1294" s="76"/>
      <c r="AH1294" s="76"/>
      <c r="AI1294" s="76"/>
      <c r="AJ1294" s="76"/>
      <c r="AK1294" s="76"/>
      <c r="AL1294" s="76"/>
      <c r="AM1294" s="76"/>
      <c r="AN1294" s="76"/>
      <c r="AO1294" s="76"/>
      <c r="AP1294" s="76"/>
      <c r="AQ1294" s="76"/>
      <c r="AR1294" s="76"/>
      <c r="AS1294" s="76"/>
      <c r="AT1294" s="76"/>
      <c r="AU1294" s="76"/>
      <c r="AV1294" s="76"/>
      <c r="AW1294" s="76"/>
      <c r="AX1294" s="76"/>
      <c r="AY1294" s="76"/>
      <c r="AZ1294" s="76"/>
      <c r="BA1294" s="76"/>
      <c r="BB1294" s="76"/>
      <c r="BC1294" s="76"/>
      <c r="BD1294" s="76"/>
      <c r="BE1294" s="76"/>
      <c r="BF1294" s="76"/>
      <c r="BG1294" s="76"/>
    </row>
    <row r="1295" spans="1:59" s="77" customFormat="1" ht="48" hidden="1">
      <c r="A1295" s="50" t="s">
        <v>40</v>
      </c>
      <c r="B1295" s="215" t="s">
        <v>940</v>
      </c>
      <c r="C1295" s="211">
        <v>450</v>
      </c>
      <c r="D1295" s="107">
        <f t="shared" si="564"/>
        <v>0</v>
      </c>
      <c r="E1295" s="107"/>
      <c r="F1295" s="107"/>
      <c r="G1295" s="107"/>
      <c r="H1295" s="107"/>
      <c r="I1295" s="107"/>
      <c r="J1295" s="107"/>
      <c r="K1295" s="107"/>
      <c r="L1295" s="107"/>
      <c r="M1295" s="107"/>
      <c r="N1295" s="107"/>
      <c r="O1295" s="107"/>
      <c r="P1295" s="107"/>
      <c r="Q1295" s="107"/>
      <c r="R1295" s="107"/>
      <c r="S1295" s="107"/>
      <c r="T1295" s="107"/>
      <c r="U1295" s="214">
        <f t="shared" si="557"/>
        <v>0</v>
      </c>
      <c r="V1295" s="32">
        <f t="shared" si="556"/>
        <v>0</v>
      </c>
      <c r="W1295" s="97">
        <f t="shared" si="555"/>
        <v>0</v>
      </c>
      <c r="X1295" s="176">
        <f t="shared" si="548"/>
        <v>-450</v>
      </c>
      <c r="Y1295" s="57"/>
      <c r="Z1295" s="5">
        <f t="shared" si="550"/>
        <v>0</v>
      </c>
      <c r="AA1295" s="76"/>
      <c r="AB1295" s="76"/>
      <c r="AC1295" s="76"/>
      <c r="AD1295" s="76"/>
      <c r="AE1295" s="76"/>
      <c r="AF1295" s="76"/>
      <c r="AG1295" s="76"/>
      <c r="AH1295" s="76"/>
      <c r="AI1295" s="76"/>
      <c r="AJ1295" s="76"/>
      <c r="AK1295" s="76"/>
      <c r="AL1295" s="76"/>
      <c r="AM1295" s="76"/>
      <c r="AN1295" s="76"/>
      <c r="AO1295" s="76"/>
      <c r="AP1295" s="76"/>
      <c r="AQ1295" s="76"/>
      <c r="AR1295" s="76"/>
      <c r="AS1295" s="76"/>
      <c r="AT1295" s="76"/>
      <c r="AU1295" s="76"/>
      <c r="AV1295" s="76"/>
      <c r="AW1295" s="76"/>
      <c r="AX1295" s="76"/>
      <c r="AY1295" s="76"/>
      <c r="AZ1295" s="76"/>
      <c r="BA1295" s="76"/>
      <c r="BB1295" s="76"/>
      <c r="BC1295" s="76"/>
      <c r="BD1295" s="76"/>
      <c r="BE1295" s="76"/>
      <c r="BF1295" s="76"/>
      <c r="BG1295" s="76"/>
    </row>
    <row r="1296" spans="1:59" s="77" customFormat="1" ht="24" hidden="1">
      <c r="A1296" s="50" t="s">
        <v>40</v>
      </c>
      <c r="B1296" s="215" t="s">
        <v>941</v>
      </c>
      <c r="C1296" s="211">
        <v>700</v>
      </c>
      <c r="D1296" s="107">
        <f t="shared" si="564"/>
        <v>0</v>
      </c>
      <c r="E1296" s="107"/>
      <c r="F1296" s="107"/>
      <c r="G1296" s="107"/>
      <c r="H1296" s="107"/>
      <c r="I1296" s="107"/>
      <c r="J1296" s="107"/>
      <c r="K1296" s="107"/>
      <c r="L1296" s="107"/>
      <c r="M1296" s="107"/>
      <c r="N1296" s="107"/>
      <c r="O1296" s="107"/>
      <c r="P1296" s="107"/>
      <c r="Q1296" s="107"/>
      <c r="R1296" s="107"/>
      <c r="S1296" s="107"/>
      <c r="T1296" s="107"/>
      <c r="U1296" s="214">
        <f t="shared" si="557"/>
        <v>0</v>
      </c>
      <c r="V1296" s="32">
        <f t="shared" si="556"/>
        <v>0</v>
      </c>
      <c r="W1296" s="97">
        <f t="shared" si="555"/>
        <v>0</v>
      </c>
      <c r="X1296" s="176">
        <f t="shared" si="548"/>
        <v>-700</v>
      </c>
      <c r="Y1296" s="57"/>
      <c r="Z1296" s="5">
        <f t="shared" si="550"/>
        <v>0</v>
      </c>
      <c r="AA1296" s="76"/>
      <c r="AB1296" s="76"/>
      <c r="AC1296" s="76"/>
      <c r="AD1296" s="76"/>
      <c r="AE1296" s="76"/>
      <c r="AF1296" s="76"/>
      <c r="AG1296" s="76"/>
      <c r="AH1296" s="76"/>
      <c r="AI1296" s="76"/>
      <c r="AJ1296" s="76"/>
      <c r="AK1296" s="76"/>
      <c r="AL1296" s="76"/>
      <c r="AM1296" s="76"/>
      <c r="AN1296" s="76"/>
      <c r="AO1296" s="76"/>
      <c r="AP1296" s="76"/>
      <c r="AQ1296" s="76"/>
      <c r="AR1296" s="76"/>
      <c r="AS1296" s="76"/>
      <c r="AT1296" s="76"/>
      <c r="AU1296" s="76"/>
      <c r="AV1296" s="76"/>
      <c r="AW1296" s="76"/>
      <c r="AX1296" s="76"/>
      <c r="AY1296" s="76"/>
      <c r="AZ1296" s="76"/>
      <c r="BA1296" s="76"/>
      <c r="BB1296" s="76"/>
      <c r="BC1296" s="76"/>
      <c r="BD1296" s="76"/>
      <c r="BE1296" s="76"/>
      <c r="BF1296" s="76"/>
      <c r="BG1296" s="76"/>
    </row>
    <row r="1297" spans="1:59" s="77" customFormat="1" ht="48" hidden="1">
      <c r="A1297" s="50" t="s">
        <v>40</v>
      </c>
      <c r="B1297" s="215" t="s">
        <v>942</v>
      </c>
      <c r="C1297" s="211">
        <v>200</v>
      </c>
      <c r="D1297" s="107">
        <f t="shared" si="564"/>
        <v>0</v>
      </c>
      <c r="E1297" s="107"/>
      <c r="F1297" s="107"/>
      <c r="G1297" s="107"/>
      <c r="H1297" s="107"/>
      <c r="I1297" s="107"/>
      <c r="J1297" s="107"/>
      <c r="K1297" s="107"/>
      <c r="L1297" s="107"/>
      <c r="M1297" s="107"/>
      <c r="N1297" s="107"/>
      <c r="O1297" s="107"/>
      <c r="P1297" s="107"/>
      <c r="Q1297" s="107"/>
      <c r="R1297" s="107"/>
      <c r="S1297" s="107"/>
      <c r="T1297" s="107"/>
      <c r="U1297" s="214">
        <f t="shared" si="557"/>
        <v>0</v>
      </c>
      <c r="V1297" s="32">
        <f t="shared" si="556"/>
        <v>0</v>
      </c>
      <c r="W1297" s="97">
        <f t="shared" si="555"/>
        <v>0</v>
      </c>
      <c r="X1297" s="176">
        <f t="shared" si="548"/>
        <v>-200</v>
      </c>
      <c r="Y1297" s="57"/>
      <c r="Z1297" s="5">
        <f t="shared" si="550"/>
        <v>0</v>
      </c>
      <c r="AA1297" s="76"/>
      <c r="AB1297" s="76"/>
      <c r="AC1297" s="76"/>
      <c r="AD1297" s="76"/>
      <c r="AE1297" s="76"/>
      <c r="AF1297" s="76"/>
      <c r="AG1297" s="76"/>
      <c r="AH1297" s="76"/>
      <c r="AI1297" s="76"/>
      <c r="AJ1297" s="76"/>
      <c r="AK1297" s="76"/>
      <c r="AL1297" s="76"/>
      <c r="AM1297" s="76"/>
      <c r="AN1297" s="76"/>
      <c r="AO1297" s="76"/>
      <c r="AP1297" s="76"/>
      <c r="AQ1297" s="76"/>
      <c r="AR1297" s="76"/>
      <c r="AS1297" s="76"/>
      <c r="AT1297" s="76"/>
      <c r="AU1297" s="76"/>
      <c r="AV1297" s="76"/>
      <c r="AW1297" s="76"/>
      <c r="AX1297" s="76"/>
      <c r="AY1297" s="76"/>
      <c r="AZ1297" s="76"/>
      <c r="BA1297" s="76"/>
      <c r="BB1297" s="76"/>
      <c r="BC1297" s="76"/>
      <c r="BD1297" s="76"/>
      <c r="BE1297" s="76"/>
      <c r="BF1297" s="76"/>
      <c r="BG1297" s="76"/>
    </row>
    <row r="1298" spans="1:59" s="77" customFormat="1" ht="36" hidden="1">
      <c r="A1298" s="50" t="s">
        <v>40</v>
      </c>
      <c r="B1298" s="215" t="s">
        <v>943</v>
      </c>
      <c r="C1298" s="211">
        <v>400</v>
      </c>
      <c r="D1298" s="107">
        <f t="shared" si="564"/>
        <v>0</v>
      </c>
      <c r="E1298" s="107"/>
      <c r="F1298" s="107"/>
      <c r="G1298" s="107"/>
      <c r="H1298" s="107"/>
      <c r="I1298" s="107"/>
      <c r="J1298" s="107"/>
      <c r="K1298" s="107"/>
      <c r="L1298" s="107"/>
      <c r="M1298" s="107"/>
      <c r="N1298" s="107"/>
      <c r="O1298" s="107"/>
      <c r="P1298" s="107"/>
      <c r="Q1298" s="107"/>
      <c r="R1298" s="107"/>
      <c r="S1298" s="107"/>
      <c r="T1298" s="107"/>
      <c r="U1298" s="214">
        <f t="shared" si="557"/>
        <v>0</v>
      </c>
      <c r="V1298" s="32">
        <f t="shared" si="556"/>
        <v>0</v>
      </c>
      <c r="W1298" s="97">
        <f t="shared" si="555"/>
        <v>0</v>
      </c>
      <c r="X1298" s="176">
        <f t="shared" ref="X1298:X1361" si="568">D1298-C1298</f>
        <v>-400</v>
      </c>
      <c r="Y1298" s="57"/>
      <c r="Z1298" s="5">
        <f t="shared" si="550"/>
        <v>0</v>
      </c>
      <c r="AA1298" s="76"/>
      <c r="AB1298" s="76"/>
      <c r="AC1298" s="76"/>
      <c r="AD1298" s="76"/>
      <c r="AE1298" s="76"/>
      <c r="AF1298" s="76"/>
      <c r="AG1298" s="76"/>
      <c r="AH1298" s="76"/>
      <c r="AI1298" s="76"/>
      <c r="AJ1298" s="76"/>
      <c r="AK1298" s="76"/>
      <c r="AL1298" s="76"/>
      <c r="AM1298" s="76"/>
      <c r="AN1298" s="76"/>
      <c r="AO1298" s="76"/>
      <c r="AP1298" s="76"/>
      <c r="AQ1298" s="76"/>
      <c r="AR1298" s="76"/>
      <c r="AS1298" s="76"/>
      <c r="AT1298" s="76"/>
      <c r="AU1298" s="76"/>
      <c r="AV1298" s="76"/>
      <c r="AW1298" s="76"/>
      <c r="AX1298" s="76"/>
      <c r="AY1298" s="76"/>
      <c r="AZ1298" s="76"/>
      <c r="BA1298" s="76"/>
      <c r="BB1298" s="76"/>
      <c r="BC1298" s="76"/>
      <c r="BD1298" s="76"/>
      <c r="BE1298" s="76"/>
      <c r="BF1298" s="76"/>
      <c r="BG1298" s="76"/>
    </row>
    <row r="1299" spans="1:59" s="77" customFormat="1" ht="48">
      <c r="A1299" s="50" t="s">
        <v>40</v>
      </c>
      <c r="B1299" s="51" t="s">
        <v>944</v>
      </c>
      <c r="C1299" s="211">
        <v>0</v>
      </c>
      <c r="D1299" s="107">
        <f>SUM(E1299:P1299)</f>
        <v>450</v>
      </c>
      <c r="E1299" s="107"/>
      <c r="F1299" s="107"/>
      <c r="G1299" s="107"/>
      <c r="H1299" s="107"/>
      <c r="I1299" s="107"/>
      <c r="J1299" s="107">
        <v>450</v>
      </c>
      <c r="K1299" s="107"/>
      <c r="L1299" s="107"/>
      <c r="M1299" s="107"/>
      <c r="N1299" s="107"/>
      <c r="O1299" s="107"/>
      <c r="P1299" s="107"/>
      <c r="Q1299" s="107"/>
      <c r="R1299" s="107"/>
      <c r="S1299" s="107"/>
      <c r="T1299" s="107"/>
      <c r="U1299" s="214">
        <f t="shared" si="557"/>
        <v>450</v>
      </c>
      <c r="V1299" s="32">
        <f t="shared" si="556"/>
        <v>450</v>
      </c>
      <c r="W1299" s="97">
        <f t="shared" si="555"/>
        <v>450</v>
      </c>
      <c r="X1299" s="172">
        <f t="shared" si="568"/>
        <v>450</v>
      </c>
      <c r="Y1299" s="57"/>
      <c r="Z1299" s="5">
        <f t="shared" si="550"/>
        <v>0</v>
      </c>
      <c r="AA1299" s="76"/>
      <c r="AB1299" s="76"/>
      <c r="AC1299" s="76"/>
      <c r="AD1299" s="76"/>
      <c r="AE1299" s="76"/>
      <c r="AF1299" s="76"/>
      <c r="AG1299" s="76"/>
      <c r="AH1299" s="76"/>
      <c r="AI1299" s="76"/>
      <c r="AJ1299" s="76"/>
      <c r="AK1299" s="76"/>
      <c r="AL1299" s="76"/>
      <c r="AM1299" s="76"/>
      <c r="AN1299" s="76"/>
      <c r="AO1299" s="76"/>
      <c r="AP1299" s="76"/>
      <c r="AQ1299" s="76"/>
      <c r="AR1299" s="76"/>
      <c r="AS1299" s="76"/>
      <c r="AT1299" s="76"/>
      <c r="AU1299" s="76"/>
      <c r="AV1299" s="76"/>
      <c r="AW1299" s="76"/>
      <c r="AX1299" s="76"/>
      <c r="AY1299" s="76"/>
      <c r="AZ1299" s="76"/>
      <c r="BA1299" s="76"/>
      <c r="BB1299" s="76"/>
      <c r="BC1299" s="76"/>
      <c r="BD1299" s="76"/>
      <c r="BE1299" s="76"/>
      <c r="BF1299" s="76"/>
      <c r="BG1299" s="76"/>
    </row>
    <row r="1300" spans="1:59" s="243" customFormat="1" ht="63.75" customHeight="1" outlineLevel="1">
      <c r="A1300" s="50" t="s">
        <v>40</v>
      </c>
      <c r="B1300" s="51" t="s">
        <v>945</v>
      </c>
      <c r="C1300" s="211">
        <v>0</v>
      </c>
      <c r="D1300" s="107">
        <f>SUM(E1300:P1300)</f>
        <v>300</v>
      </c>
      <c r="E1300" s="107"/>
      <c r="F1300" s="107"/>
      <c r="G1300" s="107"/>
      <c r="H1300" s="107"/>
      <c r="I1300" s="107"/>
      <c r="J1300" s="107">
        <v>300</v>
      </c>
      <c r="K1300" s="107"/>
      <c r="L1300" s="107"/>
      <c r="M1300" s="107"/>
      <c r="N1300" s="107"/>
      <c r="O1300" s="107"/>
      <c r="P1300" s="107"/>
      <c r="Q1300" s="107"/>
      <c r="R1300" s="107"/>
      <c r="S1300" s="107"/>
      <c r="T1300" s="107"/>
      <c r="U1300" s="212">
        <f t="shared" si="557"/>
        <v>300</v>
      </c>
      <c r="V1300" s="32">
        <f t="shared" si="556"/>
        <v>300</v>
      </c>
      <c r="W1300" s="97">
        <f t="shared" si="555"/>
        <v>300</v>
      </c>
      <c r="X1300" s="172">
        <f t="shared" si="568"/>
        <v>300</v>
      </c>
      <c r="Y1300" s="38"/>
      <c r="Z1300" s="5">
        <f t="shared" si="550"/>
        <v>0</v>
      </c>
      <c r="AA1300" s="242"/>
      <c r="AB1300" s="242"/>
      <c r="AC1300" s="242"/>
      <c r="AD1300" s="242"/>
      <c r="AE1300" s="242"/>
      <c r="AF1300" s="242"/>
      <c r="AG1300" s="242"/>
      <c r="AH1300" s="242"/>
      <c r="AI1300" s="242"/>
      <c r="AJ1300" s="242"/>
      <c r="AK1300" s="242"/>
      <c r="AL1300" s="242"/>
      <c r="AM1300" s="242"/>
      <c r="AN1300" s="242"/>
      <c r="AO1300" s="242"/>
      <c r="AP1300" s="242"/>
      <c r="AQ1300" s="242"/>
      <c r="AR1300" s="242"/>
      <c r="AS1300" s="242"/>
      <c r="AT1300" s="242"/>
      <c r="AU1300" s="242"/>
      <c r="AV1300" s="242"/>
      <c r="AW1300" s="242"/>
      <c r="AX1300" s="242"/>
      <c r="AY1300" s="242"/>
      <c r="AZ1300" s="242"/>
      <c r="BA1300" s="242"/>
      <c r="BB1300" s="242"/>
      <c r="BC1300" s="242"/>
      <c r="BD1300" s="242"/>
      <c r="BE1300" s="242"/>
      <c r="BF1300" s="242"/>
      <c r="BG1300" s="242"/>
    </row>
    <row r="1301" spans="1:59" s="243" customFormat="1" ht="44.25" customHeight="1" outlineLevel="1">
      <c r="A1301" s="50" t="s">
        <v>40</v>
      </c>
      <c r="B1301" s="51" t="s">
        <v>946</v>
      </c>
      <c r="C1301" s="211">
        <v>0</v>
      </c>
      <c r="D1301" s="107">
        <f>SUM(E1301:P1301)</f>
        <v>1500</v>
      </c>
      <c r="E1301" s="107"/>
      <c r="F1301" s="107"/>
      <c r="G1301" s="107"/>
      <c r="H1301" s="107"/>
      <c r="I1301" s="107"/>
      <c r="J1301" s="107">
        <v>1500</v>
      </c>
      <c r="K1301" s="107"/>
      <c r="L1301" s="107"/>
      <c r="M1301" s="107"/>
      <c r="N1301" s="107"/>
      <c r="O1301" s="107"/>
      <c r="P1301" s="107"/>
      <c r="Q1301" s="107"/>
      <c r="R1301" s="107"/>
      <c r="S1301" s="107"/>
      <c r="T1301" s="107"/>
      <c r="U1301" s="212">
        <f t="shared" si="557"/>
        <v>1500</v>
      </c>
      <c r="V1301" s="32">
        <f t="shared" si="556"/>
        <v>1500</v>
      </c>
      <c r="W1301" s="97">
        <f t="shared" si="555"/>
        <v>1500</v>
      </c>
      <c r="X1301" s="172">
        <f t="shared" si="568"/>
        <v>1500</v>
      </c>
      <c r="Y1301" s="38"/>
      <c r="Z1301" s="5">
        <f t="shared" si="550"/>
        <v>0</v>
      </c>
      <c r="AA1301" s="242"/>
      <c r="AB1301" s="242"/>
      <c r="AC1301" s="242"/>
      <c r="AD1301" s="242"/>
      <c r="AE1301" s="242"/>
      <c r="AF1301" s="242"/>
      <c r="AG1301" s="242"/>
      <c r="AH1301" s="242"/>
      <c r="AI1301" s="242"/>
      <c r="AJ1301" s="242"/>
      <c r="AK1301" s="242"/>
      <c r="AL1301" s="242"/>
      <c r="AM1301" s="242"/>
      <c r="AN1301" s="242"/>
      <c r="AO1301" s="242"/>
      <c r="AP1301" s="242"/>
      <c r="AQ1301" s="242"/>
      <c r="AR1301" s="242"/>
      <c r="AS1301" s="242"/>
      <c r="AT1301" s="242"/>
      <c r="AU1301" s="242"/>
      <c r="AV1301" s="242"/>
      <c r="AW1301" s="242"/>
      <c r="AX1301" s="242"/>
      <c r="AY1301" s="242"/>
      <c r="AZ1301" s="242"/>
      <c r="BA1301" s="242"/>
      <c r="BB1301" s="242"/>
      <c r="BC1301" s="242"/>
      <c r="BD1301" s="242"/>
      <c r="BE1301" s="242"/>
      <c r="BF1301" s="242"/>
      <c r="BG1301" s="242"/>
    </row>
    <row r="1302" spans="1:59" s="243" customFormat="1" ht="23.25" customHeight="1" outlineLevel="1">
      <c r="A1302" s="50" t="s">
        <v>40</v>
      </c>
      <c r="B1302" s="51" t="s">
        <v>947</v>
      </c>
      <c r="C1302" s="211"/>
      <c r="D1302" s="107">
        <f t="shared" ref="D1302:D1303" si="569">SUM(E1302:P1302)</f>
        <v>422</v>
      </c>
      <c r="E1302" s="107"/>
      <c r="F1302" s="107"/>
      <c r="G1302" s="107"/>
      <c r="H1302" s="107"/>
      <c r="I1302" s="107"/>
      <c r="J1302" s="107">
        <v>422</v>
      </c>
      <c r="K1302" s="107"/>
      <c r="L1302" s="107"/>
      <c r="M1302" s="107"/>
      <c r="N1302" s="107"/>
      <c r="O1302" s="107"/>
      <c r="P1302" s="107"/>
      <c r="Q1302" s="107"/>
      <c r="R1302" s="107"/>
      <c r="S1302" s="107"/>
      <c r="T1302" s="107"/>
      <c r="U1302" s="212">
        <f t="shared" si="557"/>
        <v>422</v>
      </c>
      <c r="V1302" s="32">
        <f t="shared" si="556"/>
        <v>422</v>
      </c>
      <c r="W1302" s="97">
        <f t="shared" si="555"/>
        <v>422</v>
      </c>
      <c r="X1302" s="172">
        <f t="shared" si="568"/>
        <v>422</v>
      </c>
      <c r="Y1302" s="38"/>
      <c r="Z1302" s="5">
        <f t="shared" si="550"/>
        <v>0</v>
      </c>
      <c r="AA1302" s="242"/>
      <c r="AB1302" s="242"/>
      <c r="AC1302" s="242"/>
      <c r="AD1302" s="242"/>
      <c r="AE1302" s="242"/>
      <c r="AF1302" s="242"/>
      <c r="AG1302" s="242"/>
      <c r="AH1302" s="242"/>
      <c r="AI1302" s="242"/>
      <c r="AJ1302" s="242"/>
      <c r="AK1302" s="242"/>
      <c r="AL1302" s="242"/>
      <c r="AM1302" s="242"/>
      <c r="AN1302" s="242"/>
      <c r="AO1302" s="242"/>
      <c r="AP1302" s="242"/>
      <c r="AQ1302" s="242"/>
      <c r="AR1302" s="242"/>
      <c r="AS1302" s="242"/>
      <c r="AT1302" s="242"/>
      <c r="AU1302" s="242"/>
      <c r="AV1302" s="242"/>
      <c r="AW1302" s="242"/>
      <c r="AX1302" s="242"/>
      <c r="AY1302" s="242"/>
      <c r="AZ1302" s="242"/>
      <c r="BA1302" s="242"/>
      <c r="BB1302" s="242"/>
      <c r="BC1302" s="242"/>
      <c r="BD1302" s="242"/>
      <c r="BE1302" s="242"/>
      <c r="BF1302" s="242"/>
      <c r="BG1302" s="242"/>
    </row>
    <row r="1303" spans="1:59" s="243" customFormat="1" ht="24" outlineLevel="1">
      <c r="A1303" s="50" t="s">
        <v>40</v>
      </c>
      <c r="B1303" s="262" t="s">
        <v>948</v>
      </c>
      <c r="C1303" s="263"/>
      <c r="D1303" s="107">
        <f t="shared" si="569"/>
        <v>490</v>
      </c>
      <c r="E1303" s="107"/>
      <c r="F1303" s="107"/>
      <c r="G1303" s="107"/>
      <c r="H1303" s="107"/>
      <c r="I1303" s="107"/>
      <c r="J1303" s="107">
        <v>490</v>
      </c>
      <c r="K1303" s="107"/>
      <c r="L1303" s="107"/>
      <c r="M1303" s="107"/>
      <c r="N1303" s="107"/>
      <c r="O1303" s="107"/>
      <c r="P1303" s="107"/>
      <c r="Q1303" s="107"/>
      <c r="R1303" s="107"/>
      <c r="S1303" s="107"/>
      <c r="T1303" s="107"/>
      <c r="U1303" s="212">
        <f t="shared" si="557"/>
        <v>490</v>
      </c>
      <c r="V1303" s="32">
        <f t="shared" si="556"/>
        <v>490</v>
      </c>
      <c r="W1303" s="97">
        <f t="shared" si="555"/>
        <v>490</v>
      </c>
      <c r="X1303" s="172">
        <f t="shared" si="568"/>
        <v>490</v>
      </c>
      <c r="Y1303" s="38"/>
      <c r="Z1303" s="5">
        <f t="shared" si="550"/>
        <v>0</v>
      </c>
      <c r="AA1303" s="242"/>
      <c r="AB1303" s="242"/>
      <c r="AC1303" s="242"/>
      <c r="AD1303" s="242"/>
      <c r="AE1303" s="242"/>
      <c r="AF1303" s="242"/>
      <c r="AG1303" s="242"/>
      <c r="AH1303" s="242"/>
      <c r="AI1303" s="242"/>
      <c r="AJ1303" s="242"/>
      <c r="AK1303" s="242"/>
      <c r="AL1303" s="242"/>
      <c r="AM1303" s="242"/>
      <c r="AN1303" s="242"/>
      <c r="AO1303" s="242"/>
      <c r="AP1303" s="242"/>
      <c r="AQ1303" s="242"/>
      <c r="AR1303" s="242"/>
      <c r="AS1303" s="242"/>
      <c r="AT1303" s="242"/>
      <c r="AU1303" s="242"/>
      <c r="AV1303" s="242"/>
      <c r="AW1303" s="242"/>
      <c r="AX1303" s="242"/>
      <c r="AY1303" s="242"/>
      <c r="AZ1303" s="242"/>
      <c r="BA1303" s="242"/>
      <c r="BB1303" s="242"/>
      <c r="BC1303" s="242"/>
      <c r="BD1303" s="242"/>
      <c r="BE1303" s="242"/>
      <c r="BF1303" s="242"/>
      <c r="BG1303" s="242"/>
    </row>
    <row r="1304" spans="1:59" s="41" customFormat="1" ht="13.5" customHeight="1">
      <c r="A1304" s="27" t="s">
        <v>949</v>
      </c>
      <c r="B1304" s="28" t="s">
        <v>950</v>
      </c>
      <c r="C1304" s="227">
        <f>C1305+C1308+C1311+C1319</f>
        <v>9451</v>
      </c>
      <c r="D1304" s="37">
        <f>D1305+D1308+D1311+D1319</f>
        <v>10517</v>
      </c>
      <c r="E1304" s="37">
        <f>E1305+E1308+E1311+E1319</f>
        <v>0</v>
      </c>
      <c r="F1304" s="37">
        <f t="shared" ref="F1304:P1304" si="570">F1305+F1308+F1311+F1319</f>
        <v>0</v>
      </c>
      <c r="G1304" s="37">
        <f t="shared" si="570"/>
        <v>100</v>
      </c>
      <c r="H1304" s="37">
        <f t="shared" si="570"/>
        <v>0</v>
      </c>
      <c r="I1304" s="37">
        <f t="shared" si="570"/>
        <v>0</v>
      </c>
      <c r="J1304" s="37">
        <f t="shared" si="570"/>
        <v>10417</v>
      </c>
      <c r="K1304" s="37">
        <f t="shared" si="570"/>
        <v>0</v>
      </c>
      <c r="L1304" s="37">
        <f t="shared" si="570"/>
        <v>0</v>
      </c>
      <c r="M1304" s="37">
        <f t="shared" si="570"/>
        <v>0</v>
      </c>
      <c r="N1304" s="37">
        <f t="shared" si="570"/>
        <v>0</v>
      </c>
      <c r="O1304" s="37">
        <f t="shared" si="570"/>
        <v>0</v>
      </c>
      <c r="P1304" s="37">
        <f t="shared" si="570"/>
        <v>0</v>
      </c>
      <c r="Q1304" s="37">
        <f t="shared" ref="Q1304:T1304" si="571">Q1305+Q1308+Q1311+Q1318</f>
        <v>47</v>
      </c>
      <c r="R1304" s="37"/>
      <c r="S1304" s="37">
        <f t="shared" si="571"/>
        <v>47</v>
      </c>
      <c r="T1304" s="37">
        <f t="shared" si="571"/>
        <v>0</v>
      </c>
      <c r="U1304" s="217">
        <f t="shared" si="557"/>
        <v>10564</v>
      </c>
      <c r="V1304" s="32">
        <f t="shared" si="556"/>
        <v>10517</v>
      </c>
      <c r="W1304" s="97">
        <f t="shared" si="555"/>
        <v>10517</v>
      </c>
      <c r="X1304" s="125">
        <f t="shared" si="568"/>
        <v>1066</v>
      </c>
      <c r="Y1304" s="75" t="s">
        <v>37</v>
      </c>
      <c r="Z1304" s="5">
        <f t="shared" ref="Z1304:Z1367" si="572">D1304-E1304-F1304-G1304-H1304-I1304-J1304-K1304-L1304-M1304-N1304-O1304-P1304</f>
        <v>0</v>
      </c>
      <c r="AA1304" s="39"/>
      <c r="AB1304" s="39"/>
      <c r="AC1304" s="40"/>
      <c r="AD1304" s="40"/>
      <c r="AE1304" s="40"/>
      <c r="AF1304" s="40"/>
      <c r="AG1304" s="40"/>
      <c r="AH1304" s="40"/>
      <c r="AI1304" s="40"/>
      <c r="AJ1304" s="40"/>
      <c r="AK1304" s="40"/>
      <c r="AL1304" s="40"/>
      <c r="AM1304" s="40"/>
      <c r="AN1304" s="40"/>
      <c r="AO1304" s="40"/>
      <c r="AP1304" s="40"/>
      <c r="AQ1304" s="40"/>
      <c r="AR1304" s="40"/>
      <c r="AS1304" s="40"/>
      <c r="AT1304" s="40"/>
      <c r="AU1304" s="40"/>
      <c r="AV1304" s="40"/>
      <c r="AW1304" s="40"/>
      <c r="AX1304" s="40"/>
      <c r="AY1304" s="40"/>
      <c r="AZ1304" s="40"/>
      <c r="BA1304" s="40"/>
      <c r="BB1304" s="40"/>
      <c r="BC1304" s="40"/>
      <c r="BD1304" s="40"/>
      <c r="BE1304" s="40"/>
      <c r="BF1304" s="40"/>
      <c r="BG1304" s="40"/>
    </row>
    <row r="1305" spans="1:59" s="77" customFormat="1" ht="13.5" customHeight="1">
      <c r="A1305" s="42" t="s">
        <v>35</v>
      </c>
      <c r="B1305" s="43" t="s">
        <v>36</v>
      </c>
      <c r="C1305" s="213">
        <v>2932</v>
      </c>
      <c r="D1305" s="103">
        <f>SUM(E1305:P1305)</f>
        <v>3488</v>
      </c>
      <c r="E1305" s="103"/>
      <c r="F1305" s="103"/>
      <c r="G1305" s="103"/>
      <c r="H1305" s="103"/>
      <c r="I1305" s="103"/>
      <c r="J1305" s="103">
        <f>SUM(J1306:J1307)</f>
        <v>3488</v>
      </c>
      <c r="K1305" s="103"/>
      <c r="L1305" s="103"/>
      <c r="M1305" s="103"/>
      <c r="N1305" s="103"/>
      <c r="O1305" s="103"/>
      <c r="P1305" s="103"/>
      <c r="Q1305" s="103"/>
      <c r="R1305" s="103"/>
      <c r="S1305" s="103"/>
      <c r="T1305" s="103"/>
      <c r="U1305" s="214">
        <f t="shared" si="557"/>
        <v>3488</v>
      </c>
      <c r="V1305" s="32">
        <f t="shared" si="556"/>
        <v>3488</v>
      </c>
      <c r="W1305" s="97">
        <f t="shared" si="555"/>
        <v>3488</v>
      </c>
      <c r="X1305" s="176">
        <f t="shared" si="568"/>
        <v>556</v>
      </c>
      <c r="Y1305" s="57"/>
      <c r="Z1305" s="5">
        <f t="shared" si="572"/>
        <v>0</v>
      </c>
      <c r="AA1305" s="76"/>
      <c r="AB1305" s="76"/>
      <c r="AC1305" s="76"/>
      <c r="AD1305" s="76"/>
      <c r="AE1305" s="76"/>
      <c r="AF1305" s="76"/>
      <c r="AG1305" s="76"/>
      <c r="AH1305" s="76"/>
      <c r="AI1305" s="76"/>
      <c r="AJ1305" s="76"/>
      <c r="AK1305" s="76"/>
      <c r="AL1305" s="76"/>
      <c r="AM1305" s="76"/>
      <c r="AN1305" s="76"/>
      <c r="AO1305" s="76"/>
      <c r="AP1305" s="76"/>
      <c r="AQ1305" s="76"/>
      <c r="AR1305" s="76"/>
      <c r="AS1305" s="76"/>
      <c r="AT1305" s="76"/>
      <c r="AU1305" s="76"/>
      <c r="AV1305" s="76"/>
      <c r="AW1305" s="76"/>
      <c r="AX1305" s="76"/>
      <c r="AY1305" s="76"/>
      <c r="AZ1305" s="76"/>
      <c r="BA1305" s="76"/>
      <c r="BB1305" s="76"/>
      <c r="BC1305" s="76"/>
      <c r="BD1305" s="76"/>
      <c r="BE1305" s="76"/>
      <c r="BF1305" s="76"/>
      <c r="BG1305" s="76"/>
    </row>
    <row r="1306" spans="1:59" s="243" customFormat="1" ht="12">
      <c r="A1306" s="50" t="s">
        <v>40</v>
      </c>
      <c r="B1306" s="51" t="s">
        <v>41</v>
      </c>
      <c r="C1306" s="211">
        <v>2856</v>
      </c>
      <c r="D1306" s="107">
        <f t="shared" ref="D1306:D1328" si="573">SUM(E1306:P1306)</f>
        <v>3381</v>
      </c>
      <c r="E1306" s="107"/>
      <c r="F1306" s="107"/>
      <c r="G1306" s="107"/>
      <c r="H1306" s="107"/>
      <c r="I1306" s="107"/>
      <c r="J1306" s="107">
        <v>3381</v>
      </c>
      <c r="K1306" s="107"/>
      <c r="L1306" s="107"/>
      <c r="M1306" s="107"/>
      <c r="N1306" s="107"/>
      <c r="O1306" s="107"/>
      <c r="P1306" s="107"/>
      <c r="Q1306" s="107"/>
      <c r="R1306" s="107"/>
      <c r="S1306" s="107"/>
      <c r="T1306" s="107"/>
      <c r="U1306" s="212">
        <f t="shared" si="557"/>
        <v>3381</v>
      </c>
      <c r="V1306" s="32">
        <f t="shared" si="556"/>
        <v>3381</v>
      </c>
      <c r="W1306" s="97">
        <f t="shared" si="555"/>
        <v>3381</v>
      </c>
      <c r="X1306" s="172">
        <f t="shared" si="568"/>
        <v>525</v>
      </c>
      <c r="Y1306" s="38"/>
      <c r="Z1306" s="5">
        <f t="shared" si="572"/>
        <v>0</v>
      </c>
      <c r="AA1306" s="242"/>
      <c r="AB1306" s="242"/>
      <c r="AC1306" s="242"/>
      <c r="AD1306" s="242"/>
      <c r="AE1306" s="242"/>
      <c r="AF1306" s="242"/>
      <c r="AG1306" s="242"/>
      <c r="AH1306" s="242"/>
      <c r="AI1306" s="242"/>
      <c r="AJ1306" s="242"/>
      <c r="AK1306" s="242"/>
      <c r="AL1306" s="242"/>
      <c r="AM1306" s="242"/>
      <c r="AN1306" s="242"/>
      <c r="AO1306" s="242"/>
      <c r="AP1306" s="242"/>
      <c r="AQ1306" s="242"/>
      <c r="AR1306" s="242"/>
      <c r="AS1306" s="242"/>
      <c r="AT1306" s="242"/>
      <c r="AU1306" s="242"/>
      <c r="AV1306" s="242"/>
      <c r="AW1306" s="242"/>
      <c r="AX1306" s="242"/>
      <c r="AY1306" s="242"/>
      <c r="AZ1306" s="242"/>
      <c r="BA1306" s="242"/>
      <c r="BB1306" s="242"/>
      <c r="BC1306" s="242"/>
      <c r="BD1306" s="242"/>
      <c r="BE1306" s="242"/>
      <c r="BF1306" s="242"/>
      <c r="BG1306" s="242"/>
    </row>
    <row r="1307" spans="1:59" s="241" customFormat="1" ht="12">
      <c r="A1307" s="50" t="s">
        <v>40</v>
      </c>
      <c r="B1307" s="51" t="s">
        <v>42</v>
      </c>
      <c r="C1307" s="211">
        <v>76</v>
      </c>
      <c r="D1307" s="107">
        <f t="shared" si="573"/>
        <v>107</v>
      </c>
      <c r="E1307" s="107"/>
      <c r="F1307" s="107"/>
      <c r="G1307" s="107"/>
      <c r="H1307" s="107"/>
      <c r="I1307" s="107"/>
      <c r="J1307" s="107">
        <v>107</v>
      </c>
      <c r="K1307" s="107"/>
      <c r="L1307" s="107"/>
      <c r="M1307" s="107"/>
      <c r="N1307" s="107"/>
      <c r="O1307" s="107"/>
      <c r="P1307" s="107"/>
      <c r="Q1307" s="107"/>
      <c r="R1307" s="107"/>
      <c r="S1307" s="107"/>
      <c r="T1307" s="107"/>
      <c r="U1307" s="212">
        <f t="shared" si="557"/>
        <v>107</v>
      </c>
      <c r="V1307" s="32">
        <f t="shared" si="556"/>
        <v>107</v>
      </c>
      <c r="W1307" s="97">
        <f t="shared" si="555"/>
        <v>107</v>
      </c>
      <c r="X1307" s="180">
        <f t="shared" si="568"/>
        <v>31</v>
      </c>
      <c r="Y1307" s="236"/>
      <c r="Z1307" s="5">
        <f t="shared" si="572"/>
        <v>0</v>
      </c>
      <c r="AA1307" s="240"/>
      <c r="AB1307" s="240"/>
      <c r="AC1307" s="240"/>
      <c r="AD1307" s="240"/>
      <c r="AE1307" s="240"/>
      <c r="AF1307" s="240"/>
      <c r="AG1307" s="240"/>
      <c r="AH1307" s="240"/>
      <c r="AI1307" s="240"/>
      <c r="AJ1307" s="240"/>
      <c r="AK1307" s="240"/>
      <c r="AL1307" s="240"/>
      <c r="AM1307" s="240"/>
      <c r="AN1307" s="240"/>
      <c r="AO1307" s="240"/>
      <c r="AP1307" s="240"/>
      <c r="AQ1307" s="240"/>
      <c r="AR1307" s="240"/>
      <c r="AS1307" s="240"/>
      <c r="AT1307" s="240"/>
      <c r="AU1307" s="240"/>
      <c r="AV1307" s="240"/>
      <c r="AW1307" s="240"/>
      <c r="AX1307" s="240"/>
      <c r="AY1307" s="240"/>
      <c r="AZ1307" s="240"/>
      <c r="BA1307" s="240"/>
      <c r="BB1307" s="240"/>
      <c r="BC1307" s="240"/>
      <c r="BD1307" s="240"/>
      <c r="BE1307" s="240"/>
      <c r="BF1307" s="240"/>
      <c r="BG1307" s="240"/>
    </row>
    <row r="1308" spans="1:59" s="77" customFormat="1" ht="13.5" customHeight="1">
      <c r="A1308" s="42" t="s">
        <v>43</v>
      </c>
      <c r="B1308" s="43" t="s">
        <v>44</v>
      </c>
      <c r="C1308" s="213">
        <v>419</v>
      </c>
      <c r="D1308" s="103">
        <f t="shared" si="573"/>
        <v>419</v>
      </c>
      <c r="E1308" s="103"/>
      <c r="F1308" s="103"/>
      <c r="G1308" s="103"/>
      <c r="H1308" s="103"/>
      <c r="I1308" s="103"/>
      <c r="J1308" s="103">
        <f>SUM(J1309:J1310)</f>
        <v>419</v>
      </c>
      <c r="K1308" s="103"/>
      <c r="L1308" s="103"/>
      <c r="M1308" s="103"/>
      <c r="N1308" s="103"/>
      <c r="O1308" s="103"/>
      <c r="P1308" s="103"/>
      <c r="Q1308" s="103">
        <v>47</v>
      </c>
      <c r="R1308" s="103"/>
      <c r="S1308" s="103">
        <v>47</v>
      </c>
      <c r="T1308" s="103"/>
      <c r="U1308" s="214">
        <f t="shared" si="557"/>
        <v>466</v>
      </c>
      <c r="V1308" s="32">
        <f t="shared" si="556"/>
        <v>419</v>
      </c>
      <c r="W1308" s="97">
        <f t="shared" si="555"/>
        <v>419</v>
      </c>
      <c r="X1308" s="176">
        <f t="shared" si="568"/>
        <v>0</v>
      </c>
      <c r="Y1308" s="57"/>
      <c r="Z1308" s="5">
        <f t="shared" si="572"/>
        <v>0</v>
      </c>
      <c r="AA1308" s="76"/>
      <c r="AB1308" s="76"/>
      <c r="AC1308" s="76"/>
      <c r="AD1308" s="76"/>
      <c r="AE1308" s="76"/>
      <c r="AF1308" s="76"/>
      <c r="AG1308" s="76"/>
      <c r="AH1308" s="76"/>
      <c r="AI1308" s="76"/>
      <c r="AJ1308" s="76"/>
      <c r="AK1308" s="76"/>
      <c r="AL1308" s="76"/>
      <c r="AM1308" s="76"/>
      <c r="AN1308" s="76"/>
      <c r="AO1308" s="76"/>
      <c r="AP1308" s="76"/>
      <c r="AQ1308" s="76"/>
      <c r="AR1308" s="76"/>
      <c r="AS1308" s="76"/>
      <c r="AT1308" s="76"/>
      <c r="AU1308" s="76"/>
      <c r="AV1308" s="76"/>
      <c r="AW1308" s="76"/>
      <c r="AX1308" s="76"/>
      <c r="AY1308" s="76"/>
      <c r="AZ1308" s="76"/>
      <c r="BA1308" s="76"/>
      <c r="BB1308" s="76"/>
      <c r="BC1308" s="76"/>
      <c r="BD1308" s="76"/>
      <c r="BE1308" s="76"/>
      <c r="BF1308" s="76"/>
      <c r="BG1308" s="76"/>
    </row>
    <row r="1309" spans="1:59" s="243" customFormat="1" ht="12">
      <c r="A1309" s="50" t="s">
        <v>40</v>
      </c>
      <c r="B1309" s="51" t="s">
        <v>39</v>
      </c>
      <c r="C1309" s="211">
        <v>410</v>
      </c>
      <c r="D1309" s="107">
        <f t="shared" si="573"/>
        <v>410</v>
      </c>
      <c r="E1309" s="107"/>
      <c r="F1309" s="107"/>
      <c r="G1309" s="107"/>
      <c r="H1309" s="107"/>
      <c r="I1309" s="107"/>
      <c r="J1309" s="107">
        <v>410</v>
      </c>
      <c r="K1309" s="107"/>
      <c r="L1309" s="107"/>
      <c r="M1309" s="107"/>
      <c r="N1309" s="107"/>
      <c r="O1309" s="107"/>
      <c r="P1309" s="107"/>
      <c r="Q1309" s="107"/>
      <c r="R1309" s="107"/>
      <c r="S1309" s="107"/>
      <c r="T1309" s="107"/>
      <c r="U1309" s="212">
        <f t="shared" si="557"/>
        <v>410</v>
      </c>
      <c r="V1309" s="32">
        <f t="shared" si="556"/>
        <v>410</v>
      </c>
      <c r="W1309" s="97">
        <f t="shared" si="555"/>
        <v>410</v>
      </c>
      <c r="X1309" s="172">
        <f t="shared" si="568"/>
        <v>0</v>
      </c>
      <c r="Y1309" s="38"/>
      <c r="Z1309" s="5">
        <f t="shared" si="572"/>
        <v>0</v>
      </c>
      <c r="AA1309" s="242"/>
      <c r="AB1309" s="242"/>
      <c r="AC1309" s="242"/>
      <c r="AD1309" s="242"/>
      <c r="AE1309" s="242"/>
      <c r="AF1309" s="242"/>
      <c r="AG1309" s="242"/>
      <c r="AH1309" s="242"/>
      <c r="AI1309" s="242"/>
      <c r="AJ1309" s="242"/>
      <c r="AK1309" s="242"/>
      <c r="AL1309" s="242"/>
      <c r="AM1309" s="242"/>
      <c r="AN1309" s="242"/>
      <c r="AO1309" s="242"/>
      <c r="AP1309" s="242"/>
      <c r="AQ1309" s="242"/>
      <c r="AR1309" s="242"/>
      <c r="AS1309" s="242"/>
      <c r="AT1309" s="242"/>
      <c r="AU1309" s="242"/>
      <c r="AV1309" s="242"/>
      <c r="AW1309" s="242"/>
      <c r="AX1309" s="242"/>
      <c r="AY1309" s="242"/>
      <c r="AZ1309" s="242"/>
      <c r="BA1309" s="242"/>
      <c r="BB1309" s="242"/>
      <c r="BC1309" s="242"/>
      <c r="BD1309" s="242"/>
      <c r="BE1309" s="242"/>
      <c r="BF1309" s="242"/>
      <c r="BG1309" s="242"/>
    </row>
    <row r="1310" spans="1:59" s="241" customFormat="1" ht="12">
      <c r="A1310" s="50" t="s">
        <v>40</v>
      </c>
      <c r="B1310" s="51" t="s">
        <v>42</v>
      </c>
      <c r="C1310" s="211">
        <v>9</v>
      </c>
      <c r="D1310" s="107">
        <f t="shared" si="573"/>
        <v>9</v>
      </c>
      <c r="E1310" s="107"/>
      <c r="F1310" s="107"/>
      <c r="G1310" s="107"/>
      <c r="H1310" s="107"/>
      <c r="I1310" s="107"/>
      <c r="J1310" s="107">
        <v>9</v>
      </c>
      <c r="K1310" s="107"/>
      <c r="L1310" s="107"/>
      <c r="M1310" s="107"/>
      <c r="N1310" s="107"/>
      <c r="O1310" s="107"/>
      <c r="P1310" s="107"/>
      <c r="Q1310" s="107"/>
      <c r="R1310" s="107"/>
      <c r="S1310" s="107"/>
      <c r="T1310" s="107"/>
      <c r="U1310" s="212">
        <f t="shared" si="557"/>
        <v>9</v>
      </c>
      <c r="V1310" s="32">
        <f t="shared" si="556"/>
        <v>9</v>
      </c>
      <c r="W1310" s="97">
        <f t="shared" si="555"/>
        <v>9</v>
      </c>
      <c r="X1310" s="180">
        <f t="shared" si="568"/>
        <v>0</v>
      </c>
      <c r="Y1310" s="236"/>
      <c r="Z1310" s="5">
        <f t="shared" si="572"/>
        <v>0</v>
      </c>
      <c r="AA1310" s="240"/>
      <c r="AB1310" s="240"/>
      <c r="AC1310" s="240"/>
      <c r="AD1310" s="240"/>
      <c r="AE1310" s="240"/>
      <c r="AF1310" s="240"/>
      <c r="AG1310" s="240"/>
      <c r="AH1310" s="240"/>
      <c r="AI1310" s="240"/>
      <c r="AJ1310" s="240"/>
      <c r="AK1310" s="240"/>
      <c r="AL1310" s="240"/>
      <c r="AM1310" s="240"/>
      <c r="AN1310" s="240"/>
      <c r="AO1310" s="240"/>
      <c r="AP1310" s="240"/>
      <c r="AQ1310" s="240"/>
      <c r="AR1310" s="240"/>
      <c r="AS1310" s="240"/>
      <c r="AT1310" s="240"/>
      <c r="AU1310" s="240"/>
      <c r="AV1310" s="240"/>
      <c r="AW1310" s="240"/>
      <c r="AX1310" s="240"/>
      <c r="AY1310" s="240"/>
      <c r="AZ1310" s="240"/>
      <c r="BA1310" s="240"/>
      <c r="BB1310" s="240"/>
      <c r="BC1310" s="240"/>
      <c r="BD1310" s="240"/>
      <c r="BE1310" s="240"/>
      <c r="BF1310" s="240"/>
      <c r="BG1310" s="240"/>
    </row>
    <row r="1311" spans="1:59" s="77" customFormat="1" ht="13.5" customHeight="1">
      <c r="A1311" s="42" t="s">
        <v>45</v>
      </c>
      <c r="B1311" s="43" t="s">
        <v>926</v>
      </c>
      <c r="C1311" s="213">
        <f>2550+200</f>
        <v>2750</v>
      </c>
      <c r="D1311" s="103">
        <f>SUM(E1311:P1311)</f>
        <v>2850</v>
      </c>
      <c r="E1311" s="103">
        <f t="shared" ref="E1311:I1311" si="574">SUM(E1312:E1318)</f>
        <v>0</v>
      </c>
      <c r="F1311" s="103">
        <f t="shared" si="574"/>
        <v>0</v>
      </c>
      <c r="G1311" s="103">
        <f t="shared" si="574"/>
        <v>100</v>
      </c>
      <c r="H1311" s="103">
        <f t="shared" si="574"/>
        <v>0</v>
      </c>
      <c r="I1311" s="103">
        <f t="shared" si="574"/>
        <v>0</v>
      </c>
      <c r="J1311" s="103">
        <f>SUM(J1312:J1318)</f>
        <v>2750</v>
      </c>
      <c r="K1311" s="103">
        <f t="shared" ref="K1311:P1311" si="575">SUM(K1312:K1318)</f>
        <v>0</v>
      </c>
      <c r="L1311" s="103">
        <f t="shared" si="575"/>
        <v>0</v>
      </c>
      <c r="M1311" s="103">
        <f t="shared" si="575"/>
        <v>0</v>
      </c>
      <c r="N1311" s="103">
        <f t="shared" si="575"/>
        <v>0</v>
      </c>
      <c r="O1311" s="103">
        <f t="shared" si="575"/>
        <v>0</v>
      </c>
      <c r="P1311" s="103">
        <f t="shared" si="575"/>
        <v>0</v>
      </c>
      <c r="Q1311" s="103"/>
      <c r="R1311" s="103"/>
      <c r="S1311" s="103"/>
      <c r="T1311" s="103"/>
      <c r="U1311" s="214">
        <f t="shared" si="557"/>
        <v>2850</v>
      </c>
      <c r="V1311" s="32">
        <f t="shared" si="556"/>
        <v>2850</v>
      </c>
      <c r="W1311" s="97">
        <f t="shared" si="555"/>
        <v>2850</v>
      </c>
      <c r="X1311" s="176">
        <f t="shared" si="568"/>
        <v>100</v>
      </c>
      <c r="Y1311" s="57"/>
      <c r="Z1311" s="5">
        <f t="shared" si="572"/>
        <v>0</v>
      </c>
      <c r="AA1311" s="76"/>
      <c r="AB1311" s="76"/>
      <c r="AC1311" s="76"/>
      <c r="AD1311" s="76"/>
      <c r="AE1311" s="76"/>
      <c r="AF1311" s="76"/>
      <c r="AG1311" s="76"/>
      <c r="AH1311" s="76"/>
      <c r="AI1311" s="76"/>
      <c r="AJ1311" s="76"/>
      <c r="AK1311" s="76"/>
      <c r="AL1311" s="76"/>
      <c r="AM1311" s="76"/>
      <c r="AN1311" s="76"/>
      <c r="AO1311" s="76"/>
      <c r="AP1311" s="76"/>
      <c r="AQ1311" s="76"/>
      <c r="AR1311" s="76"/>
      <c r="AS1311" s="76"/>
      <c r="AT1311" s="76"/>
      <c r="AU1311" s="76"/>
      <c r="AV1311" s="76"/>
      <c r="AW1311" s="76"/>
      <c r="AX1311" s="76"/>
      <c r="AY1311" s="76"/>
      <c r="AZ1311" s="76"/>
      <c r="BA1311" s="76"/>
      <c r="BB1311" s="76"/>
      <c r="BC1311" s="76"/>
      <c r="BD1311" s="76"/>
      <c r="BE1311" s="76"/>
      <c r="BF1311" s="76"/>
      <c r="BG1311" s="76"/>
    </row>
    <row r="1312" spans="1:59" s="243" customFormat="1" ht="24">
      <c r="A1312" s="50" t="s">
        <v>40</v>
      </c>
      <c r="B1312" s="51" t="s">
        <v>951</v>
      </c>
      <c r="C1312" s="211">
        <v>920</v>
      </c>
      <c r="D1312" s="107">
        <f t="shared" si="573"/>
        <v>920</v>
      </c>
      <c r="E1312" s="107">
        <v>0</v>
      </c>
      <c r="F1312" s="107">
        <v>0</v>
      </c>
      <c r="G1312" s="107">
        <v>0</v>
      </c>
      <c r="H1312" s="107">
        <v>0</v>
      </c>
      <c r="I1312" s="107">
        <v>0</v>
      </c>
      <c r="J1312" s="107">
        <v>920</v>
      </c>
      <c r="K1312" s="107">
        <v>0</v>
      </c>
      <c r="L1312" s="107">
        <v>0</v>
      </c>
      <c r="M1312" s="107">
        <v>0</v>
      </c>
      <c r="N1312" s="107">
        <v>0</v>
      </c>
      <c r="O1312" s="107"/>
      <c r="P1312" s="107"/>
      <c r="Q1312" s="107"/>
      <c r="R1312" s="107"/>
      <c r="S1312" s="107"/>
      <c r="T1312" s="107"/>
      <c r="U1312" s="212">
        <f t="shared" si="557"/>
        <v>920</v>
      </c>
      <c r="V1312" s="32">
        <f t="shared" si="556"/>
        <v>920</v>
      </c>
      <c r="W1312" s="97">
        <f t="shared" si="555"/>
        <v>920</v>
      </c>
      <c r="X1312" s="172">
        <f t="shared" si="568"/>
        <v>0</v>
      </c>
      <c r="Y1312" s="38"/>
      <c r="Z1312" s="5">
        <f t="shared" si="572"/>
        <v>0</v>
      </c>
      <c r="AA1312" s="242"/>
      <c r="AB1312" s="242"/>
      <c r="AC1312" s="242"/>
      <c r="AD1312" s="242"/>
      <c r="AE1312" s="242"/>
      <c r="AF1312" s="242"/>
      <c r="AG1312" s="242"/>
      <c r="AH1312" s="242"/>
      <c r="AI1312" s="242"/>
      <c r="AJ1312" s="242"/>
      <c r="AK1312" s="242"/>
      <c r="AL1312" s="242"/>
      <c r="AM1312" s="242"/>
      <c r="AN1312" s="242"/>
      <c r="AO1312" s="242"/>
      <c r="AP1312" s="242"/>
      <c r="AQ1312" s="242"/>
      <c r="AR1312" s="242"/>
      <c r="AS1312" s="242"/>
      <c r="AT1312" s="242"/>
      <c r="AU1312" s="242"/>
      <c r="AV1312" s="242"/>
      <c r="AW1312" s="242"/>
      <c r="AX1312" s="242"/>
      <c r="AY1312" s="242"/>
      <c r="AZ1312" s="242"/>
      <c r="BA1312" s="242"/>
      <c r="BB1312" s="242"/>
      <c r="BC1312" s="242"/>
      <c r="BD1312" s="242"/>
      <c r="BE1312" s="242"/>
      <c r="BF1312" s="242"/>
      <c r="BG1312" s="242"/>
    </row>
    <row r="1313" spans="1:59" s="241" customFormat="1" ht="24">
      <c r="A1313" s="60" t="s">
        <v>40</v>
      </c>
      <c r="B1313" s="51" t="s">
        <v>952</v>
      </c>
      <c r="C1313" s="211">
        <v>300</v>
      </c>
      <c r="D1313" s="107">
        <f t="shared" si="573"/>
        <v>300</v>
      </c>
      <c r="E1313" s="107"/>
      <c r="F1313" s="107"/>
      <c r="G1313" s="107"/>
      <c r="H1313" s="107"/>
      <c r="I1313" s="107"/>
      <c r="J1313" s="107">
        <v>300</v>
      </c>
      <c r="K1313" s="107"/>
      <c r="L1313" s="107"/>
      <c r="M1313" s="107"/>
      <c r="N1313" s="107"/>
      <c r="O1313" s="107"/>
      <c r="P1313" s="107"/>
      <c r="Q1313" s="107"/>
      <c r="R1313" s="107"/>
      <c r="S1313" s="107"/>
      <c r="T1313" s="107"/>
      <c r="U1313" s="212">
        <f t="shared" si="557"/>
        <v>300</v>
      </c>
      <c r="V1313" s="32">
        <f t="shared" si="556"/>
        <v>300</v>
      </c>
      <c r="W1313" s="97">
        <f t="shared" si="555"/>
        <v>300</v>
      </c>
      <c r="X1313" s="180">
        <f t="shared" si="568"/>
        <v>0</v>
      </c>
      <c r="Y1313" s="236"/>
      <c r="Z1313" s="5">
        <f t="shared" si="572"/>
        <v>0</v>
      </c>
      <c r="AA1313" s="240"/>
      <c r="AB1313" s="240"/>
      <c r="AC1313" s="240"/>
      <c r="AD1313" s="240"/>
      <c r="AE1313" s="240"/>
      <c r="AF1313" s="240"/>
      <c r="AG1313" s="240"/>
      <c r="AH1313" s="240"/>
      <c r="AI1313" s="240"/>
      <c r="AJ1313" s="240"/>
      <c r="AK1313" s="240"/>
      <c r="AL1313" s="240"/>
      <c r="AM1313" s="240"/>
      <c r="AN1313" s="240"/>
      <c r="AO1313" s="240"/>
      <c r="AP1313" s="240"/>
      <c r="AQ1313" s="240"/>
      <c r="AR1313" s="240"/>
      <c r="AS1313" s="240"/>
      <c r="AT1313" s="240"/>
      <c r="AU1313" s="240"/>
      <c r="AV1313" s="240"/>
      <c r="AW1313" s="240"/>
      <c r="AX1313" s="240"/>
      <c r="AY1313" s="240"/>
      <c r="AZ1313" s="240"/>
      <c r="BA1313" s="240"/>
      <c r="BB1313" s="240"/>
      <c r="BC1313" s="240"/>
      <c r="BD1313" s="240"/>
      <c r="BE1313" s="240"/>
      <c r="BF1313" s="240"/>
      <c r="BG1313" s="240"/>
    </row>
    <row r="1314" spans="1:59" s="62" customFormat="1" ht="24">
      <c r="A1314" s="50" t="s">
        <v>40</v>
      </c>
      <c r="B1314" s="51" t="s">
        <v>953</v>
      </c>
      <c r="C1314" s="222">
        <v>100</v>
      </c>
      <c r="D1314" s="52">
        <f t="shared" si="573"/>
        <v>200</v>
      </c>
      <c r="E1314" s="52">
        <v>0</v>
      </c>
      <c r="F1314" s="52">
        <v>0</v>
      </c>
      <c r="G1314" s="52">
        <v>100</v>
      </c>
      <c r="H1314" s="52">
        <v>0</v>
      </c>
      <c r="I1314" s="52">
        <v>0</v>
      </c>
      <c r="J1314" s="52">
        <v>100</v>
      </c>
      <c r="K1314" s="52">
        <v>0</v>
      </c>
      <c r="L1314" s="52">
        <v>0</v>
      </c>
      <c r="M1314" s="52">
        <v>0</v>
      </c>
      <c r="N1314" s="52">
        <v>0</v>
      </c>
      <c r="O1314" s="52"/>
      <c r="P1314" s="52"/>
      <c r="Q1314" s="52"/>
      <c r="R1314" s="52"/>
      <c r="S1314" s="52"/>
      <c r="T1314" s="52"/>
      <c r="U1314" s="212">
        <f t="shared" si="557"/>
        <v>200</v>
      </c>
      <c r="V1314" s="32">
        <f t="shared" si="556"/>
        <v>200</v>
      </c>
      <c r="W1314" s="97">
        <f t="shared" si="555"/>
        <v>200</v>
      </c>
      <c r="X1314" s="172">
        <f t="shared" si="568"/>
        <v>100</v>
      </c>
      <c r="Y1314" s="57"/>
      <c r="Z1314" s="5">
        <f t="shared" si="572"/>
        <v>0</v>
      </c>
      <c r="AA1314" s="61"/>
      <c r="AB1314" s="61"/>
      <c r="AC1314" s="61"/>
      <c r="AD1314" s="61"/>
      <c r="AE1314" s="61"/>
      <c r="AF1314" s="61"/>
      <c r="AG1314" s="61"/>
      <c r="AH1314" s="61"/>
      <c r="AI1314" s="61"/>
      <c r="AJ1314" s="61"/>
      <c r="AK1314" s="61"/>
      <c r="AL1314" s="61"/>
      <c r="AM1314" s="61"/>
      <c r="AN1314" s="61"/>
      <c r="AO1314" s="61"/>
      <c r="AP1314" s="61"/>
      <c r="AQ1314" s="61"/>
      <c r="AR1314" s="61"/>
      <c r="AS1314" s="61"/>
      <c r="AT1314" s="61"/>
      <c r="AU1314" s="61"/>
      <c r="AV1314" s="61"/>
      <c r="AW1314" s="61"/>
      <c r="AX1314" s="61"/>
      <c r="AY1314" s="61"/>
      <c r="AZ1314" s="61"/>
      <c r="BA1314" s="61"/>
      <c r="BB1314" s="61"/>
      <c r="BC1314" s="61"/>
      <c r="BD1314" s="61"/>
      <c r="BE1314" s="61"/>
      <c r="BF1314" s="61"/>
      <c r="BG1314" s="61"/>
    </row>
    <row r="1315" spans="1:59" s="243" customFormat="1" ht="24">
      <c r="A1315" s="50" t="s">
        <v>40</v>
      </c>
      <c r="B1315" s="51" t="s">
        <v>954</v>
      </c>
      <c r="C1315" s="211">
        <v>350</v>
      </c>
      <c r="D1315" s="107">
        <f t="shared" si="573"/>
        <v>350</v>
      </c>
      <c r="E1315" s="107"/>
      <c r="F1315" s="107"/>
      <c r="G1315" s="107"/>
      <c r="H1315" s="107"/>
      <c r="I1315" s="107"/>
      <c r="J1315" s="107">
        <v>350</v>
      </c>
      <c r="K1315" s="107"/>
      <c r="L1315" s="107"/>
      <c r="M1315" s="107"/>
      <c r="N1315" s="107"/>
      <c r="O1315" s="107"/>
      <c r="P1315" s="107"/>
      <c r="Q1315" s="107"/>
      <c r="R1315" s="107"/>
      <c r="S1315" s="107"/>
      <c r="T1315" s="107"/>
      <c r="U1315" s="212">
        <f t="shared" si="557"/>
        <v>350</v>
      </c>
      <c r="V1315" s="32">
        <f t="shared" si="556"/>
        <v>350</v>
      </c>
      <c r="W1315" s="97">
        <f t="shared" si="555"/>
        <v>350</v>
      </c>
      <c r="X1315" s="172">
        <f t="shared" si="568"/>
        <v>0</v>
      </c>
      <c r="Y1315" s="38"/>
      <c r="Z1315" s="5">
        <f t="shared" si="572"/>
        <v>0</v>
      </c>
      <c r="AA1315" s="242"/>
      <c r="AB1315" s="242"/>
      <c r="AC1315" s="242"/>
      <c r="AD1315" s="242"/>
      <c r="AE1315" s="242"/>
      <c r="AF1315" s="242"/>
      <c r="AG1315" s="242"/>
      <c r="AH1315" s="242"/>
      <c r="AI1315" s="242"/>
      <c r="AJ1315" s="242"/>
      <c r="AK1315" s="242"/>
      <c r="AL1315" s="242"/>
      <c r="AM1315" s="242"/>
      <c r="AN1315" s="242"/>
      <c r="AO1315" s="242"/>
      <c r="AP1315" s="242"/>
      <c r="AQ1315" s="242"/>
      <c r="AR1315" s="242"/>
      <c r="AS1315" s="242"/>
      <c r="AT1315" s="242"/>
      <c r="AU1315" s="242"/>
      <c r="AV1315" s="242"/>
      <c r="AW1315" s="242"/>
      <c r="AX1315" s="242"/>
      <c r="AY1315" s="242"/>
      <c r="AZ1315" s="242"/>
      <c r="BA1315" s="242"/>
      <c r="BB1315" s="242"/>
      <c r="BC1315" s="242"/>
      <c r="BD1315" s="242"/>
      <c r="BE1315" s="242"/>
      <c r="BF1315" s="242"/>
      <c r="BG1315" s="242"/>
    </row>
    <row r="1316" spans="1:59" s="243" customFormat="1" ht="60">
      <c r="A1316" s="50" t="s">
        <v>40</v>
      </c>
      <c r="B1316" s="51" t="s">
        <v>955</v>
      </c>
      <c r="C1316" s="211">
        <v>580</v>
      </c>
      <c r="D1316" s="107">
        <f t="shared" si="573"/>
        <v>580</v>
      </c>
      <c r="E1316" s="107"/>
      <c r="F1316" s="107"/>
      <c r="G1316" s="107"/>
      <c r="H1316" s="107"/>
      <c r="I1316" s="107"/>
      <c r="J1316" s="107">
        <v>580</v>
      </c>
      <c r="K1316" s="107"/>
      <c r="L1316" s="107"/>
      <c r="M1316" s="107"/>
      <c r="N1316" s="107"/>
      <c r="O1316" s="107"/>
      <c r="P1316" s="107"/>
      <c r="Q1316" s="107"/>
      <c r="R1316" s="107"/>
      <c r="S1316" s="107"/>
      <c r="T1316" s="107"/>
      <c r="U1316" s="212">
        <f t="shared" si="557"/>
        <v>580</v>
      </c>
      <c r="V1316" s="32">
        <f t="shared" si="556"/>
        <v>580</v>
      </c>
      <c r="W1316" s="97">
        <f t="shared" si="555"/>
        <v>580</v>
      </c>
      <c r="X1316" s="172">
        <f t="shared" si="568"/>
        <v>0</v>
      </c>
      <c r="Y1316" s="38"/>
      <c r="Z1316" s="5">
        <f t="shared" si="572"/>
        <v>0</v>
      </c>
      <c r="AA1316" s="242"/>
      <c r="AB1316" s="242"/>
      <c r="AC1316" s="242"/>
      <c r="AD1316" s="242"/>
      <c r="AE1316" s="242"/>
      <c r="AF1316" s="242"/>
      <c r="AG1316" s="242"/>
      <c r="AH1316" s="242"/>
      <c r="AI1316" s="242"/>
      <c r="AJ1316" s="242"/>
      <c r="AK1316" s="242"/>
      <c r="AL1316" s="242"/>
      <c r="AM1316" s="242"/>
      <c r="AN1316" s="242"/>
      <c r="AO1316" s="242"/>
      <c r="AP1316" s="242"/>
      <c r="AQ1316" s="242"/>
      <c r="AR1316" s="242"/>
      <c r="AS1316" s="242"/>
      <c r="AT1316" s="242"/>
      <c r="AU1316" s="242"/>
      <c r="AV1316" s="242"/>
      <c r="AW1316" s="242"/>
      <c r="AX1316" s="242"/>
      <c r="AY1316" s="242"/>
      <c r="AZ1316" s="242"/>
      <c r="BA1316" s="242"/>
      <c r="BB1316" s="242"/>
      <c r="BC1316" s="242"/>
      <c r="BD1316" s="242"/>
      <c r="BE1316" s="242"/>
      <c r="BF1316" s="242"/>
      <c r="BG1316" s="242"/>
    </row>
    <row r="1317" spans="1:59" s="243" customFormat="1" ht="12">
      <c r="A1317" s="50" t="s">
        <v>40</v>
      </c>
      <c r="B1317" s="51" t="s">
        <v>903</v>
      </c>
      <c r="C1317" s="211">
        <v>300</v>
      </c>
      <c r="D1317" s="107">
        <f t="shared" si="573"/>
        <v>300</v>
      </c>
      <c r="E1317" s="107"/>
      <c r="F1317" s="107"/>
      <c r="G1317" s="107">
        <v>0</v>
      </c>
      <c r="H1317" s="107"/>
      <c r="I1317" s="107"/>
      <c r="J1317" s="107">
        <v>300</v>
      </c>
      <c r="K1317" s="107"/>
      <c r="L1317" s="107"/>
      <c r="M1317" s="107"/>
      <c r="N1317" s="107"/>
      <c r="O1317" s="107"/>
      <c r="P1317" s="107"/>
      <c r="Q1317" s="107"/>
      <c r="R1317" s="107"/>
      <c r="S1317" s="107"/>
      <c r="T1317" s="107"/>
      <c r="U1317" s="212">
        <f t="shared" si="557"/>
        <v>300</v>
      </c>
      <c r="V1317" s="32">
        <f t="shared" si="556"/>
        <v>300</v>
      </c>
      <c r="W1317" s="97">
        <f t="shared" si="555"/>
        <v>300</v>
      </c>
      <c r="X1317" s="172">
        <f t="shared" si="568"/>
        <v>0</v>
      </c>
      <c r="Y1317" s="38"/>
      <c r="Z1317" s="5">
        <f t="shared" si="572"/>
        <v>0</v>
      </c>
      <c r="AA1317" s="242"/>
      <c r="AB1317" s="242"/>
      <c r="AC1317" s="242"/>
      <c r="AD1317" s="242"/>
      <c r="AE1317" s="242"/>
      <c r="AF1317" s="242"/>
      <c r="AG1317" s="242"/>
      <c r="AH1317" s="242"/>
      <c r="AI1317" s="242"/>
      <c r="AJ1317" s="242"/>
      <c r="AK1317" s="242"/>
      <c r="AL1317" s="242"/>
      <c r="AM1317" s="242"/>
      <c r="AN1317" s="242"/>
      <c r="AO1317" s="242"/>
      <c r="AP1317" s="242"/>
      <c r="AQ1317" s="242"/>
      <c r="AR1317" s="242"/>
      <c r="AS1317" s="242"/>
      <c r="AT1317" s="242"/>
      <c r="AU1317" s="242"/>
      <c r="AV1317" s="242"/>
      <c r="AW1317" s="242"/>
      <c r="AX1317" s="242"/>
      <c r="AY1317" s="242"/>
      <c r="AZ1317" s="242"/>
      <c r="BA1317" s="242"/>
      <c r="BB1317" s="242"/>
      <c r="BC1317" s="242"/>
      <c r="BD1317" s="242"/>
      <c r="BE1317" s="242"/>
      <c r="BF1317" s="242"/>
      <c r="BG1317" s="242"/>
    </row>
    <row r="1318" spans="1:59" s="77" customFormat="1" ht="24">
      <c r="A1318" s="50" t="s">
        <v>40</v>
      </c>
      <c r="B1318" s="51" t="s">
        <v>956</v>
      </c>
      <c r="C1318" s="211">
        <v>200</v>
      </c>
      <c r="D1318" s="107">
        <f>SUM(E1318:P1318)</f>
        <v>200</v>
      </c>
      <c r="E1318" s="107"/>
      <c r="F1318" s="107"/>
      <c r="G1318" s="107"/>
      <c r="H1318" s="107"/>
      <c r="I1318" s="107"/>
      <c r="J1318" s="107">
        <v>200</v>
      </c>
      <c r="K1318" s="107"/>
      <c r="L1318" s="107"/>
      <c r="M1318" s="107"/>
      <c r="N1318" s="107"/>
      <c r="O1318" s="107"/>
      <c r="P1318" s="107"/>
      <c r="Q1318" s="107"/>
      <c r="R1318" s="107"/>
      <c r="S1318" s="107"/>
      <c r="T1318" s="107"/>
      <c r="U1318" s="214">
        <f t="shared" si="557"/>
        <v>200</v>
      </c>
      <c r="V1318" s="32">
        <f t="shared" si="556"/>
        <v>200</v>
      </c>
      <c r="W1318" s="97">
        <f t="shared" si="555"/>
        <v>200</v>
      </c>
      <c r="X1318" s="172">
        <f t="shared" si="568"/>
        <v>0</v>
      </c>
      <c r="Y1318" s="57"/>
      <c r="Z1318" s="5">
        <f t="shared" si="572"/>
        <v>0</v>
      </c>
      <c r="AA1318" s="76"/>
      <c r="AB1318" s="76"/>
      <c r="AC1318" s="76"/>
      <c r="AD1318" s="76"/>
      <c r="AE1318" s="76"/>
      <c r="AF1318" s="76"/>
      <c r="AG1318" s="76"/>
      <c r="AH1318" s="76"/>
      <c r="AI1318" s="76"/>
      <c r="AJ1318" s="76"/>
      <c r="AK1318" s="76"/>
      <c r="AL1318" s="76"/>
      <c r="AM1318" s="76"/>
      <c r="AN1318" s="76"/>
      <c r="AO1318" s="76"/>
      <c r="AP1318" s="76"/>
      <c r="AQ1318" s="76"/>
      <c r="AR1318" s="76"/>
      <c r="AS1318" s="76"/>
      <c r="AT1318" s="76"/>
      <c r="AU1318" s="76"/>
      <c r="AV1318" s="76"/>
      <c r="AW1318" s="76"/>
      <c r="AX1318" s="76"/>
      <c r="AY1318" s="76"/>
      <c r="AZ1318" s="76"/>
      <c r="BA1318" s="76"/>
      <c r="BB1318" s="76"/>
      <c r="BC1318" s="76"/>
      <c r="BD1318" s="76"/>
      <c r="BE1318" s="76"/>
      <c r="BF1318" s="76"/>
      <c r="BG1318" s="76"/>
    </row>
    <row r="1319" spans="1:59" s="62" customFormat="1" ht="12" outlineLevel="1">
      <c r="A1319" s="42" t="s">
        <v>65</v>
      </c>
      <c r="B1319" s="43" t="s">
        <v>66</v>
      </c>
      <c r="C1319" s="213">
        <f>3550-200</f>
        <v>3350</v>
      </c>
      <c r="D1319" s="103">
        <f>SUM(E1319:P1319)</f>
        <v>3760</v>
      </c>
      <c r="E1319" s="103">
        <f t="shared" ref="E1319:P1319" si="576">SUM(E1320:E1328)</f>
        <v>0</v>
      </c>
      <c r="F1319" s="103">
        <f t="shared" si="576"/>
        <v>0</v>
      </c>
      <c r="G1319" s="103">
        <f t="shared" si="576"/>
        <v>0</v>
      </c>
      <c r="H1319" s="103">
        <f t="shared" si="576"/>
        <v>0</v>
      </c>
      <c r="I1319" s="103">
        <f t="shared" si="576"/>
        <v>0</v>
      </c>
      <c r="J1319" s="103">
        <f>SUM(J1320:J1328)</f>
        <v>3760</v>
      </c>
      <c r="K1319" s="103">
        <f t="shared" si="576"/>
        <v>0</v>
      </c>
      <c r="L1319" s="103">
        <f t="shared" si="576"/>
        <v>0</v>
      </c>
      <c r="M1319" s="103">
        <f t="shared" si="576"/>
        <v>0</v>
      </c>
      <c r="N1319" s="103">
        <f t="shared" si="576"/>
        <v>0</v>
      </c>
      <c r="O1319" s="103">
        <f t="shared" si="576"/>
        <v>0</v>
      </c>
      <c r="P1319" s="103">
        <f t="shared" si="576"/>
        <v>0</v>
      </c>
      <c r="Q1319" s="103"/>
      <c r="R1319" s="103"/>
      <c r="S1319" s="103"/>
      <c r="T1319" s="103"/>
      <c r="U1319" s="212">
        <f t="shared" si="557"/>
        <v>3760</v>
      </c>
      <c r="V1319" s="32">
        <f t="shared" si="556"/>
        <v>3760</v>
      </c>
      <c r="W1319" s="97">
        <f t="shared" si="555"/>
        <v>3760</v>
      </c>
      <c r="X1319" s="176">
        <f t="shared" si="568"/>
        <v>410</v>
      </c>
      <c r="Y1319" s="57"/>
      <c r="Z1319" s="5">
        <f t="shared" si="572"/>
        <v>0</v>
      </c>
      <c r="AA1319" s="61"/>
      <c r="AB1319" s="61"/>
      <c r="AC1319" s="61"/>
      <c r="AD1319" s="61"/>
      <c r="AE1319" s="61"/>
      <c r="AF1319" s="61"/>
      <c r="AG1319" s="61"/>
      <c r="AH1319" s="61"/>
      <c r="AI1319" s="61"/>
      <c r="AJ1319" s="61"/>
      <c r="AK1319" s="61"/>
      <c r="AL1319" s="61"/>
      <c r="AM1319" s="61"/>
      <c r="AN1319" s="61"/>
      <c r="AO1319" s="61"/>
      <c r="AP1319" s="61"/>
      <c r="AQ1319" s="61"/>
      <c r="AR1319" s="61"/>
      <c r="AS1319" s="61"/>
      <c r="AT1319" s="61"/>
      <c r="AU1319" s="61"/>
      <c r="AV1319" s="61"/>
      <c r="AW1319" s="61"/>
      <c r="AX1319" s="61"/>
      <c r="AY1319" s="61"/>
      <c r="AZ1319" s="61"/>
      <c r="BA1319" s="61"/>
      <c r="BB1319" s="61"/>
      <c r="BC1319" s="61"/>
      <c r="BD1319" s="61"/>
      <c r="BE1319" s="61"/>
      <c r="BF1319" s="61"/>
      <c r="BG1319" s="61"/>
    </row>
    <row r="1320" spans="1:59" s="62" customFormat="1" ht="48" hidden="1">
      <c r="A1320" s="50" t="s">
        <v>40</v>
      </c>
      <c r="B1320" s="51" t="s">
        <v>957</v>
      </c>
      <c r="C1320" s="211">
        <v>100</v>
      </c>
      <c r="D1320" s="107">
        <f t="shared" si="573"/>
        <v>0</v>
      </c>
      <c r="E1320" s="107"/>
      <c r="F1320" s="107"/>
      <c r="G1320" s="107"/>
      <c r="H1320" s="107"/>
      <c r="I1320" s="107"/>
      <c r="J1320" s="107"/>
      <c r="K1320" s="107"/>
      <c r="L1320" s="107"/>
      <c r="M1320" s="107"/>
      <c r="N1320" s="107"/>
      <c r="O1320" s="107"/>
      <c r="P1320" s="107"/>
      <c r="Q1320" s="107"/>
      <c r="R1320" s="107"/>
      <c r="S1320" s="107"/>
      <c r="T1320" s="107"/>
      <c r="U1320" s="212">
        <f t="shared" si="557"/>
        <v>0</v>
      </c>
      <c r="V1320" s="32">
        <f t="shared" si="556"/>
        <v>0</v>
      </c>
      <c r="W1320" s="97">
        <f t="shared" si="555"/>
        <v>0</v>
      </c>
      <c r="X1320" s="172">
        <f t="shared" si="568"/>
        <v>-100</v>
      </c>
      <c r="Y1320" s="57"/>
      <c r="Z1320" s="5">
        <f t="shared" si="572"/>
        <v>0</v>
      </c>
      <c r="AA1320" s="61"/>
      <c r="AB1320" s="61"/>
      <c r="AC1320" s="61"/>
      <c r="AD1320" s="61"/>
      <c r="AE1320" s="61"/>
      <c r="AF1320" s="61"/>
      <c r="AG1320" s="61"/>
      <c r="AH1320" s="61"/>
      <c r="AI1320" s="61"/>
      <c r="AJ1320" s="61"/>
      <c r="AK1320" s="61"/>
      <c r="AL1320" s="61"/>
      <c r="AM1320" s="61"/>
      <c r="AN1320" s="61"/>
      <c r="AO1320" s="61"/>
      <c r="AP1320" s="61"/>
      <c r="AQ1320" s="61"/>
      <c r="AR1320" s="61"/>
      <c r="AS1320" s="61"/>
      <c r="AT1320" s="61"/>
      <c r="AU1320" s="61"/>
      <c r="AV1320" s="61"/>
      <c r="AW1320" s="61"/>
      <c r="AX1320" s="61"/>
      <c r="AY1320" s="61"/>
      <c r="AZ1320" s="61"/>
      <c r="BA1320" s="61"/>
      <c r="BB1320" s="61"/>
      <c r="BC1320" s="61"/>
      <c r="BD1320" s="61"/>
      <c r="BE1320" s="61"/>
      <c r="BF1320" s="61"/>
      <c r="BG1320" s="61"/>
    </row>
    <row r="1321" spans="1:59" s="62" customFormat="1" ht="36">
      <c r="A1321" s="50" t="s">
        <v>40</v>
      </c>
      <c r="B1321" s="51" t="s">
        <v>958</v>
      </c>
      <c r="C1321" s="211">
        <v>150</v>
      </c>
      <c r="D1321" s="107">
        <f t="shared" si="573"/>
        <v>150</v>
      </c>
      <c r="E1321" s="107"/>
      <c r="F1321" s="107"/>
      <c r="G1321" s="107"/>
      <c r="H1321" s="107"/>
      <c r="I1321" s="107"/>
      <c r="J1321" s="107">
        <v>150</v>
      </c>
      <c r="K1321" s="107"/>
      <c r="L1321" s="107"/>
      <c r="M1321" s="107"/>
      <c r="N1321" s="107"/>
      <c r="O1321" s="107"/>
      <c r="P1321" s="107"/>
      <c r="Q1321" s="107"/>
      <c r="R1321" s="107"/>
      <c r="S1321" s="107"/>
      <c r="T1321" s="107"/>
      <c r="U1321" s="212">
        <f t="shared" si="557"/>
        <v>150</v>
      </c>
      <c r="V1321" s="32">
        <f t="shared" si="556"/>
        <v>150</v>
      </c>
      <c r="W1321" s="97">
        <f t="shared" si="555"/>
        <v>150</v>
      </c>
      <c r="X1321" s="172">
        <f t="shared" si="568"/>
        <v>0</v>
      </c>
      <c r="Y1321" s="57"/>
      <c r="Z1321" s="5">
        <f t="shared" si="572"/>
        <v>0</v>
      </c>
      <c r="AA1321" s="61"/>
      <c r="AB1321" s="61"/>
      <c r="AC1321" s="61"/>
      <c r="AD1321" s="61"/>
      <c r="AE1321" s="61"/>
      <c r="AF1321" s="61"/>
      <c r="AG1321" s="61"/>
      <c r="AH1321" s="61"/>
      <c r="AI1321" s="61"/>
      <c r="AJ1321" s="61"/>
      <c r="AK1321" s="61"/>
      <c r="AL1321" s="61"/>
      <c r="AM1321" s="61"/>
      <c r="AN1321" s="61"/>
      <c r="AO1321" s="61"/>
      <c r="AP1321" s="61"/>
      <c r="AQ1321" s="61"/>
      <c r="AR1321" s="61"/>
      <c r="AS1321" s="61"/>
      <c r="AT1321" s="61"/>
      <c r="AU1321" s="61"/>
      <c r="AV1321" s="61"/>
      <c r="AW1321" s="61"/>
      <c r="AX1321" s="61"/>
      <c r="AY1321" s="61"/>
      <c r="AZ1321" s="61"/>
      <c r="BA1321" s="61"/>
      <c r="BB1321" s="61"/>
      <c r="BC1321" s="61"/>
      <c r="BD1321" s="61"/>
      <c r="BE1321" s="61"/>
      <c r="BF1321" s="61"/>
      <c r="BG1321" s="61"/>
    </row>
    <row r="1322" spans="1:59" s="62" customFormat="1" ht="36" hidden="1">
      <c r="A1322" s="133" t="s">
        <v>40</v>
      </c>
      <c r="B1322" s="86" t="s">
        <v>959</v>
      </c>
      <c r="C1322" s="211">
        <v>300</v>
      </c>
      <c r="D1322" s="107">
        <f t="shared" si="573"/>
        <v>0</v>
      </c>
      <c r="E1322" s="107"/>
      <c r="F1322" s="107"/>
      <c r="G1322" s="107"/>
      <c r="H1322" s="107"/>
      <c r="I1322" s="107"/>
      <c r="J1322" s="107"/>
      <c r="K1322" s="107"/>
      <c r="L1322" s="107"/>
      <c r="M1322" s="107"/>
      <c r="N1322" s="107"/>
      <c r="O1322" s="107"/>
      <c r="P1322" s="107"/>
      <c r="Q1322" s="107"/>
      <c r="R1322" s="107"/>
      <c r="S1322" s="107"/>
      <c r="T1322" s="107"/>
      <c r="U1322" s="212">
        <f t="shared" si="557"/>
        <v>0</v>
      </c>
      <c r="V1322" s="32">
        <f t="shared" si="556"/>
        <v>0</v>
      </c>
      <c r="W1322" s="97">
        <f t="shared" si="555"/>
        <v>0</v>
      </c>
      <c r="X1322" s="172">
        <f t="shared" si="568"/>
        <v>-300</v>
      </c>
      <c r="Y1322" s="57"/>
      <c r="Z1322" s="5">
        <f t="shared" si="572"/>
        <v>0</v>
      </c>
      <c r="AA1322" s="61"/>
      <c r="AB1322" s="61"/>
      <c r="AC1322" s="61"/>
      <c r="AD1322" s="61"/>
      <c r="AE1322" s="61"/>
      <c r="AF1322" s="61"/>
      <c r="AG1322" s="61"/>
      <c r="AH1322" s="61"/>
      <c r="AI1322" s="61"/>
      <c r="AJ1322" s="61"/>
      <c r="AK1322" s="61"/>
      <c r="AL1322" s="61"/>
      <c r="AM1322" s="61"/>
      <c r="AN1322" s="61"/>
      <c r="AO1322" s="61"/>
      <c r="AP1322" s="61"/>
      <c r="AQ1322" s="61"/>
      <c r="AR1322" s="61"/>
      <c r="AS1322" s="61"/>
      <c r="AT1322" s="61"/>
      <c r="AU1322" s="61"/>
      <c r="AV1322" s="61"/>
      <c r="AW1322" s="61"/>
      <c r="AX1322" s="61"/>
      <c r="AY1322" s="61"/>
      <c r="AZ1322" s="61"/>
      <c r="BA1322" s="61"/>
      <c r="BB1322" s="61"/>
      <c r="BC1322" s="61"/>
      <c r="BD1322" s="61"/>
      <c r="BE1322" s="61"/>
      <c r="BF1322" s="61"/>
      <c r="BG1322" s="61"/>
    </row>
    <row r="1323" spans="1:59" s="62" customFormat="1" ht="24">
      <c r="A1323" s="133" t="s">
        <v>40</v>
      </c>
      <c r="B1323" s="86" t="s">
        <v>960</v>
      </c>
      <c r="C1323" s="211"/>
      <c r="D1323" s="107">
        <f>SUM(E1323:P1323)</f>
        <v>200</v>
      </c>
      <c r="E1323" s="107"/>
      <c r="F1323" s="107"/>
      <c r="G1323" s="107"/>
      <c r="H1323" s="107"/>
      <c r="I1323" s="107"/>
      <c r="J1323" s="107">
        <v>200</v>
      </c>
      <c r="K1323" s="107"/>
      <c r="L1323" s="107"/>
      <c r="M1323" s="107"/>
      <c r="N1323" s="107"/>
      <c r="O1323" s="107"/>
      <c r="P1323" s="107"/>
      <c r="Q1323" s="107"/>
      <c r="R1323" s="107"/>
      <c r="S1323" s="107"/>
      <c r="T1323" s="107"/>
      <c r="U1323" s="212">
        <f t="shared" si="557"/>
        <v>200</v>
      </c>
      <c r="V1323" s="32">
        <f t="shared" si="556"/>
        <v>200</v>
      </c>
      <c r="W1323" s="97">
        <f t="shared" si="555"/>
        <v>200</v>
      </c>
      <c r="X1323" s="172">
        <f t="shared" si="568"/>
        <v>200</v>
      </c>
      <c r="Y1323" s="57"/>
      <c r="Z1323" s="5">
        <f t="shared" si="572"/>
        <v>0</v>
      </c>
      <c r="AA1323" s="61"/>
      <c r="AB1323" s="61"/>
      <c r="AC1323" s="61"/>
      <c r="AD1323" s="61"/>
      <c r="AE1323" s="61"/>
      <c r="AF1323" s="61"/>
      <c r="AG1323" s="61"/>
      <c r="AH1323" s="61"/>
      <c r="AI1323" s="61"/>
      <c r="AJ1323" s="61"/>
      <c r="AK1323" s="61"/>
      <c r="AL1323" s="61"/>
      <c r="AM1323" s="61"/>
      <c r="AN1323" s="61"/>
      <c r="AO1323" s="61"/>
      <c r="AP1323" s="61"/>
      <c r="AQ1323" s="61"/>
      <c r="AR1323" s="61"/>
      <c r="AS1323" s="61"/>
      <c r="AT1323" s="61"/>
      <c r="AU1323" s="61"/>
      <c r="AV1323" s="61"/>
      <c r="AW1323" s="61"/>
      <c r="AX1323" s="61"/>
      <c r="AY1323" s="61"/>
      <c r="AZ1323" s="61"/>
      <c r="BA1323" s="61"/>
      <c r="BB1323" s="61"/>
      <c r="BC1323" s="61"/>
      <c r="BD1323" s="61"/>
      <c r="BE1323" s="61"/>
      <c r="BF1323" s="61"/>
      <c r="BG1323" s="61"/>
    </row>
    <row r="1324" spans="1:59" s="62" customFormat="1" ht="36">
      <c r="A1324" s="133" t="s">
        <v>40</v>
      </c>
      <c r="B1324" s="86" t="s">
        <v>961</v>
      </c>
      <c r="C1324" s="211"/>
      <c r="D1324" s="107">
        <f t="shared" si="573"/>
        <v>300</v>
      </c>
      <c r="E1324" s="107"/>
      <c r="F1324" s="107"/>
      <c r="G1324" s="107"/>
      <c r="H1324" s="107"/>
      <c r="I1324" s="107"/>
      <c r="J1324" s="107">
        <v>300</v>
      </c>
      <c r="K1324" s="107"/>
      <c r="L1324" s="107"/>
      <c r="M1324" s="107"/>
      <c r="N1324" s="107"/>
      <c r="O1324" s="107"/>
      <c r="P1324" s="107"/>
      <c r="Q1324" s="107"/>
      <c r="R1324" s="107"/>
      <c r="S1324" s="107"/>
      <c r="T1324" s="107"/>
      <c r="U1324" s="212">
        <f t="shared" si="557"/>
        <v>300</v>
      </c>
      <c r="V1324" s="32">
        <f t="shared" si="556"/>
        <v>300</v>
      </c>
      <c r="W1324" s="97">
        <f t="shared" si="555"/>
        <v>300</v>
      </c>
      <c r="X1324" s="172">
        <f t="shared" si="568"/>
        <v>300</v>
      </c>
      <c r="Y1324" s="57"/>
      <c r="Z1324" s="5">
        <f t="shared" si="572"/>
        <v>0</v>
      </c>
      <c r="AA1324" s="61"/>
      <c r="AB1324" s="61"/>
      <c r="AC1324" s="61"/>
      <c r="AD1324" s="61"/>
      <c r="AE1324" s="61"/>
      <c r="AF1324" s="61"/>
      <c r="AG1324" s="61"/>
      <c r="AH1324" s="61"/>
      <c r="AI1324" s="61"/>
      <c r="AJ1324" s="61"/>
      <c r="AK1324" s="61"/>
      <c r="AL1324" s="61"/>
      <c r="AM1324" s="61"/>
      <c r="AN1324" s="61"/>
      <c r="AO1324" s="61"/>
      <c r="AP1324" s="61"/>
      <c r="AQ1324" s="61"/>
      <c r="AR1324" s="61"/>
      <c r="AS1324" s="61"/>
      <c r="AT1324" s="61"/>
      <c r="AU1324" s="61"/>
      <c r="AV1324" s="61"/>
      <c r="AW1324" s="61"/>
      <c r="AX1324" s="61"/>
      <c r="AY1324" s="61"/>
      <c r="AZ1324" s="61"/>
      <c r="BA1324" s="61"/>
      <c r="BB1324" s="61"/>
      <c r="BC1324" s="61"/>
      <c r="BD1324" s="61"/>
      <c r="BE1324" s="61"/>
      <c r="BF1324" s="61"/>
      <c r="BG1324" s="61"/>
    </row>
    <row r="1325" spans="1:59" s="62" customFormat="1" ht="37.5" customHeight="1">
      <c r="A1325" s="133" t="s">
        <v>40</v>
      </c>
      <c r="B1325" s="86" t="s">
        <v>962</v>
      </c>
      <c r="C1325" s="211"/>
      <c r="D1325" s="107">
        <f t="shared" si="573"/>
        <v>450</v>
      </c>
      <c r="E1325" s="107"/>
      <c r="F1325" s="107"/>
      <c r="G1325" s="107"/>
      <c r="H1325" s="107"/>
      <c r="I1325" s="107"/>
      <c r="J1325" s="107">
        <v>450</v>
      </c>
      <c r="K1325" s="107"/>
      <c r="L1325" s="107"/>
      <c r="M1325" s="107"/>
      <c r="N1325" s="107"/>
      <c r="O1325" s="107"/>
      <c r="P1325" s="107"/>
      <c r="Q1325" s="107"/>
      <c r="R1325" s="107"/>
      <c r="S1325" s="107"/>
      <c r="T1325" s="107"/>
      <c r="U1325" s="212">
        <f t="shared" si="557"/>
        <v>450</v>
      </c>
      <c r="V1325" s="32">
        <f t="shared" si="556"/>
        <v>450</v>
      </c>
      <c r="W1325" s="97">
        <f t="shared" ref="W1325:W1393" si="577">E1325+F1325+G1325+H1325+I1325+J1325+K1325+L1325+M1325+N1325+O1325+P1325</f>
        <v>450</v>
      </c>
      <c r="X1325" s="172">
        <f t="shared" si="568"/>
        <v>450</v>
      </c>
      <c r="Y1325" s="57"/>
      <c r="Z1325" s="5">
        <f t="shared" si="572"/>
        <v>0</v>
      </c>
      <c r="AA1325" s="61"/>
      <c r="AB1325" s="61"/>
      <c r="AC1325" s="61"/>
      <c r="AD1325" s="61"/>
      <c r="AE1325" s="61"/>
      <c r="AF1325" s="61"/>
      <c r="AG1325" s="61"/>
      <c r="AH1325" s="61"/>
      <c r="AI1325" s="61"/>
      <c r="AJ1325" s="61"/>
      <c r="AK1325" s="61"/>
      <c r="AL1325" s="61"/>
      <c r="AM1325" s="61"/>
      <c r="AN1325" s="61"/>
      <c r="AO1325" s="61"/>
      <c r="AP1325" s="61"/>
      <c r="AQ1325" s="61"/>
      <c r="AR1325" s="61"/>
      <c r="AS1325" s="61"/>
      <c r="AT1325" s="61"/>
      <c r="AU1325" s="61"/>
      <c r="AV1325" s="61"/>
      <c r="AW1325" s="61"/>
      <c r="AX1325" s="61"/>
      <c r="AY1325" s="61"/>
      <c r="AZ1325" s="61"/>
      <c r="BA1325" s="61"/>
      <c r="BB1325" s="61"/>
      <c r="BC1325" s="61"/>
      <c r="BD1325" s="61"/>
      <c r="BE1325" s="61"/>
      <c r="BF1325" s="61"/>
      <c r="BG1325" s="61"/>
    </row>
    <row r="1326" spans="1:59" s="62" customFormat="1" ht="36">
      <c r="A1326" s="133" t="s">
        <v>40</v>
      </c>
      <c r="B1326" s="86" t="s">
        <v>963</v>
      </c>
      <c r="C1326" s="211"/>
      <c r="D1326" s="107">
        <f t="shared" si="573"/>
        <v>160</v>
      </c>
      <c r="E1326" s="107"/>
      <c r="F1326" s="107"/>
      <c r="G1326" s="107"/>
      <c r="H1326" s="107"/>
      <c r="I1326" s="107"/>
      <c r="J1326" s="107">
        <v>160</v>
      </c>
      <c r="K1326" s="107"/>
      <c r="L1326" s="107"/>
      <c r="M1326" s="107"/>
      <c r="N1326" s="107"/>
      <c r="O1326" s="107"/>
      <c r="P1326" s="107"/>
      <c r="Q1326" s="107"/>
      <c r="R1326" s="107"/>
      <c r="S1326" s="107"/>
      <c r="T1326" s="107"/>
      <c r="U1326" s="212"/>
      <c r="V1326" s="32"/>
      <c r="W1326" s="97"/>
      <c r="X1326" s="172">
        <f t="shared" si="568"/>
        <v>160</v>
      </c>
      <c r="Y1326" s="57"/>
      <c r="Z1326" s="5">
        <f t="shared" si="572"/>
        <v>0</v>
      </c>
      <c r="AA1326" s="61"/>
      <c r="AB1326" s="61"/>
      <c r="AC1326" s="61"/>
      <c r="AD1326" s="61"/>
      <c r="AE1326" s="61"/>
      <c r="AF1326" s="61"/>
      <c r="AG1326" s="61"/>
      <c r="AH1326" s="61"/>
      <c r="AI1326" s="61"/>
      <c r="AJ1326" s="61"/>
      <c r="AK1326" s="61"/>
      <c r="AL1326" s="61"/>
      <c r="AM1326" s="61"/>
      <c r="AN1326" s="61"/>
      <c r="AO1326" s="61"/>
      <c r="AP1326" s="61"/>
      <c r="AQ1326" s="61"/>
      <c r="AR1326" s="61"/>
      <c r="AS1326" s="61"/>
      <c r="AT1326" s="61"/>
      <c r="AU1326" s="61"/>
      <c r="AV1326" s="61"/>
      <c r="AW1326" s="61"/>
      <c r="AX1326" s="61"/>
      <c r="AY1326" s="61"/>
      <c r="AZ1326" s="61"/>
      <c r="BA1326" s="61"/>
      <c r="BB1326" s="61"/>
      <c r="BC1326" s="61"/>
      <c r="BD1326" s="61"/>
      <c r="BE1326" s="61"/>
      <c r="BF1326" s="61"/>
      <c r="BG1326" s="61"/>
    </row>
    <row r="1327" spans="1:59" s="62" customFormat="1" ht="33" customHeight="1">
      <c r="A1327" s="133" t="s">
        <v>40</v>
      </c>
      <c r="B1327" s="86" t="s">
        <v>964</v>
      </c>
      <c r="C1327" s="211">
        <v>2500</v>
      </c>
      <c r="D1327" s="107">
        <f t="shared" si="573"/>
        <v>2500</v>
      </c>
      <c r="E1327" s="107"/>
      <c r="F1327" s="107"/>
      <c r="G1327" s="107"/>
      <c r="H1327" s="107"/>
      <c r="I1327" s="107"/>
      <c r="J1327" s="107">
        <v>2500</v>
      </c>
      <c r="K1327" s="107"/>
      <c r="L1327" s="107"/>
      <c r="M1327" s="107"/>
      <c r="N1327" s="107"/>
      <c r="O1327" s="107"/>
      <c r="P1327" s="107"/>
      <c r="Q1327" s="107"/>
      <c r="R1327" s="107"/>
      <c r="S1327" s="107"/>
      <c r="T1327" s="107"/>
      <c r="U1327" s="212"/>
      <c r="V1327" s="32"/>
      <c r="W1327" s="97"/>
      <c r="X1327" s="172">
        <f t="shared" si="568"/>
        <v>0</v>
      </c>
      <c r="Y1327" s="57"/>
      <c r="Z1327" s="5">
        <f t="shared" si="572"/>
        <v>0</v>
      </c>
      <c r="AA1327" s="61"/>
      <c r="AB1327" s="61"/>
      <c r="AC1327" s="61"/>
      <c r="AD1327" s="61"/>
      <c r="AE1327" s="61"/>
      <c r="AF1327" s="61"/>
      <c r="AG1327" s="61"/>
      <c r="AH1327" s="61"/>
      <c r="AI1327" s="61"/>
      <c r="AJ1327" s="61"/>
      <c r="AK1327" s="61"/>
      <c r="AL1327" s="61"/>
      <c r="AM1327" s="61"/>
      <c r="AN1327" s="61"/>
      <c r="AO1327" s="61"/>
      <c r="AP1327" s="61"/>
      <c r="AQ1327" s="61"/>
      <c r="AR1327" s="61"/>
      <c r="AS1327" s="61"/>
      <c r="AT1327" s="61"/>
      <c r="AU1327" s="61"/>
      <c r="AV1327" s="61"/>
      <c r="AW1327" s="61"/>
      <c r="AX1327" s="61"/>
      <c r="AY1327" s="61"/>
      <c r="AZ1327" s="61"/>
      <c r="BA1327" s="61"/>
      <c r="BB1327" s="61"/>
      <c r="BC1327" s="61"/>
      <c r="BD1327" s="61"/>
      <c r="BE1327" s="61"/>
      <c r="BF1327" s="61"/>
      <c r="BG1327" s="61"/>
    </row>
    <row r="1328" spans="1:59" s="62" customFormat="1" ht="12" hidden="1">
      <c r="A1328" s="133" t="s">
        <v>40</v>
      </c>
      <c r="B1328" s="86" t="s">
        <v>625</v>
      </c>
      <c r="C1328" s="211">
        <v>300</v>
      </c>
      <c r="D1328" s="107">
        <f t="shared" si="573"/>
        <v>0</v>
      </c>
      <c r="E1328" s="107"/>
      <c r="F1328" s="107"/>
      <c r="G1328" s="107"/>
      <c r="H1328" s="107"/>
      <c r="I1328" s="107"/>
      <c r="J1328" s="107"/>
      <c r="K1328" s="107"/>
      <c r="L1328" s="107"/>
      <c r="M1328" s="107"/>
      <c r="N1328" s="107"/>
      <c r="O1328" s="107"/>
      <c r="P1328" s="107"/>
      <c r="Q1328" s="107"/>
      <c r="R1328" s="107"/>
      <c r="S1328" s="107"/>
      <c r="T1328" s="107"/>
      <c r="U1328" s="212"/>
      <c r="V1328" s="32"/>
      <c r="W1328" s="97"/>
      <c r="X1328" s="172">
        <f t="shared" si="568"/>
        <v>-300</v>
      </c>
      <c r="Y1328" s="57"/>
      <c r="Z1328" s="5">
        <f t="shared" si="572"/>
        <v>0</v>
      </c>
      <c r="AA1328" s="61"/>
      <c r="AB1328" s="61"/>
      <c r="AC1328" s="61"/>
      <c r="AD1328" s="61"/>
      <c r="AE1328" s="61"/>
      <c r="AF1328" s="61"/>
      <c r="AG1328" s="61"/>
      <c r="AH1328" s="61"/>
      <c r="AI1328" s="61"/>
      <c r="AJ1328" s="61"/>
      <c r="AK1328" s="61"/>
      <c r="AL1328" s="61"/>
      <c r="AM1328" s="61"/>
      <c r="AN1328" s="61"/>
      <c r="AO1328" s="61"/>
      <c r="AP1328" s="61"/>
      <c r="AQ1328" s="61"/>
      <c r="AR1328" s="61"/>
      <c r="AS1328" s="61"/>
      <c r="AT1328" s="61"/>
      <c r="AU1328" s="61"/>
      <c r="AV1328" s="61"/>
      <c r="AW1328" s="61"/>
      <c r="AX1328" s="61"/>
      <c r="AY1328" s="61"/>
      <c r="AZ1328" s="61"/>
      <c r="BA1328" s="61"/>
      <c r="BB1328" s="61"/>
      <c r="BC1328" s="61"/>
      <c r="BD1328" s="61"/>
      <c r="BE1328" s="61"/>
      <c r="BF1328" s="61"/>
      <c r="BG1328" s="61"/>
    </row>
    <row r="1329" spans="1:59" s="41" customFormat="1" ht="13.5" customHeight="1">
      <c r="A1329" s="27" t="s">
        <v>965</v>
      </c>
      <c r="B1329" s="28" t="s">
        <v>966</v>
      </c>
      <c r="C1329" s="227">
        <f t="shared" ref="C1329:I1329" si="578">C1330+C1331+C1332+C1336</f>
        <v>13685</v>
      </c>
      <c r="D1329" s="37">
        <f t="shared" si="578"/>
        <v>15638</v>
      </c>
      <c r="E1329" s="37">
        <f t="shared" si="578"/>
        <v>0</v>
      </c>
      <c r="F1329" s="37">
        <f t="shared" si="578"/>
        <v>0</v>
      </c>
      <c r="G1329" s="37">
        <f t="shared" si="578"/>
        <v>0</v>
      </c>
      <c r="H1329" s="37">
        <f t="shared" si="578"/>
        <v>0</v>
      </c>
      <c r="I1329" s="37">
        <f t="shared" si="578"/>
        <v>0</v>
      </c>
      <c r="J1329" s="37">
        <f>J1330+J1331+J1332+J1336</f>
        <v>15638</v>
      </c>
      <c r="K1329" s="37">
        <f t="shared" ref="K1329:P1329" si="579">K1330+K1331+K1332</f>
        <v>0</v>
      </c>
      <c r="L1329" s="37">
        <f t="shared" si="579"/>
        <v>0</v>
      </c>
      <c r="M1329" s="37">
        <f t="shared" si="579"/>
        <v>0</v>
      </c>
      <c r="N1329" s="37">
        <f t="shared" si="579"/>
        <v>0</v>
      </c>
      <c r="O1329" s="37">
        <f t="shared" si="579"/>
        <v>0</v>
      </c>
      <c r="P1329" s="37">
        <f t="shared" si="579"/>
        <v>0</v>
      </c>
      <c r="Q1329" s="37">
        <v>163.4</v>
      </c>
      <c r="R1329" s="37"/>
      <c r="S1329" s="37">
        <f>S1331</f>
        <v>169</v>
      </c>
      <c r="T1329" s="37">
        <f>T1331</f>
        <v>0</v>
      </c>
      <c r="U1329" s="217">
        <f t="shared" si="557"/>
        <v>15801.4</v>
      </c>
      <c r="V1329" s="32">
        <f t="shared" ref="V1329:V1397" si="580">U1329-S1329</f>
        <v>15632.4</v>
      </c>
      <c r="W1329" s="97">
        <f t="shared" si="577"/>
        <v>15638</v>
      </c>
      <c r="X1329" s="125">
        <f t="shared" si="568"/>
        <v>1953</v>
      </c>
      <c r="Y1329" s="75" t="s">
        <v>37</v>
      </c>
      <c r="Z1329" s="5">
        <f t="shared" si="572"/>
        <v>0</v>
      </c>
      <c r="AA1329" s="39"/>
      <c r="AB1329" s="39"/>
      <c r="AC1329" s="40"/>
      <c r="AD1329" s="40"/>
      <c r="AE1329" s="40"/>
      <c r="AF1329" s="40"/>
      <c r="AG1329" s="40"/>
      <c r="AH1329" s="40"/>
      <c r="AI1329" s="40"/>
      <c r="AJ1329" s="40"/>
      <c r="AK1329" s="40"/>
      <c r="AL1329" s="40"/>
      <c r="AM1329" s="40"/>
      <c r="AN1329" s="40"/>
      <c r="AO1329" s="40"/>
      <c r="AP1329" s="40"/>
      <c r="AQ1329" s="40"/>
      <c r="AR1329" s="40"/>
      <c r="AS1329" s="40"/>
      <c r="AT1329" s="40"/>
      <c r="AU1329" s="40"/>
      <c r="AV1329" s="40"/>
      <c r="AW1329" s="40"/>
      <c r="AX1329" s="40"/>
      <c r="AY1329" s="40"/>
      <c r="AZ1329" s="40"/>
      <c r="BA1329" s="40"/>
      <c r="BB1329" s="40"/>
      <c r="BC1329" s="40"/>
      <c r="BD1329" s="40"/>
      <c r="BE1329" s="40"/>
      <c r="BF1329" s="40"/>
      <c r="BG1329" s="40"/>
    </row>
    <row r="1330" spans="1:59" s="77" customFormat="1" ht="13.5" customHeight="1">
      <c r="A1330" s="42" t="s">
        <v>35</v>
      </c>
      <c r="B1330" s="43" t="s">
        <v>36</v>
      </c>
      <c r="C1330" s="213">
        <v>8054</v>
      </c>
      <c r="D1330" s="103">
        <f t="shared" ref="D1330:D1340" si="581">SUM(E1330:P1330)</f>
        <v>10016</v>
      </c>
      <c r="E1330" s="103"/>
      <c r="F1330" s="103"/>
      <c r="G1330" s="103"/>
      <c r="H1330" s="103"/>
      <c r="I1330" s="103"/>
      <c r="J1330" s="103">
        <v>10016</v>
      </c>
      <c r="K1330" s="103"/>
      <c r="L1330" s="103"/>
      <c r="M1330" s="103"/>
      <c r="N1330" s="103"/>
      <c r="O1330" s="103"/>
      <c r="P1330" s="103"/>
      <c r="Q1330" s="103"/>
      <c r="R1330" s="103"/>
      <c r="S1330" s="103"/>
      <c r="T1330" s="103"/>
      <c r="U1330" s="214">
        <f t="shared" si="557"/>
        <v>10016</v>
      </c>
      <c r="V1330" s="32">
        <f t="shared" si="580"/>
        <v>10016</v>
      </c>
      <c r="W1330" s="97">
        <f t="shared" si="577"/>
        <v>10016</v>
      </c>
      <c r="X1330" s="176">
        <f t="shared" si="568"/>
        <v>1962</v>
      </c>
      <c r="Y1330" s="57"/>
      <c r="Z1330" s="5">
        <f t="shared" si="572"/>
        <v>0</v>
      </c>
      <c r="AA1330" s="76"/>
      <c r="AB1330" s="76"/>
      <c r="AC1330" s="76"/>
      <c r="AD1330" s="76"/>
      <c r="AE1330" s="76"/>
      <c r="AF1330" s="76"/>
      <c r="AG1330" s="76"/>
      <c r="AH1330" s="76"/>
      <c r="AI1330" s="76"/>
      <c r="AJ1330" s="76"/>
      <c r="AK1330" s="76"/>
      <c r="AL1330" s="76"/>
      <c r="AM1330" s="76"/>
      <c r="AN1330" s="76"/>
      <c r="AO1330" s="76"/>
      <c r="AP1330" s="76"/>
      <c r="AQ1330" s="76"/>
      <c r="AR1330" s="76"/>
      <c r="AS1330" s="76"/>
      <c r="AT1330" s="76"/>
      <c r="AU1330" s="76"/>
      <c r="AV1330" s="76"/>
      <c r="AW1330" s="76"/>
      <c r="AX1330" s="76"/>
      <c r="AY1330" s="76"/>
      <c r="AZ1330" s="76"/>
      <c r="BA1330" s="76"/>
      <c r="BB1330" s="76"/>
      <c r="BC1330" s="76"/>
      <c r="BD1330" s="76"/>
      <c r="BE1330" s="76"/>
      <c r="BF1330" s="76"/>
      <c r="BG1330" s="76"/>
    </row>
    <row r="1331" spans="1:59" s="77" customFormat="1" ht="13.5" customHeight="1">
      <c r="A1331" s="42" t="s">
        <v>43</v>
      </c>
      <c r="B1331" s="43" t="s">
        <v>44</v>
      </c>
      <c r="C1331" s="213">
        <v>1471</v>
      </c>
      <c r="D1331" s="103">
        <f t="shared" si="581"/>
        <v>1522</v>
      </c>
      <c r="E1331" s="103"/>
      <c r="F1331" s="103"/>
      <c r="G1331" s="103"/>
      <c r="H1331" s="103"/>
      <c r="I1331" s="103"/>
      <c r="J1331" s="103">
        <v>1522</v>
      </c>
      <c r="K1331" s="103"/>
      <c r="L1331" s="103"/>
      <c r="M1331" s="103"/>
      <c r="N1331" s="103"/>
      <c r="O1331" s="103"/>
      <c r="P1331" s="103"/>
      <c r="Q1331" s="103">
        <v>163</v>
      </c>
      <c r="R1331" s="103"/>
      <c r="S1331" s="103">
        <v>169</v>
      </c>
      <c r="T1331" s="103"/>
      <c r="U1331" s="214">
        <f t="shared" ref="U1331:U1401" si="582">D1331+Q1331+R1331</f>
        <v>1685</v>
      </c>
      <c r="V1331" s="32">
        <f t="shared" si="580"/>
        <v>1516</v>
      </c>
      <c r="W1331" s="97">
        <f t="shared" si="577"/>
        <v>1522</v>
      </c>
      <c r="X1331" s="176">
        <f t="shared" si="568"/>
        <v>51</v>
      </c>
      <c r="Y1331" s="57"/>
      <c r="Z1331" s="5">
        <f t="shared" si="572"/>
        <v>0</v>
      </c>
      <c r="AA1331" s="76"/>
      <c r="AB1331" s="76"/>
      <c r="AC1331" s="76"/>
      <c r="AD1331" s="76"/>
      <c r="AE1331" s="76"/>
      <c r="AF1331" s="76"/>
      <c r="AG1331" s="76"/>
      <c r="AH1331" s="76"/>
      <c r="AI1331" s="76"/>
      <c r="AJ1331" s="76"/>
      <c r="AK1331" s="76"/>
      <c r="AL1331" s="76"/>
      <c r="AM1331" s="76"/>
      <c r="AN1331" s="76"/>
      <c r="AO1331" s="76"/>
      <c r="AP1331" s="76"/>
      <c r="AQ1331" s="76"/>
      <c r="AR1331" s="76"/>
      <c r="AS1331" s="76"/>
      <c r="AT1331" s="76"/>
      <c r="AU1331" s="76"/>
      <c r="AV1331" s="76"/>
      <c r="AW1331" s="76"/>
      <c r="AX1331" s="76"/>
      <c r="AY1331" s="76"/>
      <c r="AZ1331" s="76"/>
      <c r="BA1331" s="76"/>
      <c r="BB1331" s="76"/>
      <c r="BC1331" s="76"/>
      <c r="BD1331" s="76"/>
      <c r="BE1331" s="76"/>
      <c r="BF1331" s="76"/>
      <c r="BG1331" s="76"/>
    </row>
    <row r="1332" spans="1:59" s="77" customFormat="1" ht="13.5" customHeight="1">
      <c r="A1332" s="42" t="s">
        <v>45</v>
      </c>
      <c r="B1332" s="43" t="s">
        <v>94</v>
      </c>
      <c r="C1332" s="213">
        <v>1830</v>
      </c>
      <c r="D1332" s="103">
        <f>SUM(E1332:P1332)</f>
        <v>2600</v>
      </c>
      <c r="E1332" s="103">
        <f t="shared" ref="E1332:I1332" si="583">SUM(E1333:E1335)</f>
        <v>0</v>
      </c>
      <c r="F1332" s="103">
        <f t="shared" si="583"/>
        <v>0</v>
      </c>
      <c r="G1332" s="103">
        <f t="shared" si="583"/>
        <v>0</v>
      </c>
      <c r="H1332" s="103">
        <f t="shared" si="583"/>
        <v>0</v>
      </c>
      <c r="I1332" s="103">
        <f t="shared" si="583"/>
        <v>0</v>
      </c>
      <c r="J1332" s="103">
        <f>SUM(J1333:J1335)</f>
        <v>2600</v>
      </c>
      <c r="K1332" s="103">
        <f t="shared" ref="K1332:P1332" si="584">SUM(K1333:K1335)</f>
        <v>0</v>
      </c>
      <c r="L1332" s="103">
        <f t="shared" si="584"/>
        <v>0</v>
      </c>
      <c r="M1332" s="103">
        <f t="shared" si="584"/>
        <v>0</v>
      </c>
      <c r="N1332" s="103">
        <f t="shared" si="584"/>
        <v>0</v>
      </c>
      <c r="O1332" s="103">
        <f t="shared" si="584"/>
        <v>0</v>
      </c>
      <c r="P1332" s="103">
        <f t="shared" si="584"/>
        <v>0</v>
      </c>
      <c r="Q1332" s="103"/>
      <c r="R1332" s="103"/>
      <c r="S1332" s="103"/>
      <c r="T1332" s="103"/>
      <c r="U1332" s="214">
        <f t="shared" si="582"/>
        <v>2600</v>
      </c>
      <c r="V1332" s="32">
        <f t="shared" si="580"/>
        <v>2600</v>
      </c>
      <c r="W1332" s="97">
        <f t="shared" si="577"/>
        <v>2600</v>
      </c>
      <c r="X1332" s="176">
        <f t="shared" si="568"/>
        <v>770</v>
      </c>
      <c r="Y1332" s="57"/>
      <c r="Z1332" s="5">
        <f t="shared" si="572"/>
        <v>0</v>
      </c>
      <c r="AA1332" s="76"/>
      <c r="AB1332" s="76"/>
      <c r="AC1332" s="76"/>
      <c r="AD1332" s="76"/>
      <c r="AE1332" s="76"/>
      <c r="AF1332" s="76"/>
      <c r="AG1332" s="76"/>
      <c r="AH1332" s="76"/>
      <c r="AI1332" s="76"/>
      <c r="AJ1332" s="76"/>
      <c r="AK1332" s="76"/>
      <c r="AL1332" s="76"/>
      <c r="AM1332" s="76"/>
      <c r="AN1332" s="76"/>
      <c r="AO1332" s="76"/>
      <c r="AP1332" s="76"/>
      <c r="AQ1332" s="76"/>
      <c r="AR1332" s="76"/>
      <c r="AS1332" s="76"/>
      <c r="AT1332" s="76"/>
      <c r="AU1332" s="76"/>
      <c r="AV1332" s="76"/>
      <c r="AW1332" s="76"/>
      <c r="AX1332" s="76"/>
      <c r="AY1332" s="76"/>
      <c r="AZ1332" s="76"/>
      <c r="BA1332" s="76"/>
      <c r="BB1332" s="76"/>
      <c r="BC1332" s="76"/>
      <c r="BD1332" s="76"/>
      <c r="BE1332" s="76"/>
      <c r="BF1332" s="76"/>
      <c r="BG1332" s="76"/>
    </row>
    <row r="1333" spans="1:59" s="62" customFormat="1" ht="36">
      <c r="A1333" s="50" t="s">
        <v>40</v>
      </c>
      <c r="B1333" s="51" t="s">
        <v>967</v>
      </c>
      <c r="C1333" s="211"/>
      <c r="D1333" s="107">
        <f t="shared" ref="D1333:D1334" si="585">SUM(E1333:P1333)</f>
        <v>770</v>
      </c>
      <c r="E1333" s="107"/>
      <c r="F1333" s="107"/>
      <c r="G1333" s="107">
        <v>0</v>
      </c>
      <c r="H1333" s="107"/>
      <c r="I1333" s="107"/>
      <c r="J1333" s="107">
        <v>770</v>
      </c>
      <c r="K1333" s="107"/>
      <c r="L1333" s="107"/>
      <c r="M1333" s="107"/>
      <c r="N1333" s="107"/>
      <c r="O1333" s="107"/>
      <c r="P1333" s="107"/>
      <c r="Q1333" s="107"/>
      <c r="R1333" s="107"/>
      <c r="S1333" s="107"/>
      <c r="T1333" s="107"/>
      <c r="U1333" s="212">
        <f t="shared" si="582"/>
        <v>770</v>
      </c>
      <c r="V1333" s="32">
        <f t="shared" si="580"/>
        <v>770</v>
      </c>
      <c r="W1333" s="97">
        <f t="shared" si="577"/>
        <v>770</v>
      </c>
      <c r="X1333" s="172">
        <f t="shared" si="568"/>
        <v>770</v>
      </c>
      <c r="Y1333" s="57"/>
      <c r="Z1333" s="5">
        <f t="shared" si="572"/>
        <v>0</v>
      </c>
      <c r="AA1333" s="61"/>
      <c r="AB1333" s="61"/>
      <c r="AC1333" s="61"/>
      <c r="AD1333" s="61"/>
      <c r="AE1333" s="61"/>
      <c r="AF1333" s="61"/>
      <c r="AG1333" s="61"/>
      <c r="AH1333" s="61"/>
      <c r="AI1333" s="61"/>
      <c r="AJ1333" s="61"/>
      <c r="AK1333" s="61"/>
      <c r="AL1333" s="61"/>
      <c r="AM1333" s="61"/>
      <c r="AN1333" s="61"/>
      <c r="AO1333" s="61"/>
      <c r="AP1333" s="61"/>
      <c r="AQ1333" s="61"/>
      <c r="AR1333" s="61"/>
      <c r="AS1333" s="61"/>
      <c r="AT1333" s="61"/>
      <c r="AU1333" s="61"/>
      <c r="AV1333" s="61"/>
      <c r="AW1333" s="61"/>
      <c r="AX1333" s="61"/>
      <c r="AY1333" s="61"/>
      <c r="AZ1333" s="61"/>
      <c r="BA1333" s="61"/>
      <c r="BB1333" s="61"/>
      <c r="BC1333" s="61"/>
      <c r="BD1333" s="61"/>
      <c r="BE1333" s="61"/>
      <c r="BF1333" s="61"/>
      <c r="BG1333" s="61"/>
    </row>
    <row r="1334" spans="1:59" s="62" customFormat="1" ht="24" hidden="1">
      <c r="A1334" s="50" t="s">
        <v>40</v>
      </c>
      <c r="B1334" s="51" t="s">
        <v>872</v>
      </c>
      <c r="C1334" s="211"/>
      <c r="D1334" s="107">
        <f t="shared" si="585"/>
        <v>0</v>
      </c>
      <c r="E1334" s="107"/>
      <c r="F1334" s="107"/>
      <c r="G1334" s="107"/>
      <c r="H1334" s="107"/>
      <c r="I1334" s="107"/>
      <c r="J1334" s="107"/>
      <c r="K1334" s="107"/>
      <c r="L1334" s="107"/>
      <c r="M1334" s="107"/>
      <c r="N1334" s="107"/>
      <c r="O1334" s="107"/>
      <c r="P1334" s="107"/>
      <c r="Q1334" s="107"/>
      <c r="R1334" s="107"/>
      <c r="S1334" s="107"/>
      <c r="T1334" s="107"/>
      <c r="U1334" s="212">
        <f t="shared" si="582"/>
        <v>0</v>
      </c>
      <c r="V1334" s="32">
        <f t="shared" si="580"/>
        <v>0</v>
      </c>
      <c r="W1334" s="97"/>
      <c r="X1334" s="172">
        <f t="shared" si="568"/>
        <v>0</v>
      </c>
      <c r="Y1334" s="57"/>
      <c r="Z1334" s="5">
        <f t="shared" si="572"/>
        <v>0</v>
      </c>
      <c r="AA1334" s="61"/>
      <c r="AB1334" s="61"/>
      <c r="AC1334" s="61"/>
      <c r="AD1334" s="61"/>
      <c r="AE1334" s="61"/>
      <c r="AF1334" s="61"/>
      <c r="AG1334" s="61"/>
      <c r="AH1334" s="61"/>
      <c r="AI1334" s="61"/>
      <c r="AJ1334" s="61"/>
      <c r="AK1334" s="61"/>
      <c r="AL1334" s="61"/>
      <c r="AM1334" s="61"/>
      <c r="AN1334" s="61"/>
      <c r="AO1334" s="61"/>
      <c r="AP1334" s="61"/>
      <c r="AQ1334" s="61"/>
      <c r="AR1334" s="61"/>
      <c r="AS1334" s="61"/>
      <c r="AT1334" s="61"/>
      <c r="AU1334" s="61"/>
      <c r="AV1334" s="61"/>
      <c r="AW1334" s="61"/>
      <c r="AX1334" s="61"/>
      <c r="AY1334" s="61"/>
      <c r="AZ1334" s="61"/>
      <c r="BA1334" s="61"/>
      <c r="BB1334" s="61"/>
      <c r="BC1334" s="61"/>
      <c r="BD1334" s="61"/>
      <c r="BE1334" s="61"/>
      <c r="BF1334" s="61"/>
      <c r="BG1334" s="61"/>
    </row>
    <row r="1335" spans="1:59" s="62" customFormat="1" ht="12">
      <c r="A1335" s="205" t="s">
        <v>40</v>
      </c>
      <c r="B1335" s="51" t="s">
        <v>968</v>
      </c>
      <c r="C1335" s="211">
        <v>1830</v>
      </c>
      <c r="D1335" s="107">
        <f t="shared" si="581"/>
        <v>1830</v>
      </c>
      <c r="E1335" s="107"/>
      <c r="F1335" s="107"/>
      <c r="G1335" s="107"/>
      <c r="H1335" s="107"/>
      <c r="I1335" s="107"/>
      <c r="J1335" s="107">
        <v>1830</v>
      </c>
      <c r="K1335" s="107"/>
      <c r="L1335" s="107"/>
      <c r="M1335" s="107"/>
      <c r="N1335" s="107"/>
      <c r="O1335" s="107"/>
      <c r="P1335" s="107"/>
      <c r="Q1335" s="107"/>
      <c r="R1335" s="107"/>
      <c r="S1335" s="107"/>
      <c r="T1335" s="107"/>
      <c r="U1335" s="212">
        <f t="shared" si="582"/>
        <v>1830</v>
      </c>
      <c r="V1335" s="32">
        <f t="shared" si="580"/>
        <v>1830</v>
      </c>
      <c r="W1335" s="97"/>
      <c r="X1335" s="172">
        <f t="shared" si="568"/>
        <v>0</v>
      </c>
      <c r="Y1335" s="57"/>
      <c r="Z1335" s="5">
        <f t="shared" si="572"/>
        <v>0</v>
      </c>
      <c r="AA1335" s="61"/>
      <c r="AB1335" s="61"/>
      <c r="AC1335" s="61"/>
      <c r="AD1335" s="61"/>
      <c r="AE1335" s="61"/>
      <c r="AF1335" s="61"/>
      <c r="AG1335" s="61"/>
      <c r="AH1335" s="61"/>
      <c r="AI1335" s="61"/>
      <c r="AJ1335" s="61"/>
      <c r="AK1335" s="61"/>
      <c r="AL1335" s="61"/>
      <c r="AM1335" s="61"/>
      <c r="AN1335" s="61"/>
      <c r="AO1335" s="61"/>
      <c r="AP1335" s="61"/>
      <c r="AQ1335" s="61"/>
      <c r="AR1335" s="61"/>
      <c r="AS1335" s="61"/>
      <c r="AT1335" s="61"/>
      <c r="AU1335" s="61"/>
      <c r="AV1335" s="61"/>
      <c r="AW1335" s="61"/>
      <c r="AX1335" s="61"/>
      <c r="AY1335" s="61"/>
      <c r="AZ1335" s="61"/>
      <c r="BA1335" s="61"/>
      <c r="BB1335" s="61"/>
      <c r="BC1335" s="61"/>
      <c r="BD1335" s="61"/>
      <c r="BE1335" s="61"/>
      <c r="BF1335" s="61"/>
      <c r="BG1335" s="61"/>
    </row>
    <row r="1336" spans="1:59" s="62" customFormat="1" ht="12" customHeight="1" outlineLevel="1">
      <c r="A1336" s="42" t="s">
        <v>65</v>
      </c>
      <c r="B1336" s="43" t="s">
        <v>66</v>
      </c>
      <c r="C1336" s="218">
        <v>2330</v>
      </c>
      <c r="D1336" s="45">
        <f>SUM(D1337:D1340)</f>
        <v>1500</v>
      </c>
      <c r="E1336" s="45">
        <f t="shared" ref="E1336:P1336" si="586">SUM(E1337:E1340)</f>
        <v>0</v>
      </c>
      <c r="F1336" s="45">
        <f t="shared" si="586"/>
        <v>0</v>
      </c>
      <c r="G1336" s="45">
        <f t="shared" si="586"/>
        <v>0</v>
      </c>
      <c r="H1336" s="45">
        <f t="shared" si="586"/>
        <v>0</v>
      </c>
      <c r="I1336" s="45">
        <f t="shared" si="586"/>
        <v>0</v>
      </c>
      <c r="J1336" s="45">
        <f>SUM(J1337:J1340)</f>
        <v>1500</v>
      </c>
      <c r="K1336" s="45">
        <f t="shared" si="586"/>
        <v>0</v>
      </c>
      <c r="L1336" s="45">
        <f t="shared" si="586"/>
        <v>0</v>
      </c>
      <c r="M1336" s="45">
        <f t="shared" si="586"/>
        <v>0</v>
      </c>
      <c r="N1336" s="45">
        <f t="shared" si="586"/>
        <v>0</v>
      </c>
      <c r="O1336" s="45">
        <f t="shared" si="586"/>
        <v>0</v>
      </c>
      <c r="P1336" s="45">
        <f t="shared" si="586"/>
        <v>0</v>
      </c>
      <c r="Q1336" s="45"/>
      <c r="R1336" s="45"/>
      <c r="S1336" s="45"/>
      <c r="T1336" s="45"/>
      <c r="U1336" s="212">
        <f t="shared" si="582"/>
        <v>1500</v>
      </c>
      <c r="V1336" s="32">
        <f t="shared" si="580"/>
        <v>1500</v>
      </c>
      <c r="W1336" s="97">
        <f t="shared" si="577"/>
        <v>1500</v>
      </c>
      <c r="X1336" s="176">
        <f t="shared" si="568"/>
        <v>-830</v>
      </c>
      <c r="Y1336" s="57"/>
      <c r="Z1336" s="5">
        <f t="shared" si="572"/>
        <v>0</v>
      </c>
      <c r="AA1336" s="61"/>
      <c r="AB1336" s="61"/>
      <c r="AC1336" s="61"/>
      <c r="AD1336" s="61"/>
      <c r="AE1336" s="61"/>
      <c r="AF1336" s="61"/>
      <c r="AG1336" s="61"/>
      <c r="AH1336" s="61"/>
      <c r="AI1336" s="61"/>
      <c r="AJ1336" s="61"/>
      <c r="AK1336" s="61"/>
      <c r="AL1336" s="61"/>
      <c r="AM1336" s="61"/>
      <c r="AN1336" s="61"/>
      <c r="AO1336" s="61"/>
      <c r="AP1336" s="61"/>
      <c r="AQ1336" s="61"/>
      <c r="AR1336" s="61"/>
      <c r="AS1336" s="61"/>
      <c r="AT1336" s="61"/>
      <c r="AU1336" s="61"/>
      <c r="AV1336" s="61"/>
      <c r="AW1336" s="61"/>
      <c r="AX1336" s="61"/>
      <c r="AY1336" s="61"/>
      <c r="AZ1336" s="61"/>
      <c r="BA1336" s="61"/>
      <c r="BB1336" s="61"/>
      <c r="BC1336" s="61"/>
      <c r="BD1336" s="61"/>
      <c r="BE1336" s="61"/>
      <c r="BF1336" s="61"/>
      <c r="BG1336" s="61"/>
    </row>
    <row r="1337" spans="1:59" s="62" customFormat="1" ht="24" hidden="1" customHeight="1" outlineLevel="1">
      <c r="A1337" s="205" t="s">
        <v>40</v>
      </c>
      <c r="B1337" s="215" t="s">
        <v>969</v>
      </c>
      <c r="C1337" s="211">
        <v>530</v>
      </c>
      <c r="D1337" s="107">
        <f>SUM(E1337:P1337)</f>
        <v>0</v>
      </c>
      <c r="E1337" s="107"/>
      <c r="F1337" s="107"/>
      <c r="G1337" s="107"/>
      <c r="H1337" s="107"/>
      <c r="I1337" s="107"/>
      <c r="J1337" s="107"/>
      <c r="K1337" s="107"/>
      <c r="L1337" s="107"/>
      <c r="M1337" s="107"/>
      <c r="N1337" s="107"/>
      <c r="O1337" s="107"/>
      <c r="P1337" s="107"/>
      <c r="Q1337" s="107"/>
      <c r="R1337" s="107"/>
      <c r="S1337" s="107"/>
      <c r="T1337" s="107"/>
      <c r="U1337" s="212">
        <f t="shared" si="582"/>
        <v>0</v>
      </c>
      <c r="V1337" s="32">
        <f t="shared" si="580"/>
        <v>0</v>
      </c>
      <c r="W1337" s="97">
        <f t="shared" si="577"/>
        <v>0</v>
      </c>
      <c r="X1337" s="172">
        <f t="shared" si="568"/>
        <v>-530</v>
      </c>
      <c r="Y1337" s="57"/>
      <c r="Z1337" s="5">
        <f t="shared" si="572"/>
        <v>0</v>
      </c>
      <c r="AA1337" s="61"/>
      <c r="AB1337" s="61"/>
      <c r="AC1337" s="61"/>
      <c r="AD1337" s="61"/>
      <c r="AE1337" s="61"/>
      <c r="AF1337" s="61"/>
      <c r="AG1337" s="61"/>
      <c r="AH1337" s="61"/>
      <c r="AI1337" s="61"/>
      <c r="AJ1337" s="61"/>
      <c r="AK1337" s="61"/>
      <c r="AL1337" s="61"/>
      <c r="AM1337" s="61"/>
      <c r="AN1337" s="61"/>
      <c r="AO1337" s="61"/>
      <c r="AP1337" s="61"/>
      <c r="AQ1337" s="61"/>
      <c r="AR1337" s="61"/>
      <c r="AS1337" s="61"/>
      <c r="AT1337" s="61"/>
      <c r="AU1337" s="61"/>
      <c r="AV1337" s="61"/>
      <c r="AW1337" s="61"/>
      <c r="AX1337" s="61"/>
      <c r="AY1337" s="61"/>
      <c r="AZ1337" s="61"/>
      <c r="BA1337" s="61"/>
      <c r="BB1337" s="61"/>
      <c r="BC1337" s="61"/>
      <c r="BD1337" s="61"/>
      <c r="BE1337" s="61"/>
      <c r="BF1337" s="61"/>
      <c r="BG1337" s="61"/>
    </row>
    <row r="1338" spans="1:59" s="62" customFormat="1" ht="36" hidden="1" outlineLevel="1">
      <c r="A1338" s="205" t="s">
        <v>40</v>
      </c>
      <c r="B1338" s="215" t="s">
        <v>970</v>
      </c>
      <c r="C1338" s="211">
        <v>1800</v>
      </c>
      <c r="D1338" s="107">
        <f>SUM(E1338:P1338)</f>
        <v>0</v>
      </c>
      <c r="E1338" s="107"/>
      <c r="F1338" s="107"/>
      <c r="G1338" s="107"/>
      <c r="H1338" s="107"/>
      <c r="I1338" s="107"/>
      <c r="J1338" s="107"/>
      <c r="K1338" s="107"/>
      <c r="L1338" s="107"/>
      <c r="M1338" s="107"/>
      <c r="N1338" s="107"/>
      <c r="O1338" s="107"/>
      <c r="P1338" s="107"/>
      <c r="Q1338" s="107"/>
      <c r="R1338" s="107"/>
      <c r="S1338" s="107"/>
      <c r="T1338" s="107"/>
      <c r="U1338" s="212">
        <f t="shared" si="582"/>
        <v>0</v>
      </c>
      <c r="V1338" s="32">
        <f t="shared" si="580"/>
        <v>0</v>
      </c>
      <c r="W1338" s="97">
        <f t="shared" si="577"/>
        <v>0</v>
      </c>
      <c r="X1338" s="172">
        <f t="shared" si="568"/>
        <v>-1800</v>
      </c>
      <c r="Y1338" s="57"/>
      <c r="Z1338" s="5">
        <f t="shared" si="572"/>
        <v>0</v>
      </c>
      <c r="AA1338" s="61"/>
      <c r="AB1338" s="61"/>
      <c r="AC1338" s="61"/>
      <c r="AD1338" s="61"/>
      <c r="AE1338" s="61"/>
      <c r="AF1338" s="61"/>
      <c r="AG1338" s="61"/>
      <c r="AH1338" s="61"/>
      <c r="AI1338" s="61"/>
      <c r="AJ1338" s="61"/>
      <c r="AK1338" s="61"/>
      <c r="AL1338" s="61"/>
      <c r="AM1338" s="61"/>
      <c r="AN1338" s="61"/>
      <c r="AO1338" s="61"/>
      <c r="AP1338" s="61"/>
      <c r="AQ1338" s="61"/>
      <c r="AR1338" s="61"/>
      <c r="AS1338" s="61"/>
      <c r="AT1338" s="61"/>
      <c r="AU1338" s="61"/>
      <c r="AV1338" s="61"/>
      <c r="AW1338" s="61"/>
      <c r="AX1338" s="61"/>
      <c r="AY1338" s="61"/>
      <c r="AZ1338" s="61"/>
      <c r="BA1338" s="61"/>
      <c r="BB1338" s="61"/>
      <c r="BC1338" s="61"/>
      <c r="BD1338" s="61"/>
      <c r="BE1338" s="61"/>
      <c r="BF1338" s="61"/>
      <c r="BG1338" s="61"/>
    </row>
    <row r="1339" spans="1:59" s="62" customFormat="1" ht="24" customHeight="1" outlineLevel="1">
      <c r="A1339" s="205" t="s">
        <v>40</v>
      </c>
      <c r="B1339" s="51" t="s">
        <v>971</v>
      </c>
      <c r="C1339" s="211">
        <v>0</v>
      </c>
      <c r="D1339" s="107">
        <f t="shared" si="581"/>
        <v>900</v>
      </c>
      <c r="E1339" s="107"/>
      <c r="F1339" s="107"/>
      <c r="G1339" s="107"/>
      <c r="H1339" s="107"/>
      <c r="I1339" s="107"/>
      <c r="J1339" s="107">
        <v>900</v>
      </c>
      <c r="K1339" s="107"/>
      <c r="L1339" s="107"/>
      <c r="M1339" s="107"/>
      <c r="N1339" s="107"/>
      <c r="O1339" s="107"/>
      <c r="P1339" s="107"/>
      <c r="Q1339" s="107"/>
      <c r="R1339" s="107"/>
      <c r="S1339" s="107"/>
      <c r="T1339" s="107"/>
      <c r="U1339" s="212"/>
      <c r="V1339" s="32"/>
      <c r="W1339" s="97"/>
      <c r="X1339" s="172">
        <f t="shared" si="568"/>
        <v>900</v>
      </c>
      <c r="Y1339" s="57"/>
      <c r="Z1339" s="5">
        <f t="shared" si="572"/>
        <v>0</v>
      </c>
      <c r="AA1339" s="61"/>
      <c r="AB1339" s="61"/>
      <c r="AC1339" s="61"/>
      <c r="AD1339" s="61"/>
      <c r="AE1339" s="61"/>
      <c r="AF1339" s="61"/>
      <c r="AG1339" s="61"/>
      <c r="AH1339" s="61"/>
      <c r="AI1339" s="61"/>
      <c r="AJ1339" s="61"/>
      <c r="AK1339" s="61"/>
      <c r="AL1339" s="61"/>
      <c r="AM1339" s="61"/>
      <c r="AN1339" s="61"/>
      <c r="AO1339" s="61"/>
      <c r="AP1339" s="61"/>
      <c r="AQ1339" s="61"/>
      <c r="AR1339" s="61"/>
      <c r="AS1339" s="61"/>
      <c r="AT1339" s="61"/>
      <c r="AU1339" s="61"/>
      <c r="AV1339" s="61"/>
      <c r="AW1339" s="61"/>
      <c r="AX1339" s="61"/>
      <c r="AY1339" s="61"/>
      <c r="AZ1339" s="61"/>
      <c r="BA1339" s="61"/>
      <c r="BB1339" s="61"/>
      <c r="BC1339" s="61"/>
      <c r="BD1339" s="61"/>
      <c r="BE1339" s="61"/>
      <c r="BF1339" s="61"/>
      <c r="BG1339" s="61"/>
    </row>
    <row r="1340" spans="1:59" s="62" customFormat="1" ht="24" customHeight="1" outlineLevel="1">
      <c r="A1340" s="205" t="s">
        <v>40</v>
      </c>
      <c r="B1340" s="51" t="s">
        <v>972</v>
      </c>
      <c r="C1340" s="211">
        <v>0</v>
      </c>
      <c r="D1340" s="107">
        <f t="shared" si="581"/>
        <v>600</v>
      </c>
      <c r="E1340" s="107"/>
      <c r="F1340" s="107"/>
      <c r="G1340" s="107"/>
      <c r="H1340" s="107"/>
      <c r="I1340" s="107"/>
      <c r="J1340" s="107">
        <v>600</v>
      </c>
      <c r="K1340" s="107"/>
      <c r="L1340" s="107"/>
      <c r="M1340" s="107"/>
      <c r="N1340" s="107"/>
      <c r="O1340" s="107"/>
      <c r="P1340" s="107"/>
      <c r="Q1340" s="107"/>
      <c r="R1340" s="107"/>
      <c r="S1340" s="107"/>
      <c r="T1340" s="107"/>
      <c r="U1340" s="212"/>
      <c r="V1340" s="32"/>
      <c r="W1340" s="97"/>
      <c r="X1340" s="172">
        <f t="shared" si="568"/>
        <v>600</v>
      </c>
      <c r="Y1340" s="57"/>
      <c r="Z1340" s="5">
        <f t="shared" si="572"/>
        <v>0</v>
      </c>
      <c r="AA1340" s="61"/>
      <c r="AB1340" s="61"/>
      <c r="AC1340" s="61"/>
      <c r="AD1340" s="61"/>
      <c r="AE1340" s="61"/>
      <c r="AF1340" s="61"/>
      <c r="AG1340" s="61"/>
      <c r="AH1340" s="61"/>
      <c r="AI1340" s="61"/>
      <c r="AJ1340" s="61"/>
      <c r="AK1340" s="61"/>
      <c r="AL1340" s="61"/>
      <c r="AM1340" s="61"/>
      <c r="AN1340" s="61"/>
      <c r="AO1340" s="61"/>
      <c r="AP1340" s="61"/>
      <c r="AQ1340" s="61"/>
      <c r="AR1340" s="61"/>
      <c r="AS1340" s="61"/>
      <c r="AT1340" s="61"/>
      <c r="AU1340" s="61"/>
      <c r="AV1340" s="61"/>
      <c r="AW1340" s="61"/>
      <c r="AX1340" s="61"/>
      <c r="AY1340" s="61"/>
      <c r="AZ1340" s="61"/>
      <c r="BA1340" s="61"/>
      <c r="BB1340" s="61"/>
      <c r="BC1340" s="61"/>
      <c r="BD1340" s="61"/>
      <c r="BE1340" s="61"/>
      <c r="BF1340" s="61"/>
      <c r="BG1340" s="61"/>
    </row>
    <row r="1341" spans="1:59" s="41" customFormat="1" ht="13.5" customHeight="1">
      <c r="A1341" s="27" t="s">
        <v>973</v>
      </c>
      <c r="B1341" s="28" t="s">
        <v>974</v>
      </c>
      <c r="C1341" s="227">
        <f t="shared" ref="C1341:T1341" si="587">C1342+C1343+C1344+C1349</f>
        <v>13889</v>
      </c>
      <c r="D1341" s="37">
        <f t="shared" si="587"/>
        <v>15860</v>
      </c>
      <c r="E1341" s="37">
        <f t="shared" si="587"/>
        <v>0</v>
      </c>
      <c r="F1341" s="37">
        <f t="shared" si="587"/>
        <v>0</v>
      </c>
      <c r="G1341" s="37">
        <f t="shared" si="587"/>
        <v>0</v>
      </c>
      <c r="H1341" s="37">
        <f t="shared" si="587"/>
        <v>0</v>
      </c>
      <c r="I1341" s="37">
        <f t="shared" si="587"/>
        <v>0</v>
      </c>
      <c r="J1341" s="37">
        <f>J1342+J1343+J1344+J1349</f>
        <v>15860</v>
      </c>
      <c r="K1341" s="37">
        <f t="shared" si="587"/>
        <v>0</v>
      </c>
      <c r="L1341" s="37">
        <f t="shared" si="587"/>
        <v>0</v>
      </c>
      <c r="M1341" s="37">
        <f t="shared" si="587"/>
        <v>0</v>
      </c>
      <c r="N1341" s="37">
        <f t="shared" si="587"/>
        <v>0</v>
      </c>
      <c r="O1341" s="37">
        <f t="shared" si="587"/>
        <v>0</v>
      </c>
      <c r="P1341" s="37">
        <f t="shared" si="587"/>
        <v>0</v>
      </c>
      <c r="Q1341" s="37">
        <f t="shared" si="587"/>
        <v>120</v>
      </c>
      <c r="R1341" s="37"/>
      <c r="S1341" s="37">
        <f t="shared" si="587"/>
        <v>131</v>
      </c>
      <c r="T1341" s="37">
        <f t="shared" si="587"/>
        <v>0</v>
      </c>
      <c r="U1341" s="217">
        <f t="shared" si="582"/>
        <v>15980</v>
      </c>
      <c r="V1341" s="32">
        <f t="shared" si="580"/>
        <v>15849</v>
      </c>
      <c r="W1341" s="97">
        <f t="shared" si="577"/>
        <v>15860</v>
      </c>
      <c r="X1341" s="125">
        <f t="shared" si="568"/>
        <v>1971</v>
      </c>
      <c r="Y1341" s="75" t="s">
        <v>37</v>
      </c>
      <c r="Z1341" s="5">
        <f t="shared" si="572"/>
        <v>0</v>
      </c>
      <c r="AA1341" s="39"/>
      <c r="AB1341" s="39"/>
      <c r="AC1341" s="40"/>
      <c r="AD1341" s="40"/>
      <c r="AE1341" s="40"/>
      <c r="AF1341" s="40"/>
      <c r="AG1341" s="40"/>
      <c r="AH1341" s="40"/>
      <c r="AI1341" s="40"/>
      <c r="AJ1341" s="40"/>
      <c r="AK1341" s="40"/>
      <c r="AL1341" s="40"/>
      <c r="AM1341" s="40"/>
      <c r="AN1341" s="40"/>
      <c r="AO1341" s="40"/>
      <c r="AP1341" s="40"/>
      <c r="AQ1341" s="40"/>
      <c r="AR1341" s="40"/>
      <c r="AS1341" s="40"/>
      <c r="AT1341" s="40"/>
      <c r="AU1341" s="40"/>
      <c r="AV1341" s="40"/>
      <c r="AW1341" s="40"/>
      <c r="AX1341" s="40"/>
      <c r="AY1341" s="40"/>
      <c r="AZ1341" s="40"/>
      <c r="BA1341" s="40"/>
      <c r="BB1341" s="40"/>
      <c r="BC1341" s="40"/>
      <c r="BD1341" s="40"/>
      <c r="BE1341" s="40"/>
      <c r="BF1341" s="40"/>
      <c r="BG1341" s="40"/>
    </row>
    <row r="1342" spans="1:59" s="77" customFormat="1" ht="13.5" customHeight="1">
      <c r="A1342" s="42" t="s">
        <v>35</v>
      </c>
      <c r="B1342" s="43" t="s">
        <v>139</v>
      </c>
      <c r="C1342" s="213">
        <v>6132</v>
      </c>
      <c r="D1342" s="103">
        <f t="shared" ref="D1342:D1348" si="588">SUM(E1342:P1342)</f>
        <v>7325</v>
      </c>
      <c r="E1342" s="103">
        <v>0</v>
      </c>
      <c r="F1342" s="103">
        <v>0</v>
      </c>
      <c r="G1342" s="103">
        <v>0</v>
      </c>
      <c r="H1342" s="103">
        <v>0</v>
      </c>
      <c r="I1342" s="103">
        <v>0</v>
      </c>
      <c r="J1342" s="103">
        <v>7325</v>
      </c>
      <c r="K1342" s="103">
        <v>0</v>
      </c>
      <c r="L1342" s="103">
        <v>0</v>
      </c>
      <c r="M1342" s="103">
        <v>0</v>
      </c>
      <c r="N1342" s="103">
        <v>0</v>
      </c>
      <c r="O1342" s="103"/>
      <c r="P1342" s="103"/>
      <c r="Q1342" s="103"/>
      <c r="R1342" s="103"/>
      <c r="S1342" s="103"/>
      <c r="T1342" s="103"/>
      <c r="U1342" s="214">
        <f t="shared" si="582"/>
        <v>7325</v>
      </c>
      <c r="V1342" s="32">
        <f t="shared" si="580"/>
        <v>7325</v>
      </c>
      <c r="W1342" s="97">
        <f t="shared" si="577"/>
        <v>7325</v>
      </c>
      <c r="X1342" s="176">
        <f t="shared" si="568"/>
        <v>1193</v>
      </c>
      <c r="Y1342" s="57"/>
      <c r="Z1342" s="5">
        <f t="shared" si="572"/>
        <v>0</v>
      </c>
      <c r="AA1342" s="76"/>
      <c r="AB1342" s="76"/>
      <c r="AC1342" s="76"/>
      <c r="AD1342" s="76"/>
      <c r="AE1342" s="76"/>
      <c r="AF1342" s="76"/>
      <c r="AG1342" s="76"/>
      <c r="AH1342" s="76"/>
      <c r="AI1342" s="76"/>
      <c r="AJ1342" s="76"/>
      <c r="AK1342" s="76"/>
      <c r="AL1342" s="76"/>
      <c r="AM1342" s="76"/>
      <c r="AN1342" s="76"/>
      <c r="AO1342" s="76"/>
      <c r="AP1342" s="76"/>
      <c r="AQ1342" s="76"/>
      <c r="AR1342" s="76"/>
      <c r="AS1342" s="76"/>
      <c r="AT1342" s="76"/>
      <c r="AU1342" s="76"/>
      <c r="AV1342" s="76"/>
      <c r="AW1342" s="76"/>
      <c r="AX1342" s="76"/>
      <c r="AY1342" s="76"/>
      <c r="AZ1342" s="76"/>
      <c r="BA1342" s="76"/>
      <c r="BB1342" s="76"/>
      <c r="BC1342" s="76"/>
      <c r="BD1342" s="76"/>
      <c r="BE1342" s="76"/>
      <c r="BF1342" s="76"/>
      <c r="BG1342" s="76"/>
    </row>
    <row r="1343" spans="1:59" s="77" customFormat="1" ht="13.5" customHeight="1">
      <c r="A1343" s="42" t="s">
        <v>43</v>
      </c>
      <c r="B1343" s="43" t="s">
        <v>44</v>
      </c>
      <c r="C1343" s="213">
        <v>1077</v>
      </c>
      <c r="D1343" s="103">
        <f t="shared" si="588"/>
        <v>1180</v>
      </c>
      <c r="E1343" s="103"/>
      <c r="F1343" s="103"/>
      <c r="G1343" s="103">
        <v>0</v>
      </c>
      <c r="H1343" s="103"/>
      <c r="I1343" s="103"/>
      <c r="J1343" s="103">
        <v>1180</v>
      </c>
      <c r="K1343" s="103"/>
      <c r="L1343" s="103"/>
      <c r="M1343" s="103"/>
      <c r="N1343" s="103"/>
      <c r="O1343" s="103"/>
      <c r="P1343" s="103"/>
      <c r="Q1343" s="103">
        <v>120</v>
      </c>
      <c r="R1343" s="103"/>
      <c r="S1343" s="103">
        <v>131</v>
      </c>
      <c r="T1343" s="103"/>
      <c r="U1343" s="214">
        <f t="shared" si="582"/>
        <v>1300</v>
      </c>
      <c r="V1343" s="32">
        <f t="shared" si="580"/>
        <v>1169</v>
      </c>
      <c r="W1343" s="97">
        <f t="shared" si="577"/>
        <v>1180</v>
      </c>
      <c r="X1343" s="176">
        <f t="shared" si="568"/>
        <v>103</v>
      </c>
      <c r="Y1343" s="57"/>
      <c r="Z1343" s="5">
        <f t="shared" si="572"/>
        <v>0</v>
      </c>
      <c r="AA1343" s="76"/>
      <c r="AB1343" s="76"/>
      <c r="AC1343" s="76"/>
      <c r="AD1343" s="76"/>
      <c r="AE1343" s="76"/>
      <c r="AF1343" s="76"/>
      <c r="AG1343" s="76"/>
      <c r="AH1343" s="76"/>
      <c r="AI1343" s="76"/>
      <c r="AJ1343" s="76"/>
      <c r="AK1343" s="76"/>
      <c r="AL1343" s="76"/>
      <c r="AM1343" s="76"/>
      <c r="AN1343" s="76"/>
      <c r="AO1343" s="76"/>
      <c r="AP1343" s="76"/>
      <c r="AQ1343" s="76"/>
      <c r="AR1343" s="76"/>
      <c r="AS1343" s="76"/>
      <c r="AT1343" s="76"/>
      <c r="AU1343" s="76"/>
      <c r="AV1343" s="76"/>
      <c r="AW1343" s="76"/>
      <c r="AX1343" s="76"/>
      <c r="AY1343" s="76"/>
      <c r="AZ1343" s="76"/>
      <c r="BA1343" s="76"/>
      <c r="BB1343" s="76"/>
      <c r="BC1343" s="76"/>
      <c r="BD1343" s="76"/>
      <c r="BE1343" s="76"/>
      <c r="BF1343" s="76"/>
      <c r="BG1343" s="76"/>
    </row>
    <row r="1344" spans="1:59" s="77" customFormat="1" ht="13.5" customHeight="1">
      <c r="A1344" s="42" t="s">
        <v>45</v>
      </c>
      <c r="B1344" s="43" t="s">
        <v>94</v>
      </c>
      <c r="C1344" s="213">
        <v>5080</v>
      </c>
      <c r="D1344" s="103">
        <f>SUM(E1344:P1344)</f>
        <v>5155</v>
      </c>
      <c r="E1344" s="103">
        <f t="shared" ref="E1344:P1344" si="589">SUM(E1345:E1348)</f>
        <v>0</v>
      </c>
      <c r="F1344" s="103">
        <f t="shared" si="589"/>
        <v>0</v>
      </c>
      <c r="G1344" s="103">
        <f t="shared" si="589"/>
        <v>0</v>
      </c>
      <c r="H1344" s="103">
        <f t="shared" si="589"/>
        <v>0</v>
      </c>
      <c r="I1344" s="103">
        <f t="shared" si="589"/>
        <v>0</v>
      </c>
      <c r="J1344" s="103">
        <f>SUM(J1345:J1348)</f>
        <v>5155</v>
      </c>
      <c r="K1344" s="103">
        <f t="shared" si="589"/>
        <v>0</v>
      </c>
      <c r="L1344" s="103">
        <f t="shared" si="589"/>
        <v>0</v>
      </c>
      <c r="M1344" s="103">
        <f t="shared" si="589"/>
        <v>0</v>
      </c>
      <c r="N1344" s="103">
        <f t="shared" si="589"/>
        <v>0</v>
      </c>
      <c r="O1344" s="103">
        <f t="shared" si="589"/>
        <v>0</v>
      </c>
      <c r="P1344" s="103">
        <f t="shared" si="589"/>
        <v>0</v>
      </c>
      <c r="Q1344" s="103"/>
      <c r="R1344" s="103"/>
      <c r="S1344" s="103"/>
      <c r="T1344" s="103"/>
      <c r="U1344" s="214">
        <f t="shared" si="582"/>
        <v>5155</v>
      </c>
      <c r="V1344" s="32">
        <f t="shared" si="580"/>
        <v>5155</v>
      </c>
      <c r="W1344" s="97">
        <f t="shared" si="577"/>
        <v>5155</v>
      </c>
      <c r="X1344" s="176">
        <f t="shared" si="568"/>
        <v>75</v>
      </c>
      <c r="Y1344" s="57"/>
      <c r="Z1344" s="5">
        <f t="shared" si="572"/>
        <v>0</v>
      </c>
      <c r="AA1344" s="76"/>
      <c r="AB1344" s="76"/>
      <c r="AC1344" s="76"/>
      <c r="AD1344" s="76"/>
      <c r="AE1344" s="76"/>
      <c r="AF1344" s="76"/>
      <c r="AG1344" s="76"/>
      <c r="AH1344" s="76"/>
      <c r="AI1344" s="76"/>
      <c r="AJ1344" s="76"/>
      <c r="AK1344" s="76"/>
      <c r="AL1344" s="76"/>
      <c r="AM1344" s="76"/>
      <c r="AN1344" s="76"/>
      <c r="AO1344" s="76"/>
      <c r="AP1344" s="76"/>
      <c r="AQ1344" s="76"/>
      <c r="AR1344" s="76"/>
      <c r="AS1344" s="76"/>
      <c r="AT1344" s="76"/>
      <c r="AU1344" s="76"/>
      <c r="AV1344" s="76"/>
      <c r="AW1344" s="76"/>
      <c r="AX1344" s="76"/>
      <c r="AY1344" s="76"/>
      <c r="AZ1344" s="76"/>
      <c r="BA1344" s="76"/>
      <c r="BB1344" s="76"/>
      <c r="BC1344" s="76"/>
      <c r="BD1344" s="76"/>
      <c r="BE1344" s="76"/>
      <c r="BF1344" s="76"/>
      <c r="BG1344" s="76"/>
    </row>
    <row r="1345" spans="1:59" s="243" customFormat="1" ht="24">
      <c r="A1345" s="50" t="s">
        <v>40</v>
      </c>
      <c r="B1345" s="51" t="s">
        <v>975</v>
      </c>
      <c r="C1345" s="211">
        <v>1680</v>
      </c>
      <c r="D1345" s="107">
        <f t="shared" si="588"/>
        <v>1680</v>
      </c>
      <c r="E1345" s="107"/>
      <c r="F1345" s="107"/>
      <c r="G1345" s="107">
        <v>0</v>
      </c>
      <c r="H1345" s="107"/>
      <c r="I1345" s="107"/>
      <c r="J1345" s="107">
        <v>1680</v>
      </c>
      <c r="K1345" s="107"/>
      <c r="L1345" s="107"/>
      <c r="M1345" s="107"/>
      <c r="N1345" s="107"/>
      <c r="O1345" s="107"/>
      <c r="P1345" s="107"/>
      <c r="Q1345" s="107"/>
      <c r="R1345" s="107"/>
      <c r="S1345" s="107"/>
      <c r="T1345" s="107"/>
      <c r="U1345" s="212">
        <f t="shared" si="582"/>
        <v>1680</v>
      </c>
      <c r="V1345" s="32">
        <f t="shared" si="580"/>
        <v>1680</v>
      </c>
      <c r="W1345" s="97">
        <f t="shared" si="577"/>
        <v>1680</v>
      </c>
      <c r="X1345" s="172">
        <f t="shared" si="568"/>
        <v>0</v>
      </c>
      <c r="Y1345" s="38"/>
      <c r="Z1345" s="5">
        <f t="shared" si="572"/>
        <v>0</v>
      </c>
      <c r="AA1345" s="242"/>
      <c r="AB1345" s="242"/>
      <c r="AC1345" s="242"/>
      <c r="AD1345" s="242"/>
      <c r="AE1345" s="242"/>
      <c r="AF1345" s="242"/>
      <c r="AG1345" s="242"/>
      <c r="AH1345" s="242"/>
      <c r="AI1345" s="242"/>
      <c r="AJ1345" s="242"/>
      <c r="AK1345" s="242"/>
      <c r="AL1345" s="242"/>
      <c r="AM1345" s="242"/>
      <c r="AN1345" s="242"/>
      <c r="AO1345" s="242"/>
      <c r="AP1345" s="242"/>
      <c r="AQ1345" s="242"/>
      <c r="AR1345" s="242"/>
      <c r="AS1345" s="242"/>
      <c r="AT1345" s="242"/>
      <c r="AU1345" s="242"/>
      <c r="AV1345" s="242"/>
      <c r="AW1345" s="242"/>
      <c r="AX1345" s="242"/>
      <c r="AY1345" s="242"/>
      <c r="AZ1345" s="242"/>
      <c r="BA1345" s="242"/>
      <c r="BB1345" s="242"/>
      <c r="BC1345" s="242"/>
      <c r="BD1345" s="242"/>
      <c r="BE1345" s="242"/>
      <c r="BF1345" s="242"/>
      <c r="BG1345" s="242"/>
    </row>
    <row r="1346" spans="1:59" s="243" customFormat="1" ht="39.75" customHeight="1">
      <c r="A1346" s="50" t="s">
        <v>40</v>
      </c>
      <c r="B1346" s="51" t="s">
        <v>976</v>
      </c>
      <c r="C1346" s="211">
        <v>1350</v>
      </c>
      <c r="D1346" s="107">
        <f t="shared" si="588"/>
        <v>1350</v>
      </c>
      <c r="E1346" s="107"/>
      <c r="F1346" s="107"/>
      <c r="G1346" s="107">
        <v>0</v>
      </c>
      <c r="H1346" s="107"/>
      <c r="I1346" s="107"/>
      <c r="J1346" s="107">
        <v>1350</v>
      </c>
      <c r="K1346" s="107"/>
      <c r="L1346" s="107"/>
      <c r="M1346" s="107"/>
      <c r="N1346" s="107"/>
      <c r="O1346" s="107"/>
      <c r="P1346" s="107"/>
      <c r="Q1346" s="107"/>
      <c r="R1346" s="107"/>
      <c r="S1346" s="107"/>
      <c r="T1346" s="107"/>
      <c r="U1346" s="212">
        <f t="shared" si="582"/>
        <v>1350</v>
      </c>
      <c r="V1346" s="32">
        <f t="shared" si="580"/>
        <v>1350</v>
      </c>
      <c r="W1346" s="97">
        <f t="shared" si="577"/>
        <v>1350</v>
      </c>
      <c r="X1346" s="172">
        <f t="shared" si="568"/>
        <v>0</v>
      </c>
      <c r="Y1346" s="38"/>
      <c r="Z1346" s="5">
        <f t="shared" si="572"/>
        <v>0</v>
      </c>
      <c r="AA1346" s="242"/>
      <c r="AB1346" s="242"/>
      <c r="AC1346" s="242"/>
      <c r="AD1346" s="242"/>
      <c r="AE1346" s="242"/>
      <c r="AF1346" s="242"/>
      <c r="AG1346" s="242"/>
      <c r="AH1346" s="242"/>
      <c r="AI1346" s="242"/>
      <c r="AJ1346" s="242"/>
      <c r="AK1346" s="242"/>
      <c r="AL1346" s="242"/>
      <c r="AM1346" s="242"/>
      <c r="AN1346" s="242"/>
      <c r="AO1346" s="242"/>
      <c r="AP1346" s="242"/>
      <c r="AQ1346" s="242"/>
      <c r="AR1346" s="242"/>
      <c r="AS1346" s="242"/>
      <c r="AT1346" s="242"/>
      <c r="AU1346" s="242"/>
      <c r="AV1346" s="242"/>
      <c r="AW1346" s="242"/>
      <c r="AX1346" s="242"/>
      <c r="AY1346" s="242"/>
      <c r="AZ1346" s="242"/>
      <c r="BA1346" s="242"/>
      <c r="BB1346" s="242"/>
      <c r="BC1346" s="242"/>
      <c r="BD1346" s="242"/>
      <c r="BE1346" s="242"/>
      <c r="BF1346" s="242"/>
      <c r="BG1346" s="242"/>
    </row>
    <row r="1347" spans="1:59" s="243" customFormat="1" ht="12">
      <c r="A1347" s="50" t="s">
        <v>40</v>
      </c>
      <c r="B1347" s="51" t="s">
        <v>968</v>
      </c>
      <c r="C1347" s="211">
        <v>1830</v>
      </c>
      <c r="D1347" s="107">
        <f t="shared" si="588"/>
        <v>1830</v>
      </c>
      <c r="E1347" s="107">
        <v>0</v>
      </c>
      <c r="F1347" s="107">
        <v>0</v>
      </c>
      <c r="G1347" s="107">
        <v>0</v>
      </c>
      <c r="H1347" s="107">
        <v>0</v>
      </c>
      <c r="I1347" s="107">
        <v>0</v>
      </c>
      <c r="J1347" s="107">
        <v>1830</v>
      </c>
      <c r="K1347" s="107">
        <v>0</v>
      </c>
      <c r="L1347" s="107">
        <v>0</v>
      </c>
      <c r="M1347" s="107">
        <v>0</v>
      </c>
      <c r="N1347" s="107">
        <v>0</v>
      </c>
      <c r="O1347" s="107"/>
      <c r="P1347" s="107"/>
      <c r="Q1347" s="107"/>
      <c r="R1347" s="107"/>
      <c r="S1347" s="107"/>
      <c r="T1347" s="107"/>
      <c r="U1347" s="212">
        <f t="shared" si="582"/>
        <v>1830</v>
      </c>
      <c r="V1347" s="32">
        <f t="shared" si="580"/>
        <v>1830</v>
      </c>
      <c r="W1347" s="97">
        <f t="shared" si="577"/>
        <v>1830</v>
      </c>
      <c r="X1347" s="172">
        <f t="shared" si="568"/>
        <v>0</v>
      </c>
      <c r="Y1347" s="38"/>
      <c r="Z1347" s="5">
        <f t="shared" si="572"/>
        <v>0</v>
      </c>
      <c r="AA1347" s="242"/>
      <c r="AB1347" s="242"/>
      <c r="AC1347" s="242"/>
      <c r="AD1347" s="242"/>
      <c r="AE1347" s="242"/>
      <c r="AF1347" s="242"/>
      <c r="AG1347" s="242"/>
      <c r="AH1347" s="242"/>
      <c r="AI1347" s="242"/>
      <c r="AJ1347" s="242"/>
      <c r="AK1347" s="242"/>
      <c r="AL1347" s="242"/>
      <c r="AM1347" s="242"/>
      <c r="AN1347" s="242"/>
      <c r="AO1347" s="242"/>
      <c r="AP1347" s="242"/>
      <c r="AQ1347" s="242"/>
      <c r="AR1347" s="242"/>
      <c r="AS1347" s="242"/>
      <c r="AT1347" s="242"/>
      <c r="AU1347" s="242"/>
      <c r="AV1347" s="242"/>
      <c r="AW1347" s="242"/>
      <c r="AX1347" s="242"/>
      <c r="AY1347" s="242"/>
      <c r="AZ1347" s="242"/>
      <c r="BA1347" s="242"/>
      <c r="BB1347" s="242"/>
      <c r="BC1347" s="242"/>
      <c r="BD1347" s="242"/>
      <c r="BE1347" s="242"/>
      <c r="BF1347" s="242"/>
      <c r="BG1347" s="242"/>
    </row>
    <row r="1348" spans="1:59" s="243" customFormat="1" ht="24">
      <c r="A1348" s="50" t="s">
        <v>40</v>
      </c>
      <c r="B1348" s="51" t="s">
        <v>977</v>
      </c>
      <c r="C1348" s="211">
        <v>220</v>
      </c>
      <c r="D1348" s="107">
        <f t="shared" si="588"/>
        <v>295</v>
      </c>
      <c r="E1348" s="107"/>
      <c r="F1348" s="107"/>
      <c r="G1348" s="107">
        <v>0</v>
      </c>
      <c r="H1348" s="107"/>
      <c r="I1348" s="107"/>
      <c r="J1348" s="107">
        <v>295</v>
      </c>
      <c r="K1348" s="107"/>
      <c r="L1348" s="107"/>
      <c r="M1348" s="107"/>
      <c r="N1348" s="107"/>
      <c r="O1348" s="107"/>
      <c r="P1348" s="107"/>
      <c r="Q1348" s="107"/>
      <c r="R1348" s="107"/>
      <c r="S1348" s="107"/>
      <c r="T1348" s="107"/>
      <c r="U1348" s="212">
        <f t="shared" si="582"/>
        <v>295</v>
      </c>
      <c r="V1348" s="32">
        <f t="shared" si="580"/>
        <v>295</v>
      </c>
      <c r="W1348" s="97">
        <f t="shared" si="577"/>
        <v>295</v>
      </c>
      <c r="X1348" s="172">
        <f t="shared" si="568"/>
        <v>75</v>
      </c>
      <c r="Y1348" s="38"/>
      <c r="Z1348" s="5">
        <f t="shared" si="572"/>
        <v>0</v>
      </c>
      <c r="AA1348" s="242"/>
      <c r="AB1348" s="242"/>
      <c r="AC1348" s="242"/>
      <c r="AD1348" s="242"/>
      <c r="AE1348" s="242"/>
      <c r="AF1348" s="242"/>
      <c r="AG1348" s="242"/>
      <c r="AH1348" s="242"/>
      <c r="AI1348" s="242"/>
      <c r="AJ1348" s="242"/>
      <c r="AK1348" s="242"/>
      <c r="AL1348" s="242"/>
      <c r="AM1348" s="242"/>
      <c r="AN1348" s="242"/>
      <c r="AO1348" s="242"/>
      <c r="AP1348" s="242"/>
      <c r="AQ1348" s="242"/>
      <c r="AR1348" s="242"/>
      <c r="AS1348" s="242"/>
      <c r="AT1348" s="242"/>
      <c r="AU1348" s="242"/>
      <c r="AV1348" s="242"/>
      <c r="AW1348" s="242"/>
      <c r="AX1348" s="242"/>
      <c r="AY1348" s="242"/>
      <c r="AZ1348" s="242"/>
      <c r="BA1348" s="242"/>
      <c r="BB1348" s="242"/>
      <c r="BC1348" s="242"/>
      <c r="BD1348" s="242"/>
      <c r="BE1348" s="242"/>
      <c r="BF1348" s="242"/>
      <c r="BG1348" s="242"/>
    </row>
    <row r="1349" spans="1:59" s="77" customFormat="1" ht="13.5" customHeight="1">
      <c r="A1349" s="42" t="s">
        <v>65</v>
      </c>
      <c r="B1349" s="43" t="s">
        <v>66</v>
      </c>
      <c r="C1349" s="218">
        <v>1600</v>
      </c>
      <c r="D1349" s="45">
        <f t="shared" ref="D1349:P1349" si="590">SUM(D1350:D1352)</f>
        <v>2200</v>
      </c>
      <c r="E1349" s="45">
        <f t="shared" si="590"/>
        <v>0</v>
      </c>
      <c r="F1349" s="45">
        <f t="shared" si="590"/>
        <v>0</v>
      </c>
      <c r="G1349" s="45">
        <f t="shared" si="590"/>
        <v>0</v>
      </c>
      <c r="H1349" s="45">
        <f t="shared" si="590"/>
        <v>0</v>
      </c>
      <c r="I1349" s="45">
        <f t="shared" si="590"/>
        <v>0</v>
      </c>
      <c r="J1349" s="45">
        <f>SUM(J1350:J1352)</f>
        <v>2200</v>
      </c>
      <c r="K1349" s="45">
        <f t="shared" si="590"/>
        <v>0</v>
      </c>
      <c r="L1349" s="45">
        <f t="shared" si="590"/>
        <v>0</v>
      </c>
      <c r="M1349" s="45">
        <f t="shared" si="590"/>
        <v>0</v>
      </c>
      <c r="N1349" s="45">
        <f t="shared" si="590"/>
        <v>0</v>
      </c>
      <c r="O1349" s="45">
        <f t="shared" si="590"/>
        <v>0</v>
      </c>
      <c r="P1349" s="45">
        <f t="shared" si="590"/>
        <v>0</v>
      </c>
      <c r="Q1349" s="45"/>
      <c r="R1349" s="45"/>
      <c r="S1349" s="45"/>
      <c r="T1349" s="45"/>
      <c r="U1349" s="214">
        <f t="shared" si="582"/>
        <v>2200</v>
      </c>
      <c r="V1349" s="32">
        <f t="shared" si="580"/>
        <v>2200</v>
      </c>
      <c r="W1349" s="97">
        <f t="shared" si="577"/>
        <v>2200</v>
      </c>
      <c r="X1349" s="176">
        <f t="shared" si="568"/>
        <v>600</v>
      </c>
      <c r="Y1349" s="57"/>
      <c r="Z1349" s="5">
        <f t="shared" si="572"/>
        <v>0</v>
      </c>
      <c r="AA1349" s="76"/>
      <c r="AB1349" s="76"/>
      <c r="AC1349" s="76"/>
      <c r="AD1349" s="76"/>
      <c r="AE1349" s="76"/>
      <c r="AF1349" s="76"/>
      <c r="AG1349" s="76"/>
      <c r="AH1349" s="76"/>
      <c r="AI1349" s="76"/>
      <c r="AJ1349" s="76"/>
      <c r="AK1349" s="76"/>
      <c r="AL1349" s="76"/>
      <c r="AM1349" s="76"/>
      <c r="AN1349" s="76"/>
      <c r="AO1349" s="76"/>
      <c r="AP1349" s="76"/>
      <c r="AQ1349" s="76"/>
      <c r="AR1349" s="76"/>
      <c r="AS1349" s="76"/>
      <c r="AT1349" s="76"/>
      <c r="AU1349" s="76"/>
      <c r="AV1349" s="76"/>
      <c r="AW1349" s="76"/>
      <c r="AX1349" s="76"/>
      <c r="AY1349" s="76"/>
      <c r="AZ1349" s="76"/>
      <c r="BA1349" s="76"/>
      <c r="BB1349" s="76"/>
      <c r="BC1349" s="76"/>
      <c r="BD1349" s="76"/>
      <c r="BE1349" s="76"/>
      <c r="BF1349" s="76"/>
      <c r="BG1349" s="76"/>
    </row>
    <row r="1350" spans="1:59" s="62" customFormat="1" ht="36" hidden="1" outlineLevel="1">
      <c r="A1350" s="50" t="s">
        <v>38</v>
      </c>
      <c r="B1350" s="215" t="s">
        <v>978</v>
      </c>
      <c r="C1350" s="211">
        <v>1600</v>
      </c>
      <c r="D1350" s="107">
        <f>SUM(E1350:P1350)</f>
        <v>0</v>
      </c>
      <c r="E1350" s="107"/>
      <c r="F1350" s="107"/>
      <c r="G1350" s="107"/>
      <c r="H1350" s="107"/>
      <c r="I1350" s="107"/>
      <c r="J1350" s="107"/>
      <c r="K1350" s="107"/>
      <c r="L1350" s="107"/>
      <c r="M1350" s="107"/>
      <c r="N1350" s="107"/>
      <c r="O1350" s="107"/>
      <c r="P1350" s="107"/>
      <c r="Q1350" s="107"/>
      <c r="R1350" s="107"/>
      <c r="S1350" s="107"/>
      <c r="T1350" s="107"/>
      <c r="U1350" s="212">
        <f t="shared" si="582"/>
        <v>0</v>
      </c>
      <c r="V1350" s="32">
        <f t="shared" si="580"/>
        <v>0</v>
      </c>
      <c r="W1350" s="97">
        <f t="shared" si="577"/>
        <v>0</v>
      </c>
      <c r="X1350" s="172">
        <f t="shared" si="568"/>
        <v>-1600</v>
      </c>
      <c r="Y1350" s="57"/>
      <c r="Z1350" s="5">
        <f t="shared" si="572"/>
        <v>0</v>
      </c>
      <c r="AA1350" s="61"/>
      <c r="AB1350" s="61"/>
      <c r="AC1350" s="61"/>
      <c r="AD1350" s="61"/>
      <c r="AE1350" s="61"/>
      <c r="AF1350" s="61"/>
      <c r="AG1350" s="61"/>
      <c r="AH1350" s="61"/>
      <c r="AI1350" s="61"/>
      <c r="AJ1350" s="61"/>
      <c r="AK1350" s="61"/>
      <c r="AL1350" s="61"/>
      <c r="AM1350" s="61"/>
      <c r="AN1350" s="61"/>
      <c r="AO1350" s="61"/>
      <c r="AP1350" s="61"/>
      <c r="AQ1350" s="61"/>
      <c r="AR1350" s="61"/>
      <c r="AS1350" s="61"/>
      <c r="AT1350" s="61"/>
      <c r="AU1350" s="61"/>
      <c r="AV1350" s="61"/>
      <c r="AW1350" s="61"/>
      <c r="AX1350" s="61"/>
      <c r="AY1350" s="61"/>
      <c r="AZ1350" s="61"/>
      <c r="BA1350" s="61"/>
      <c r="BB1350" s="61"/>
      <c r="BC1350" s="61"/>
      <c r="BD1350" s="61"/>
      <c r="BE1350" s="61"/>
      <c r="BF1350" s="61"/>
      <c r="BG1350" s="61"/>
    </row>
    <row r="1351" spans="1:59" s="62" customFormat="1" ht="24" collapsed="1">
      <c r="A1351" s="50" t="s">
        <v>40</v>
      </c>
      <c r="B1351" s="215" t="s">
        <v>979</v>
      </c>
      <c r="C1351" s="211"/>
      <c r="D1351" s="107">
        <f t="shared" ref="D1351:D1352" si="591">SUM(E1351:P1351)</f>
        <v>1600</v>
      </c>
      <c r="E1351" s="107"/>
      <c r="F1351" s="107"/>
      <c r="G1351" s="107"/>
      <c r="H1351" s="107"/>
      <c r="I1351" s="107"/>
      <c r="J1351" s="107">
        <v>1600</v>
      </c>
      <c r="K1351" s="107"/>
      <c r="L1351" s="107"/>
      <c r="M1351" s="107"/>
      <c r="N1351" s="107"/>
      <c r="O1351" s="107"/>
      <c r="P1351" s="107"/>
      <c r="Q1351" s="107"/>
      <c r="R1351" s="107"/>
      <c r="S1351" s="107"/>
      <c r="T1351" s="107"/>
      <c r="U1351" s="212">
        <f t="shared" si="582"/>
        <v>1600</v>
      </c>
      <c r="V1351" s="32">
        <f t="shared" si="580"/>
        <v>1600</v>
      </c>
      <c r="W1351" s="97">
        <f t="shared" si="577"/>
        <v>1600</v>
      </c>
      <c r="X1351" s="172">
        <f t="shared" si="568"/>
        <v>1600</v>
      </c>
      <c r="Y1351" s="57"/>
      <c r="Z1351" s="5">
        <f t="shared" si="572"/>
        <v>0</v>
      </c>
      <c r="AA1351" s="61"/>
      <c r="AB1351" s="61"/>
      <c r="AC1351" s="61"/>
      <c r="AD1351" s="61"/>
      <c r="AE1351" s="61"/>
      <c r="AF1351" s="61"/>
      <c r="AG1351" s="61"/>
      <c r="AH1351" s="61"/>
      <c r="AI1351" s="61"/>
      <c r="AJ1351" s="61"/>
      <c r="AK1351" s="61"/>
      <c r="AL1351" s="61"/>
      <c r="AM1351" s="61"/>
      <c r="AN1351" s="61"/>
      <c r="AO1351" s="61"/>
      <c r="AP1351" s="61"/>
      <c r="AQ1351" s="61"/>
      <c r="AR1351" s="61"/>
      <c r="AS1351" s="61"/>
      <c r="AT1351" s="61"/>
      <c r="AU1351" s="61"/>
      <c r="AV1351" s="61"/>
      <c r="AW1351" s="61"/>
      <c r="AX1351" s="61"/>
      <c r="AY1351" s="61"/>
      <c r="AZ1351" s="61"/>
      <c r="BA1351" s="61"/>
      <c r="BB1351" s="61"/>
      <c r="BC1351" s="61"/>
      <c r="BD1351" s="61"/>
      <c r="BE1351" s="61"/>
      <c r="BF1351" s="61"/>
      <c r="BG1351" s="61"/>
    </row>
    <row r="1352" spans="1:59" s="62" customFormat="1" ht="27" customHeight="1" outlineLevel="1">
      <c r="A1352" s="50" t="s">
        <v>38</v>
      </c>
      <c r="B1352" s="215" t="s">
        <v>980</v>
      </c>
      <c r="C1352" s="211">
        <v>0</v>
      </c>
      <c r="D1352" s="107">
        <f t="shared" si="591"/>
        <v>600</v>
      </c>
      <c r="E1352" s="107"/>
      <c r="F1352" s="107"/>
      <c r="G1352" s="107"/>
      <c r="H1352" s="107"/>
      <c r="I1352" s="107"/>
      <c r="J1352" s="107">
        <v>600</v>
      </c>
      <c r="K1352" s="107"/>
      <c r="L1352" s="107"/>
      <c r="M1352" s="107"/>
      <c r="N1352" s="107"/>
      <c r="O1352" s="107"/>
      <c r="P1352" s="107"/>
      <c r="Q1352" s="107"/>
      <c r="R1352" s="107"/>
      <c r="S1352" s="107"/>
      <c r="T1352" s="107"/>
      <c r="U1352" s="212">
        <f t="shared" si="582"/>
        <v>600</v>
      </c>
      <c r="V1352" s="32">
        <f t="shared" si="580"/>
        <v>600</v>
      </c>
      <c r="W1352" s="97">
        <f t="shared" si="577"/>
        <v>600</v>
      </c>
      <c r="X1352" s="172">
        <f t="shared" si="568"/>
        <v>600</v>
      </c>
      <c r="Y1352" s="57"/>
      <c r="Z1352" s="5">
        <f t="shared" si="572"/>
        <v>0</v>
      </c>
      <c r="AA1352" s="61"/>
      <c r="AB1352" s="61"/>
      <c r="AC1352" s="61"/>
      <c r="AD1352" s="61"/>
      <c r="AE1352" s="61"/>
      <c r="AF1352" s="61"/>
      <c r="AG1352" s="61"/>
      <c r="AH1352" s="61"/>
      <c r="AI1352" s="61"/>
      <c r="AJ1352" s="61"/>
      <c r="AK1352" s="61"/>
      <c r="AL1352" s="61"/>
      <c r="AM1352" s="61"/>
      <c r="AN1352" s="61"/>
      <c r="AO1352" s="61"/>
      <c r="AP1352" s="61"/>
      <c r="AQ1352" s="61"/>
      <c r="AR1352" s="61"/>
      <c r="AS1352" s="61"/>
      <c r="AT1352" s="61"/>
      <c r="AU1352" s="61"/>
      <c r="AV1352" s="61"/>
      <c r="AW1352" s="61"/>
      <c r="AX1352" s="61"/>
      <c r="AY1352" s="61"/>
      <c r="AZ1352" s="61"/>
      <c r="BA1352" s="61"/>
      <c r="BB1352" s="61"/>
      <c r="BC1352" s="61"/>
      <c r="BD1352" s="61"/>
      <c r="BE1352" s="61"/>
      <c r="BF1352" s="61"/>
      <c r="BG1352" s="61"/>
    </row>
    <row r="1353" spans="1:59" s="41" customFormat="1" ht="13.5" customHeight="1">
      <c r="A1353" s="27" t="s">
        <v>981</v>
      </c>
      <c r="B1353" s="28" t="s">
        <v>982</v>
      </c>
      <c r="C1353" s="227">
        <f t="shared" ref="C1353:I1353" si="592">C1354+C1357+C1360+C1361+C1364</f>
        <v>5246</v>
      </c>
      <c r="D1353" s="37">
        <f t="shared" si="592"/>
        <v>5778</v>
      </c>
      <c r="E1353" s="37">
        <f t="shared" si="592"/>
        <v>0</v>
      </c>
      <c r="F1353" s="37">
        <f t="shared" si="592"/>
        <v>0</v>
      </c>
      <c r="G1353" s="37">
        <f t="shared" si="592"/>
        <v>0</v>
      </c>
      <c r="H1353" s="37">
        <f t="shared" si="592"/>
        <v>0</v>
      </c>
      <c r="I1353" s="37">
        <f t="shared" si="592"/>
        <v>0</v>
      </c>
      <c r="J1353" s="37">
        <f>J1354+J1357+J1360+J1361+J1364</f>
        <v>5778</v>
      </c>
      <c r="K1353" s="37">
        <f t="shared" ref="K1353:P1353" si="593">K1354+K1357+K1360+K1361+K1364</f>
        <v>0</v>
      </c>
      <c r="L1353" s="37">
        <f t="shared" si="593"/>
        <v>0</v>
      </c>
      <c r="M1353" s="37">
        <f t="shared" si="593"/>
        <v>0</v>
      </c>
      <c r="N1353" s="37">
        <f t="shared" si="593"/>
        <v>0</v>
      </c>
      <c r="O1353" s="37">
        <f t="shared" si="593"/>
        <v>0</v>
      </c>
      <c r="P1353" s="37">
        <f t="shared" si="593"/>
        <v>0</v>
      </c>
      <c r="Q1353" s="37">
        <f t="shared" ref="Q1353:W1353" si="594">Q1354+Q1355+Q1356+Q1357+Q1360</f>
        <v>36</v>
      </c>
      <c r="R1353" s="37">
        <f t="shared" si="594"/>
        <v>0</v>
      </c>
      <c r="S1353" s="37">
        <f t="shared" si="594"/>
        <v>34</v>
      </c>
      <c r="T1353" s="37">
        <f t="shared" si="594"/>
        <v>0</v>
      </c>
      <c r="U1353" s="217">
        <f t="shared" si="582"/>
        <v>5814</v>
      </c>
      <c r="V1353" s="32">
        <f t="shared" si="580"/>
        <v>5780</v>
      </c>
      <c r="W1353" s="264">
        <f t="shared" si="594"/>
        <v>5892</v>
      </c>
      <c r="X1353" s="125">
        <f t="shared" si="568"/>
        <v>532</v>
      </c>
      <c r="Y1353" s="75" t="s">
        <v>37</v>
      </c>
      <c r="Z1353" s="5">
        <f t="shared" si="572"/>
        <v>0</v>
      </c>
      <c r="AA1353" s="39"/>
      <c r="AB1353" s="39"/>
      <c r="AC1353" s="40"/>
      <c r="AD1353" s="40"/>
      <c r="AE1353" s="40"/>
      <c r="AF1353" s="40"/>
      <c r="AG1353" s="40"/>
      <c r="AH1353" s="40"/>
      <c r="AI1353" s="40"/>
      <c r="AJ1353" s="40"/>
      <c r="AK1353" s="40"/>
      <c r="AL1353" s="40"/>
      <c r="AM1353" s="40"/>
      <c r="AN1353" s="40"/>
      <c r="AO1353" s="40"/>
      <c r="AP1353" s="40"/>
      <c r="AQ1353" s="40"/>
      <c r="AR1353" s="40"/>
      <c r="AS1353" s="40"/>
      <c r="AT1353" s="40"/>
      <c r="AU1353" s="40"/>
      <c r="AV1353" s="40"/>
      <c r="AW1353" s="40"/>
      <c r="AX1353" s="40"/>
      <c r="AY1353" s="40"/>
      <c r="AZ1353" s="40"/>
      <c r="BA1353" s="40"/>
      <c r="BB1353" s="40"/>
      <c r="BC1353" s="40"/>
      <c r="BD1353" s="40"/>
      <c r="BE1353" s="40"/>
      <c r="BF1353" s="40"/>
      <c r="BG1353" s="40"/>
    </row>
    <row r="1354" spans="1:59" s="77" customFormat="1" ht="12.6" customHeight="1">
      <c r="A1354" s="42" t="s">
        <v>35</v>
      </c>
      <c r="B1354" s="43" t="s">
        <v>139</v>
      </c>
      <c r="C1354" s="213">
        <v>1491</v>
      </c>
      <c r="D1354" s="103">
        <f t="shared" ref="D1354:D1369" si="595">SUM(E1354:P1354)</f>
        <v>2042</v>
      </c>
      <c r="E1354" s="103"/>
      <c r="F1354" s="103"/>
      <c r="G1354" s="103">
        <v>0</v>
      </c>
      <c r="H1354" s="103"/>
      <c r="I1354" s="103"/>
      <c r="J1354" s="103">
        <f>+J1355+J1356</f>
        <v>2042</v>
      </c>
      <c r="K1354" s="103"/>
      <c r="L1354" s="103"/>
      <c r="M1354" s="103"/>
      <c r="N1354" s="103"/>
      <c r="O1354" s="103"/>
      <c r="P1354" s="103"/>
      <c r="Q1354" s="103"/>
      <c r="R1354" s="103"/>
      <c r="S1354" s="103"/>
      <c r="T1354" s="103"/>
      <c r="U1354" s="214">
        <f t="shared" si="582"/>
        <v>2042</v>
      </c>
      <c r="V1354" s="32">
        <f t="shared" si="580"/>
        <v>2042</v>
      </c>
      <c r="W1354" s="97">
        <f t="shared" si="577"/>
        <v>2042</v>
      </c>
      <c r="X1354" s="176">
        <f t="shared" si="568"/>
        <v>551</v>
      </c>
      <c r="Y1354" s="57"/>
      <c r="Z1354" s="5">
        <f t="shared" si="572"/>
        <v>0</v>
      </c>
      <c r="AA1354" s="76"/>
      <c r="AB1354" s="76"/>
      <c r="AC1354" s="76"/>
      <c r="AD1354" s="76"/>
      <c r="AE1354" s="76"/>
      <c r="AF1354" s="76"/>
      <c r="AG1354" s="76"/>
      <c r="AH1354" s="76"/>
      <c r="AI1354" s="76"/>
      <c r="AJ1354" s="76"/>
      <c r="AK1354" s="76"/>
      <c r="AL1354" s="76"/>
      <c r="AM1354" s="76"/>
      <c r="AN1354" s="76"/>
      <c r="AO1354" s="76"/>
      <c r="AP1354" s="76"/>
      <c r="AQ1354" s="76"/>
      <c r="AR1354" s="76"/>
      <c r="AS1354" s="76"/>
      <c r="AT1354" s="76"/>
      <c r="AU1354" s="76"/>
      <c r="AV1354" s="76"/>
      <c r="AW1354" s="76"/>
      <c r="AX1354" s="76"/>
      <c r="AY1354" s="76"/>
      <c r="AZ1354" s="76"/>
      <c r="BA1354" s="76"/>
      <c r="BB1354" s="76"/>
      <c r="BC1354" s="76"/>
      <c r="BD1354" s="76"/>
      <c r="BE1354" s="76"/>
      <c r="BF1354" s="76"/>
      <c r="BG1354" s="76"/>
    </row>
    <row r="1355" spans="1:59" s="77" customFormat="1" ht="12.6" customHeight="1">
      <c r="A1355" s="42" t="s">
        <v>40</v>
      </c>
      <c r="B1355" s="51" t="s">
        <v>41</v>
      </c>
      <c r="C1355" s="213"/>
      <c r="D1355" s="107">
        <f t="shared" si="595"/>
        <v>1374</v>
      </c>
      <c r="E1355" s="107"/>
      <c r="F1355" s="107"/>
      <c r="G1355" s="107"/>
      <c r="H1355" s="107"/>
      <c r="I1355" s="107"/>
      <c r="J1355" s="107">
        <v>1374</v>
      </c>
      <c r="K1355" s="107"/>
      <c r="L1355" s="107"/>
      <c r="M1355" s="107"/>
      <c r="N1355" s="107"/>
      <c r="O1355" s="107"/>
      <c r="P1355" s="107"/>
      <c r="Q1355" s="107">
        <v>36</v>
      </c>
      <c r="R1355" s="107"/>
      <c r="S1355" s="107">
        <v>34</v>
      </c>
      <c r="T1355" s="107"/>
      <c r="U1355" s="214">
        <f t="shared" si="582"/>
        <v>1410</v>
      </c>
      <c r="V1355" s="32">
        <f t="shared" si="580"/>
        <v>1376</v>
      </c>
      <c r="W1355" s="97">
        <f t="shared" si="577"/>
        <v>1374</v>
      </c>
      <c r="X1355" s="176">
        <f t="shared" si="568"/>
        <v>1374</v>
      </c>
      <c r="Y1355" s="57"/>
      <c r="Z1355" s="5">
        <f t="shared" si="572"/>
        <v>0</v>
      </c>
      <c r="AA1355" s="76"/>
      <c r="AB1355" s="76"/>
      <c r="AC1355" s="76"/>
      <c r="AD1355" s="76"/>
      <c r="AE1355" s="76"/>
      <c r="AF1355" s="76"/>
      <c r="AG1355" s="76"/>
      <c r="AH1355" s="76"/>
      <c r="AI1355" s="76"/>
      <c r="AJ1355" s="76"/>
      <c r="AK1355" s="76"/>
      <c r="AL1355" s="76"/>
      <c r="AM1355" s="76"/>
      <c r="AN1355" s="76"/>
      <c r="AO1355" s="76"/>
      <c r="AP1355" s="76"/>
      <c r="AQ1355" s="76"/>
      <c r="AR1355" s="76"/>
      <c r="AS1355" s="76"/>
      <c r="AT1355" s="76"/>
      <c r="AU1355" s="76"/>
      <c r="AV1355" s="76"/>
      <c r="AW1355" s="76"/>
      <c r="AX1355" s="76"/>
      <c r="AY1355" s="76"/>
      <c r="AZ1355" s="76"/>
      <c r="BA1355" s="76"/>
      <c r="BB1355" s="76"/>
      <c r="BC1355" s="76"/>
      <c r="BD1355" s="76"/>
      <c r="BE1355" s="76"/>
      <c r="BF1355" s="76"/>
      <c r="BG1355" s="76"/>
    </row>
    <row r="1356" spans="1:59" s="77" customFormat="1" ht="12.6" customHeight="1">
      <c r="A1356" s="42" t="s">
        <v>40</v>
      </c>
      <c r="B1356" s="51" t="s">
        <v>42</v>
      </c>
      <c r="C1356" s="213"/>
      <c r="D1356" s="107">
        <f t="shared" si="595"/>
        <v>668</v>
      </c>
      <c r="E1356" s="107"/>
      <c r="F1356" s="107"/>
      <c r="G1356" s="107"/>
      <c r="H1356" s="107"/>
      <c r="I1356" s="107"/>
      <c r="J1356" s="107">
        <v>668</v>
      </c>
      <c r="K1356" s="107"/>
      <c r="L1356" s="107"/>
      <c r="M1356" s="107"/>
      <c r="N1356" s="107"/>
      <c r="O1356" s="107"/>
      <c r="P1356" s="107"/>
      <c r="Q1356" s="107"/>
      <c r="R1356" s="107"/>
      <c r="S1356" s="107"/>
      <c r="T1356" s="107"/>
      <c r="U1356" s="214">
        <f t="shared" si="582"/>
        <v>668</v>
      </c>
      <c r="V1356" s="32">
        <f t="shared" si="580"/>
        <v>668</v>
      </c>
      <c r="W1356" s="97">
        <f t="shared" si="577"/>
        <v>668</v>
      </c>
      <c r="X1356" s="176">
        <f t="shared" si="568"/>
        <v>668</v>
      </c>
      <c r="Y1356" s="57"/>
      <c r="Z1356" s="5">
        <f t="shared" si="572"/>
        <v>0</v>
      </c>
      <c r="AA1356" s="76"/>
      <c r="AB1356" s="76"/>
      <c r="AC1356" s="76"/>
      <c r="AD1356" s="76"/>
      <c r="AE1356" s="76"/>
      <c r="AF1356" s="76"/>
      <c r="AG1356" s="76"/>
      <c r="AH1356" s="76"/>
      <c r="AI1356" s="76"/>
      <c r="AJ1356" s="76"/>
      <c r="AK1356" s="76"/>
      <c r="AL1356" s="76"/>
      <c r="AM1356" s="76"/>
      <c r="AN1356" s="76"/>
      <c r="AO1356" s="76"/>
      <c r="AP1356" s="76"/>
      <c r="AQ1356" s="76"/>
      <c r="AR1356" s="76"/>
      <c r="AS1356" s="76"/>
      <c r="AT1356" s="76"/>
      <c r="AU1356" s="76"/>
      <c r="AV1356" s="76"/>
      <c r="AW1356" s="76"/>
      <c r="AX1356" s="76"/>
      <c r="AY1356" s="76"/>
      <c r="AZ1356" s="76"/>
      <c r="BA1356" s="76"/>
      <c r="BB1356" s="76"/>
      <c r="BC1356" s="76"/>
      <c r="BD1356" s="76"/>
      <c r="BE1356" s="76"/>
      <c r="BF1356" s="76"/>
      <c r="BG1356" s="76"/>
    </row>
    <row r="1357" spans="1:59" s="77" customFormat="1" ht="12.6" customHeight="1">
      <c r="A1357" s="42" t="s">
        <v>43</v>
      </c>
      <c r="B1357" s="43" t="s">
        <v>44</v>
      </c>
      <c r="C1357" s="213">
        <v>325</v>
      </c>
      <c r="D1357" s="103">
        <f t="shared" si="595"/>
        <v>308</v>
      </c>
      <c r="E1357" s="103">
        <v>0</v>
      </c>
      <c r="F1357" s="103">
        <v>0</v>
      </c>
      <c r="G1357" s="103">
        <v>0</v>
      </c>
      <c r="H1357" s="103">
        <v>0</v>
      </c>
      <c r="I1357" s="103"/>
      <c r="J1357" s="103">
        <f>+J1358+J1359</f>
        <v>308</v>
      </c>
      <c r="K1357" s="103">
        <v>0</v>
      </c>
      <c r="L1357" s="103">
        <v>0</v>
      </c>
      <c r="M1357" s="103">
        <v>0</v>
      </c>
      <c r="N1357" s="103">
        <v>0</v>
      </c>
      <c r="O1357" s="103"/>
      <c r="P1357" s="103"/>
      <c r="Q1357" s="103"/>
      <c r="R1357" s="103"/>
      <c r="S1357" s="103"/>
      <c r="T1357" s="103"/>
      <c r="U1357" s="214">
        <f t="shared" si="582"/>
        <v>308</v>
      </c>
      <c r="V1357" s="32">
        <f t="shared" si="580"/>
        <v>308</v>
      </c>
      <c r="W1357" s="97">
        <f t="shared" si="577"/>
        <v>308</v>
      </c>
      <c r="X1357" s="176">
        <f t="shared" si="568"/>
        <v>-17</v>
      </c>
      <c r="Y1357" s="57"/>
      <c r="Z1357" s="5">
        <f t="shared" si="572"/>
        <v>0</v>
      </c>
      <c r="AA1357" s="76"/>
      <c r="AB1357" s="76"/>
      <c r="AC1357" s="76"/>
      <c r="AD1357" s="76"/>
      <c r="AE1357" s="76"/>
      <c r="AF1357" s="76"/>
      <c r="AG1357" s="76"/>
      <c r="AH1357" s="76"/>
      <c r="AI1357" s="76"/>
      <c r="AJ1357" s="76"/>
      <c r="AK1357" s="76"/>
      <c r="AL1357" s="76"/>
      <c r="AM1357" s="76"/>
      <c r="AN1357" s="76"/>
      <c r="AO1357" s="76"/>
      <c r="AP1357" s="76"/>
      <c r="AQ1357" s="76"/>
      <c r="AR1357" s="76"/>
      <c r="AS1357" s="76"/>
      <c r="AT1357" s="76"/>
      <c r="AU1357" s="76"/>
      <c r="AV1357" s="76"/>
      <c r="AW1357" s="76"/>
      <c r="AX1357" s="76"/>
      <c r="AY1357" s="76"/>
      <c r="AZ1357" s="76"/>
      <c r="BA1357" s="76"/>
      <c r="BB1357" s="76"/>
      <c r="BC1357" s="76"/>
      <c r="BD1357" s="76"/>
      <c r="BE1357" s="76"/>
      <c r="BF1357" s="76"/>
      <c r="BG1357" s="76"/>
    </row>
    <row r="1358" spans="1:59" s="62" customFormat="1" ht="12">
      <c r="A1358" s="42" t="s">
        <v>40</v>
      </c>
      <c r="B1358" s="51" t="s">
        <v>41</v>
      </c>
      <c r="C1358" s="211"/>
      <c r="D1358" s="107">
        <f t="shared" si="595"/>
        <v>240</v>
      </c>
      <c r="E1358" s="107"/>
      <c r="F1358" s="107"/>
      <c r="G1358" s="107"/>
      <c r="H1358" s="107"/>
      <c r="I1358" s="107"/>
      <c r="J1358" s="107">
        <v>240</v>
      </c>
      <c r="K1358" s="107"/>
      <c r="L1358" s="107"/>
      <c r="M1358" s="107"/>
      <c r="N1358" s="107"/>
      <c r="O1358" s="107"/>
      <c r="P1358" s="107"/>
      <c r="Q1358" s="107"/>
      <c r="R1358" s="107"/>
      <c r="S1358" s="107"/>
      <c r="T1358" s="107"/>
      <c r="U1358" s="212">
        <f t="shared" si="582"/>
        <v>240</v>
      </c>
      <c r="V1358" s="32">
        <f t="shared" si="580"/>
        <v>240</v>
      </c>
      <c r="W1358" s="97">
        <f t="shared" si="577"/>
        <v>240</v>
      </c>
      <c r="X1358" s="176">
        <f t="shared" si="568"/>
        <v>240</v>
      </c>
      <c r="Y1358" s="57"/>
      <c r="Z1358" s="5">
        <f t="shared" si="572"/>
        <v>0</v>
      </c>
      <c r="AA1358" s="61"/>
      <c r="AB1358" s="61"/>
      <c r="AC1358" s="61"/>
      <c r="AD1358" s="61"/>
      <c r="AE1358" s="61"/>
      <c r="AF1358" s="61"/>
      <c r="AG1358" s="61"/>
      <c r="AH1358" s="61"/>
      <c r="AI1358" s="61"/>
      <c r="AJ1358" s="61"/>
      <c r="AK1358" s="61"/>
      <c r="AL1358" s="61"/>
      <c r="AM1358" s="61"/>
      <c r="AN1358" s="61"/>
      <c r="AO1358" s="61"/>
      <c r="AP1358" s="61"/>
      <c r="AQ1358" s="61"/>
      <c r="AR1358" s="61"/>
      <c r="AS1358" s="61"/>
      <c r="AT1358" s="61"/>
      <c r="AU1358" s="61"/>
      <c r="AV1358" s="61"/>
      <c r="AW1358" s="61"/>
      <c r="AX1358" s="61"/>
      <c r="AY1358" s="61"/>
      <c r="AZ1358" s="61"/>
      <c r="BA1358" s="61"/>
      <c r="BB1358" s="61"/>
      <c r="BC1358" s="61"/>
      <c r="BD1358" s="61"/>
      <c r="BE1358" s="61"/>
      <c r="BF1358" s="61"/>
      <c r="BG1358" s="61"/>
    </row>
    <row r="1359" spans="1:59" s="62" customFormat="1" ht="12">
      <c r="A1359" s="42" t="s">
        <v>40</v>
      </c>
      <c r="B1359" s="51" t="s">
        <v>42</v>
      </c>
      <c r="C1359" s="211"/>
      <c r="D1359" s="107">
        <f t="shared" si="595"/>
        <v>68</v>
      </c>
      <c r="E1359" s="107"/>
      <c r="F1359" s="107"/>
      <c r="G1359" s="107"/>
      <c r="H1359" s="107"/>
      <c r="I1359" s="107"/>
      <c r="J1359" s="107">
        <v>68</v>
      </c>
      <c r="K1359" s="107"/>
      <c r="L1359" s="107"/>
      <c r="M1359" s="107"/>
      <c r="N1359" s="107"/>
      <c r="O1359" s="107"/>
      <c r="P1359" s="107"/>
      <c r="Q1359" s="107"/>
      <c r="R1359" s="107"/>
      <c r="S1359" s="107"/>
      <c r="T1359" s="107"/>
      <c r="U1359" s="212">
        <f t="shared" si="582"/>
        <v>68</v>
      </c>
      <c r="V1359" s="32">
        <f t="shared" si="580"/>
        <v>68</v>
      </c>
      <c r="W1359" s="97">
        <f t="shared" si="577"/>
        <v>68</v>
      </c>
      <c r="X1359" s="176">
        <f t="shared" si="568"/>
        <v>68</v>
      </c>
      <c r="Y1359" s="57"/>
      <c r="Z1359" s="5">
        <f t="shared" si="572"/>
        <v>0</v>
      </c>
      <c r="AA1359" s="61"/>
      <c r="AB1359" s="61"/>
      <c r="AC1359" s="61"/>
      <c r="AD1359" s="61"/>
      <c r="AE1359" s="61"/>
      <c r="AF1359" s="61"/>
      <c r="AG1359" s="61"/>
      <c r="AH1359" s="61"/>
      <c r="AI1359" s="61"/>
      <c r="AJ1359" s="61"/>
      <c r="AK1359" s="61"/>
      <c r="AL1359" s="61"/>
      <c r="AM1359" s="61"/>
      <c r="AN1359" s="61"/>
      <c r="AO1359" s="61"/>
      <c r="AP1359" s="61"/>
      <c r="AQ1359" s="61"/>
      <c r="AR1359" s="61"/>
      <c r="AS1359" s="61"/>
      <c r="AT1359" s="61"/>
      <c r="AU1359" s="61"/>
      <c r="AV1359" s="61"/>
      <c r="AW1359" s="61"/>
      <c r="AX1359" s="61"/>
      <c r="AY1359" s="61"/>
      <c r="AZ1359" s="61"/>
      <c r="BA1359" s="61"/>
      <c r="BB1359" s="61"/>
      <c r="BC1359" s="61"/>
      <c r="BD1359" s="61"/>
      <c r="BE1359" s="61"/>
      <c r="BF1359" s="61"/>
      <c r="BG1359" s="61"/>
    </row>
    <row r="1360" spans="1:59" s="77" customFormat="1" ht="13.5" customHeight="1">
      <c r="A1360" s="42" t="s">
        <v>45</v>
      </c>
      <c r="B1360" s="43" t="s">
        <v>983</v>
      </c>
      <c r="C1360" s="213">
        <v>1500</v>
      </c>
      <c r="D1360" s="103">
        <f t="shared" si="595"/>
        <v>1500</v>
      </c>
      <c r="E1360" s="103"/>
      <c r="F1360" s="103"/>
      <c r="G1360" s="103">
        <v>0</v>
      </c>
      <c r="H1360" s="103"/>
      <c r="I1360" s="103"/>
      <c r="J1360" s="103">
        <v>1500</v>
      </c>
      <c r="K1360" s="103"/>
      <c r="L1360" s="103"/>
      <c r="M1360" s="103"/>
      <c r="N1360" s="103"/>
      <c r="O1360" s="103"/>
      <c r="P1360" s="103"/>
      <c r="Q1360" s="103"/>
      <c r="R1360" s="103"/>
      <c r="S1360" s="103"/>
      <c r="T1360" s="103"/>
      <c r="U1360" s="214">
        <f t="shared" si="582"/>
        <v>1500</v>
      </c>
      <c r="V1360" s="32">
        <f t="shared" si="580"/>
        <v>1500</v>
      </c>
      <c r="W1360" s="97">
        <f t="shared" si="577"/>
        <v>1500</v>
      </c>
      <c r="X1360" s="176">
        <f t="shared" si="568"/>
        <v>0</v>
      </c>
      <c r="Y1360" s="57"/>
      <c r="Z1360" s="5">
        <f t="shared" si="572"/>
        <v>0</v>
      </c>
      <c r="AA1360" s="76"/>
      <c r="AB1360" s="76"/>
      <c r="AC1360" s="76"/>
      <c r="AD1360" s="76"/>
      <c r="AE1360" s="76"/>
      <c r="AF1360" s="76"/>
      <c r="AG1360" s="76"/>
      <c r="AH1360" s="76"/>
      <c r="AI1360" s="76"/>
      <c r="AJ1360" s="76"/>
      <c r="AK1360" s="76"/>
      <c r="AL1360" s="76"/>
      <c r="AM1360" s="76"/>
      <c r="AN1360" s="76"/>
      <c r="AO1360" s="76"/>
      <c r="AP1360" s="76"/>
      <c r="AQ1360" s="76"/>
      <c r="AR1360" s="76"/>
      <c r="AS1360" s="76"/>
      <c r="AT1360" s="76"/>
      <c r="AU1360" s="76"/>
      <c r="AV1360" s="76"/>
      <c r="AW1360" s="76"/>
      <c r="AX1360" s="76"/>
      <c r="AY1360" s="76"/>
      <c r="AZ1360" s="76"/>
      <c r="BA1360" s="76"/>
      <c r="BB1360" s="76"/>
      <c r="BC1360" s="76"/>
      <c r="BD1360" s="76"/>
      <c r="BE1360" s="76"/>
      <c r="BF1360" s="76"/>
      <c r="BG1360" s="76"/>
    </row>
    <row r="1361" spans="1:59" s="243" customFormat="1" ht="12">
      <c r="A1361" s="42" t="s">
        <v>65</v>
      </c>
      <c r="B1361" s="43" t="s">
        <v>94</v>
      </c>
      <c r="C1361" s="213">
        <v>480</v>
      </c>
      <c r="D1361" s="103">
        <f t="shared" si="595"/>
        <v>480</v>
      </c>
      <c r="E1361" s="103">
        <f t="shared" ref="E1361:P1361" si="596">E1362+E1363</f>
        <v>0</v>
      </c>
      <c r="F1361" s="103">
        <f t="shared" si="596"/>
        <v>0</v>
      </c>
      <c r="G1361" s="103">
        <f t="shared" si="596"/>
        <v>0</v>
      </c>
      <c r="H1361" s="103">
        <f t="shared" si="596"/>
        <v>0</v>
      </c>
      <c r="I1361" s="103">
        <f t="shared" si="596"/>
        <v>0</v>
      </c>
      <c r="J1361" s="103">
        <f t="shared" si="596"/>
        <v>480</v>
      </c>
      <c r="K1361" s="103">
        <f t="shared" si="596"/>
        <v>0</v>
      </c>
      <c r="L1361" s="103">
        <f t="shared" si="596"/>
        <v>0</v>
      </c>
      <c r="M1361" s="103">
        <f t="shared" si="596"/>
        <v>0</v>
      </c>
      <c r="N1361" s="103">
        <f t="shared" si="596"/>
        <v>0</v>
      </c>
      <c r="O1361" s="103">
        <f t="shared" si="596"/>
        <v>0</v>
      </c>
      <c r="P1361" s="103">
        <f t="shared" si="596"/>
        <v>0</v>
      </c>
      <c r="Q1361" s="103"/>
      <c r="R1361" s="103"/>
      <c r="S1361" s="103"/>
      <c r="T1361" s="103"/>
      <c r="U1361" s="212">
        <f t="shared" si="582"/>
        <v>480</v>
      </c>
      <c r="V1361" s="32">
        <f t="shared" si="580"/>
        <v>480</v>
      </c>
      <c r="W1361" s="97">
        <f t="shared" si="577"/>
        <v>480</v>
      </c>
      <c r="X1361" s="176">
        <f t="shared" si="568"/>
        <v>0</v>
      </c>
      <c r="Y1361" s="38"/>
      <c r="Z1361" s="5">
        <f t="shared" si="572"/>
        <v>0</v>
      </c>
      <c r="AA1361" s="242"/>
      <c r="AB1361" s="242"/>
      <c r="AC1361" s="242"/>
      <c r="AD1361" s="242"/>
      <c r="AE1361" s="242"/>
      <c r="AF1361" s="242"/>
      <c r="AG1361" s="242"/>
      <c r="AH1361" s="242"/>
      <c r="AI1361" s="242"/>
      <c r="AJ1361" s="242"/>
      <c r="AK1361" s="242"/>
      <c r="AL1361" s="242"/>
      <c r="AM1361" s="242"/>
      <c r="AN1361" s="242"/>
      <c r="AO1361" s="242"/>
      <c r="AP1361" s="242"/>
      <c r="AQ1361" s="242"/>
      <c r="AR1361" s="242"/>
      <c r="AS1361" s="242"/>
      <c r="AT1361" s="242"/>
      <c r="AU1361" s="242"/>
      <c r="AV1361" s="242"/>
      <c r="AW1361" s="242"/>
      <c r="AX1361" s="242"/>
      <c r="AY1361" s="242"/>
      <c r="AZ1361" s="242"/>
      <c r="BA1361" s="242"/>
      <c r="BB1361" s="242"/>
      <c r="BC1361" s="242"/>
      <c r="BD1361" s="242"/>
      <c r="BE1361" s="242"/>
      <c r="BF1361" s="242"/>
      <c r="BG1361" s="242"/>
    </row>
    <row r="1362" spans="1:59" s="243" customFormat="1" ht="12">
      <c r="A1362" s="50" t="s">
        <v>40</v>
      </c>
      <c r="B1362" s="51" t="s">
        <v>984</v>
      </c>
      <c r="C1362" s="211">
        <v>280</v>
      </c>
      <c r="D1362" s="107">
        <f t="shared" si="595"/>
        <v>280</v>
      </c>
      <c r="E1362" s="107"/>
      <c r="F1362" s="107"/>
      <c r="G1362" s="107">
        <v>0</v>
      </c>
      <c r="H1362" s="107"/>
      <c r="I1362" s="107"/>
      <c r="J1362" s="107">
        <v>280</v>
      </c>
      <c r="K1362" s="107"/>
      <c r="L1362" s="107"/>
      <c r="M1362" s="107"/>
      <c r="N1362" s="107"/>
      <c r="O1362" s="107"/>
      <c r="P1362" s="107"/>
      <c r="Q1362" s="107"/>
      <c r="R1362" s="107"/>
      <c r="S1362" s="107"/>
      <c r="T1362" s="107"/>
      <c r="U1362" s="212">
        <f t="shared" si="582"/>
        <v>280</v>
      </c>
      <c r="V1362" s="32">
        <f t="shared" si="580"/>
        <v>280</v>
      </c>
      <c r="W1362" s="97">
        <f t="shared" si="577"/>
        <v>280</v>
      </c>
      <c r="X1362" s="172">
        <f t="shared" ref="X1362:X1426" si="597">D1362-C1362</f>
        <v>0</v>
      </c>
      <c r="Y1362" s="38"/>
      <c r="Z1362" s="5">
        <f t="shared" si="572"/>
        <v>0</v>
      </c>
      <c r="AA1362" s="242"/>
      <c r="AB1362" s="242"/>
      <c r="AC1362" s="242"/>
      <c r="AD1362" s="242"/>
      <c r="AE1362" s="242"/>
      <c r="AF1362" s="242"/>
      <c r="AG1362" s="242"/>
      <c r="AH1362" s="242"/>
      <c r="AI1362" s="242"/>
      <c r="AJ1362" s="242"/>
      <c r="AK1362" s="242"/>
      <c r="AL1362" s="242"/>
      <c r="AM1362" s="242"/>
      <c r="AN1362" s="242"/>
      <c r="AO1362" s="242"/>
      <c r="AP1362" s="242"/>
      <c r="AQ1362" s="242"/>
      <c r="AR1362" s="242"/>
      <c r="AS1362" s="242"/>
      <c r="AT1362" s="242"/>
      <c r="AU1362" s="242"/>
      <c r="AV1362" s="242"/>
      <c r="AW1362" s="242"/>
      <c r="AX1362" s="242"/>
      <c r="AY1362" s="242"/>
      <c r="AZ1362" s="242"/>
      <c r="BA1362" s="242"/>
      <c r="BB1362" s="242"/>
      <c r="BC1362" s="242"/>
      <c r="BD1362" s="242"/>
      <c r="BE1362" s="242"/>
      <c r="BF1362" s="242"/>
      <c r="BG1362" s="242"/>
    </row>
    <row r="1363" spans="1:59" s="243" customFormat="1" ht="12">
      <c r="A1363" s="50" t="s">
        <v>40</v>
      </c>
      <c r="B1363" s="51" t="s">
        <v>985</v>
      </c>
      <c r="C1363" s="211">
        <v>200</v>
      </c>
      <c r="D1363" s="107">
        <f t="shared" si="595"/>
        <v>200</v>
      </c>
      <c r="E1363" s="107"/>
      <c r="F1363" s="107"/>
      <c r="G1363" s="107">
        <v>0</v>
      </c>
      <c r="H1363" s="107"/>
      <c r="I1363" s="107"/>
      <c r="J1363" s="107">
        <v>200</v>
      </c>
      <c r="K1363" s="107"/>
      <c r="L1363" s="107"/>
      <c r="M1363" s="107"/>
      <c r="N1363" s="107"/>
      <c r="O1363" s="107"/>
      <c r="P1363" s="107"/>
      <c r="Q1363" s="107"/>
      <c r="R1363" s="107"/>
      <c r="S1363" s="107"/>
      <c r="T1363" s="107"/>
      <c r="U1363" s="212">
        <f t="shared" si="582"/>
        <v>200</v>
      </c>
      <c r="V1363" s="32">
        <f t="shared" si="580"/>
        <v>200</v>
      </c>
      <c r="W1363" s="97">
        <f t="shared" si="577"/>
        <v>200</v>
      </c>
      <c r="X1363" s="172">
        <f t="shared" si="597"/>
        <v>0</v>
      </c>
      <c r="Y1363" s="38"/>
      <c r="Z1363" s="5">
        <f t="shared" si="572"/>
        <v>0</v>
      </c>
      <c r="AA1363" s="242"/>
      <c r="AB1363" s="242"/>
      <c r="AC1363" s="242"/>
      <c r="AD1363" s="242"/>
      <c r="AE1363" s="242"/>
      <c r="AF1363" s="242"/>
      <c r="AG1363" s="242"/>
      <c r="AH1363" s="242"/>
      <c r="AI1363" s="242"/>
      <c r="AJ1363" s="242"/>
      <c r="AK1363" s="242"/>
      <c r="AL1363" s="242"/>
      <c r="AM1363" s="242"/>
      <c r="AN1363" s="242"/>
      <c r="AO1363" s="242"/>
      <c r="AP1363" s="242"/>
      <c r="AQ1363" s="242"/>
      <c r="AR1363" s="242"/>
      <c r="AS1363" s="242"/>
      <c r="AT1363" s="242"/>
      <c r="AU1363" s="242"/>
      <c r="AV1363" s="242"/>
      <c r="AW1363" s="242"/>
      <c r="AX1363" s="242"/>
      <c r="AY1363" s="242"/>
      <c r="AZ1363" s="242"/>
      <c r="BA1363" s="242"/>
      <c r="BB1363" s="242"/>
      <c r="BC1363" s="242"/>
      <c r="BD1363" s="242"/>
      <c r="BE1363" s="242"/>
      <c r="BF1363" s="242"/>
      <c r="BG1363" s="242"/>
    </row>
    <row r="1364" spans="1:59" s="243" customFormat="1" ht="12">
      <c r="A1364" s="42" t="s">
        <v>79</v>
      </c>
      <c r="B1364" s="43" t="s">
        <v>66</v>
      </c>
      <c r="C1364" s="213">
        <v>1450</v>
      </c>
      <c r="D1364" s="103">
        <f>SUM(E1364:P1364)</f>
        <v>1448</v>
      </c>
      <c r="E1364" s="103">
        <f t="shared" ref="E1364:P1364" si="598">SUM(E1365:E1369)</f>
        <v>0</v>
      </c>
      <c r="F1364" s="103">
        <f t="shared" si="598"/>
        <v>0</v>
      </c>
      <c r="G1364" s="103">
        <f t="shared" si="598"/>
        <v>0</v>
      </c>
      <c r="H1364" s="103">
        <f t="shared" si="598"/>
        <v>0</v>
      </c>
      <c r="I1364" s="103">
        <f t="shared" si="598"/>
        <v>0</v>
      </c>
      <c r="J1364" s="103">
        <f>SUM(J1365:J1369)</f>
        <v>1448</v>
      </c>
      <c r="K1364" s="103">
        <f t="shared" si="598"/>
        <v>0</v>
      </c>
      <c r="L1364" s="103">
        <f t="shared" si="598"/>
        <v>0</v>
      </c>
      <c r="M1364" s="103">
        <f t="shared" si="598"/>
        <v>0</v>
      </c>
      <c r="N1364" s="103">
        <f t="shared" si="598"/>
        <v>0</v>
      </c>
      <c r="O1364" s="103">
        <f t="shared" si="598"/>
        <v>0</v>
      </c>
      <c r="P1364" s="103">
        <f t="shared" si="598"/>
        <v>0</v>
      </c>
      <c r="Q1364" s="103"/>
      <c r="R1364" s="103"/>
      <c r="S1364" s="103"/>
      <c r="T1364" s="103"/>
      <c r="U1364" s="212">
        <f t="shared" si="582"/>
        <v>1448</v>
      </c>
      <c r="V1364" s="32">
        <f t="shared" si="580"/>
        <v>1448</v>
      </c>
      <c r="W1364" s="97">
        <f t="shared" si="577"/>
        <v>1448</v>
      </c>
      <c r="X1364" s="176">
        <f t="shared" si="597"/>
        <v>-2</v>
      </c>
      <c r="Y1364" s="38"/>
      <c r="Z1364" s="5">
        <f t="shared" si="572"/>
        <v>0</v>
      </c>
      <c r="AA1364" s="242"/>
      <c r="AB1364" s="242"/>
      <c r="AC1364" s="242"/>
      <c r="AD1364" s="242"/>
      <c r="AE1364" s="242"/>
      <c r="AF1364" s="242"/>
      <c r="AG1364" s="242"/>
      <c r="AH1364" s="242"/>
      <c r="AI1364" s="242"/>
      <c r="AJ1364" s="242"/>
      <c r="AK1364" s="242"/>
      <c r="AL1364" s="242"/>
      <c r="AM1364" s="242"/>
      <c r="AN1364" s="242"/>
      <c r="AO1364" s="242"/>
      <c r="AP1364" s="242"/>
      <c r="AQ1364" s="242"/>
      <c r="AR1364" s="242"/>
      <c r="AS1364" s="242"/>
      <c r="AT1364" s="242"/>
      <c r="AU1364" s="242"/>
      <c r="AV1364" s="242"/>
      <c r="AW1364" s="242"/>
      <c r="AX1364" s="242"/>
      <c r="AY1364" s="242"/>
      <c r="AZ1364" s="242"/>
      <c r="BA1364" s="242"/>
      <c r="BB1364" s="242"/>
      <c r="BC1364" s="242"/>
      <c r="BD1364" s="242"/>
      <c r="BE1364" s="242"/>
      <c r="BF1364" s="242"/>
      <c r="BG1364" s="242"/>
    </row>
    <row r="1365" spans="1:59" s="243" customFormat="1" ht="12">
      <c r="A1365" s="50" t="s">
        <v>40</v>
      </c>
      <c r="B1365" s="51" t="s">
        <v>986</v>
      </c>
      <c r="C1365" s="211">
        <v>150</v>
      </c>
      <c r="D1365" s="107">
        <f t="shared" si="595"/>
        <v>150</v>
      </c>
      <c r="E1365" s="107"/>
      <c r="F1365" s="107"/>
      <c r="G1365" s="107">
        <v>0</v>
      </c>
      <c r="H1365" s="107"/>
      <c r="I1365" s="107"/>
      <c r="J1365" s="107">
        <v>150</v>
      </c>
      <c r="K1365" s="107"/>
      <c r="L1365" s="107"/>
      <c r="M1365" s="107"/>
      <c r="N1365" s="107"/>
      <c r="O1365" s="107"/>
      <c r="P1365" s="107"/>
      <c r="Q1365" s="107"/>
      <c r="R1365" s="107"/>
      <c r="S1365" s="107"/>
      <c r="T1365" s="107"/>
      <c r="U1365" s="265"/>
      <c r="V1365" s="32"/>
      <c r="W1365" s="97"/>
      <c r="X1365" s="172">
        <f t="shared" si="597"/>
        <v>0</v>
      </c>
      <c r="Y1365" s="38"/>
      <c r="Z1365" s="5">
        <f t="shared" si="572"/>
        <v>0</v>
      </c>
      <c r="AA1365" s="242"/>
      <c r="AB1365" s="242"/>
      <c r="AC1365" s="242"/>
      <c r="AD1365" s="242"/>
      <c r="AE1365" s="242"/>
      <c r="AF1365" s="242"/>
      <c r="AG1365" s="242"/>
      <c r="AH1365" s="242"/>
      <c r="AI1365" s="242"/>
      <c r="AJ1365" s="242"/>
      <c r="AK1365" s="242"/>
      <c r="AL1365" s="242"/>
      <c r="AM1365" s="242"/>
      <c r="AN1365" s="242"/>
      <c r="AO1365" s="242"/>
      <c r="AP1365" s="242"/>
      <c r="AQ1365" s="242"/>
      <c r="AR1365" s="242"/>
      <c r="AS1365" s="242"/>
      <c r="AT1365" s="242"/>
      <c r="AU1365" s="242"/>
      <c r="AV1365" s="242"/>
      <c r="AW1365" s="242"/>
      <c r="AX1365" s="242"/>
      <c r="AY1365" s="242"/>
      <c r="AZ1365" s="242"/>
      <c r="BA1365" s="242"/>
      <c r="BB1365" s="242"/>
      <c r="BC1365" s="242"/>
      <c r="BD1365" s="242"/>
      <c r="BE1365" s="242"/>
      <c r="BF1365" s="242"/>
      <c r="BG1365" s="242"/>
    </row>
    <row r="1366" spans="1:59" s="243" customFormat="1" ht="12">
      <c r="A1366" s="50" t="s">
        <v>40</v>
      </c>
      <c r="B1366" s="51" t="s">
        <v>987</v>
      </c>
      <c r="C1366" s="211">
        <v>300</v>
      </c>
      <c r="D1366" s="107">
        <f t="shared" si="595"/>
        <v>300</v>
      </c>
      <c r="E1366" s="107"/>
      <c r="F1366" s="107"/>
      <c r="G1366" s="107">
        <v>0</v>
      </c>
      <c r="H1366" s="107"/>
      <c r="I1366" s="107"/>
      <c r="J1366" s="107">
        <v>300</v>
      </c>
      <c r="K1366" s="107"/>
      <c r="L1366" s="107"/>
      <c r="M1366" s="107"/>
      <c r="N1366" s="107"/>
      <c r="O1366" s="107"/>
      <c r="P1366" s="107"/>
      <c r="Q1366" s="107"/>
      <c r="R1366" s="107"/>
      <c r="S1366" s="107"/>
      <c r="T1366" s="107"/>
      <c r="U1366" s="265"/>
      <c r="V1366" s="32"/>
      <c r="W1366" s="97"/>
      <c r="X1366" s="172">
        <f t="shared" si="597"/>
        <v>0</v>
      </c>
      <c r="Y1366" s="38"/>
      <c r="Z1366" s="5">
        <f t="shared" si="572"/>
        <v>0</v>
      </c>
      <c r="AA1366" s="242"/>
      <c r="AB1366" s="242"/>
      <c r="AC1366" s="242"/>
      <c r="AD1366" s="242"/>
      <c r="AE1366" s="242"/>
      <c r="AF1366" s="242"/>
      <c r="AG1366" s="242"/>
      <c r="AH1366" s="242"/>
      <c r="AI1366" s="242"/>
      <c r="AJ1366" s="242"/>
      <c r="AK1366" s="242"/>
      <c r="AL1366" s="242"/>
      <c r="AM1366" s="242"/>
      <c r="AN1366" s="242"/>
      <c r="AO1366" s="242"/>
      <c r="AP1366" s="242"/>
      <c r="AQ1366" s="242"/>
      <c r="AR1366" s="242"/>
      <c r="AS1366" s="242"/>
      <c r="AT1366" s="242"/>
      <c r="AU1366" s="242"/>
      <c r="AV1366" s="242"/>
      <c r="AW1366" s="242"/>
      <c r="AX1366" s="242"/>
      <c r="AY1366" s="242"/>
      <c r="AZ1366" s="242"/>
      <c r="BA1366" s="242"/>
      <c r="BB1366" s="242"/>
      <c r="BC1366" s="242"/>
      <c r="BD1366" s="242"/>
      <c r="BE1366" s="242"/>
      <c r="BF1366" s="242"/>
      <c r="BG1366" s="242"/>
    </row>
    <row r="1367" spans="1:59" s="243" customFormat="1" ht="24" hidden="1">
      <c r="A1367" s="50" t="s">
        <v>40</v>
      </c>
      <c r="B1367" s="215" t="s">
        <v>988</v>
      </c>
      <c r="C1367" s="211">
        <v>500</v>
      </c>
      <c r="D1367" s="107">
        <f t="shared" si="595"/>
        <v>0</v>
      </c>
      <c r="E1367" s="107"/>
      <c r="F1367" s="107"/>
      <c r="G1367" s="107"/>
      <c r="H1367" s="107"/>
      <c r="I1367" s="107"/>
      <c r="J1367" s="107"/>
      <c r="K1367" s="107"/>
      <c r="L1367" s="107"/>
      <c r="M1367" s="107"/>
      <c r="N1367" s="107"/>
      <c r="O1367" s="107"/>
      <c r="P1367" s="107"/>
      <c r="Q1367" s="107"/>
      <c r="R1367" s="107"/>
      <c r="S1367" s="107"/>
      <c r="T1367" s="107"/>
      <c r="U1367" s="265"/>
      <c r="V1367" s="32"/>
      <c r="W1367" s="97"/>
      <c r="X1367" s="172">
        <f t="shared" si="597"/>
        <v>-500</v>
      </c>
      <c r="Y1367" s="38"/>
      <c r="Z1367" s="5">
        <f t="shared" si="572"/>
        <v>0</v>
      </c>
      <c r="AA1367" s="242"/>
      <c r="AB1367" s="242"/>
      <c r="AC1367" s="242"/>
      <c r="AD1367" s="242"/>
      <c r="AE1367" s="242"/>
      <c r="AF1367" s="242"/>
      <c r="AG1367" s="242"/>
      <c r="AH1367" s="242"/>
      <c r="AI1367" s="242"/>
      <c r="AJ1367" s="242"/>
      <c r="AK1367" s="242"/>
      <c r="AL1367" s="242"/>
      <c r="AM1367" s="242"/>
      <c r="AN1367" s="242"/>
      <c r="AO1367" s="242"/>
      <c r="AP1367" s="242"/>
      <c r="AQ1367" s="242"/>
      <c r="AR1367" s="242"/>
      <c r="AS1367" s="242"/>
      <c r="AT1367" s="242"/>
      <c r="AU1367" s="242"/>
      <c r="AV1367" s="242"/>
      <c r="AW1367" s="242"/>
      <c r="AX1367" s="242"/>
      <c r="AY1367" s="242"/>
      <c r="AZ1367" s="242"/>
      <c r="BA1367" s="242"/>
      <c r="BB1367" s="242"/>
      <c r="BC1367" s="242"/>
      <c r="BD1367" s="242"/>
      <c r="BE1367" s="242"/>
      <c r="BF1367" s="242"/>
      <c r="BG1367" s="242"/>
    </row>
    <row r="1368" spans="1:59" s="243" customFormat="1" ht="24">
      <c r="A1368" s="50" t="s">
        <v>40</v>
      </c>
      <c r="B1368" s="215" t="s">
        <v>989</v>
      </c>
      <c r="C1368" s="211">
        <v>500</v>
      </c>
      <c r="D1368" s="107">
        <f t="shared" si="595"/>
        <v>500</v>
      </c>
      <c r="E1368" s="107"/>
      <c r="F1368" s="107"/>
      <c r="G1368" s="107"/>
      <c r="H1368" s="107"/>
      <c r="I1368" s="107"/>
      <c r="J1368" s="107">
        <v>500</v>
      </c>
      <c r="K1368" s="107"/>
      <c r="L1368" s="107"/>
      <c r="M1368" s="107"/>
      <c r="N1368" s="107"/>
      <c r="O1368" s="107"/>
      <c r="P1368" s="107"/>
      <c r="Q1368" s="107"/>
      <c r="R1368" s="107"/>
      <c r="S1368" s="107"/>
      <c r="T1368" s="107"/>
      <c r="U1368" s="265"/>
      <c r="V1368" s="32"/>
      <c r="W1368" s="97"/>
      <c r="X1368" s="172">
        <f t="shared" si="597"/>
        <v>0</v>
      </c>
      <c r="Y1368" s="38"/>
      <c r="Z1368" s="5">
        <f t="shared" ref="Z1368:Z1432" si="599">D1368-E1368-F1368-G1368-H1368-I1368-J1368-K1368-L1368-M1368-N1368-O1368-P1368</f>
        <v>0</v>
      </c>
      <c r="AA1368" s="242"/>
      <c r="AB1368" s="242"/>
      <c r="AC1368" s="242"/>
      <c r="AD1368" s="242"/>
      <c r="AE1368" s="242"/>
      <c r="AF1368" s="242"/>
      <c r="AG1368" s="242"/>
      <c r="AH1368" s="242"/>
      <c r="AI1368" s="242"/>
      <c r="AJ1368" s="242"/>
      <c r="AK1368" s="242"/>
      <c r="AL1368" s="242"/>
      <c r="AM1368" s="242"/>
      <c r="AN1368" s="242"/>
      <c r="AO1368" s="242"/>
      <c r="AP1368" s="242"/>
      <c r="AQ1368" s="242"/>
      <c r="AR1368" s="242"/>
      <c r="AS1368" s="242"/>
      <c r="AT1368" s="242"/>
      <c r="AU1368" s="242"/>
      <c r="AV1368" s="242"/>
      <c r="AW1368" s="242"/>
      <c r="AX1368" s="242"/>
      <c r="AY1368" s="242"/>
      <c r="AZ1368" s="242"/>
      <c r="BA1368" s="242"/>
      <c r="BB1368" s="242"/>
      <c r="BC1368" s="242"/>
      <c r="BD1368" s="242"/>
      <c r="BE1368" s="242"/>
      <c r="BF1368" s="242"/>
      <c r="BG1368" s="242"/>
    </row>
    <row r="1369" spans="1:59" s="243" customFormat="1" ht="12">
      <c r="A1369" s="50" t="s">
        <v>40</v>
      </c>
      <c r="B1369" s="215" t="s">
        <v>625</v>
      </c>
      <c r="C1369" s="211"/>
      <c r="D1369" s="107">
        <f t="shared" si="595"/>
        <v>498</v>
      </c>
      <c r="E1369" s="107"/>
      <c r="F1369" s="107"/>
      <c r="G1369" s="107"/>
      <c r="H1369" s="107"/>
      <c r="I1369" s="107"/>
      <c r="J1369" s="107">
        <v>498</v>
      </c>
      <c r="K1369" s="107"/>
      <c r="L1369" s="107"/>
      <c r="M1369" s="107"/>
      <c r="N1369" s="107"/>
      <c r="O1369" s="107"/>
      <c r="P1369" s="107"/>
      <c r="Q1369" s="107"/>
      <c r="R1369" s="107"/>
      <c r="S1369" s="107"/>
      <c r="T1369" s="107"/>
      <c r="U1369" s="265"/>
      <c r="V1369" s="32"/>
      <c r="W1369" s="97"/>
      <c r="X1369" s="172">
        <f t="shared" si="597"/>
        <v>498</v>
      </c>
      <c r="Y1369" s="38"/>
      <c r="Z1369" s="5">
        <f t="shared" si="599"/>
        <v>0</v>
      </c>
      <c r="AA1369" s="242"/>
      <c r="AB1369" s="242"/>
      <c r="AC1369" s="242"/>
      <c r="AD1369" s="242"/>
      <c r="AE1369" s="242"/>
      <c r="AF1369" s="242"/>
      <c r="AG1369" s="242"/>
      <c r="AH1369" s="242"/>
      <c r="AI1369" s="242"/>
      <c r="AJ1369" s="242"/>
      <c r="AK1369" s="242"/>
      <c r="AL1369" s="242"/>
      <c r="AM1369" s="242"/>
      <c r="AN1369" s="242"/>
      <c r="AO1369" s="242"/>
      <c r="AP1369" s="242"/>
      <c r="AQ1369" s="242"/>
      <c r="AR1369" s="242"/>
      <c r="AS1369" s="242"/>
      <c r="AT1369" s="242"/>
      <c r="AU1369" s="242"/>
      <c r="AV1369" s="242"/>
      <c r="AW1369" s="242"/>
      <c r="AX1369" s="242"/>
      <c r="AY1369" s="242"/>
      <c r="AZ1369" s="242"/>
      <c r="BA1369" s="242"/>
      <c r="BB1369" s="242"/>
      <c r="BC1369" s="242"/>
      <c r="BD1369" s="242"/>
      <c r="BE1369" s="242"/>
      <c r="BF1369" s="242"/>
      <c r="BG1369" s="242"/>
    </row>
    <row r="1370" spans="1:59" s="268" customFormat="1" ht="12">
      <c r="A1370" s="248" t="s">
        <v>990</v>
      </c>
      <c r="B1370" s="249" t="s">
        <v>991</v>
      </c>
      <c r="C1370" s="250">
        <f t="shared" ref="C1370:W1370" si="600">C1371+C1372+C1373+C1379</f>
        <v>16003</v>
      </c>
      <c r="D1370" s="37">
        <f t="shared" si="600"/>
        <v>16183</v>
      </c>
      <c r="E1370" s="37">
        <f t="shared" si="600"/>
        <v>0</v>
      </c>
      <c r="F1370" s="37">
        <f t="shared" si="600"/>
        <v>0</v>
      </c>
      <c r="G1370" s="37">
        <f t="shared" si="600"/>
        <v>50</v>
      </c>
      <c r="H1370" s="37">
        <f t="shared" si="600"/>
        <v>0</v>
      </c>
      <c r="I1370" s="37">
        <f t="shared" si="600"/>
        <v>0</v>
      </c>
      <c r="J1370" s="37">
        <f t="shared" si="600"/>
        <v>16133</v>
      </c>
      <c r="K1370" s="37">
        <f t="shared" si="600"/>
        <v>0</v>
      </c>
      <c r="L1370" s="37">
        <f t="shared" si="600"/>
        <v>0</v>
      </c>
      <c r="M1370" s="37">
        <f t="shared" si="600"/>
        <v>0</v>
      </c>
      <c r="N1370" s="37">
        <f t="shared" si="600"/>
        <v>0</v>
      </c>
      <c r="O1370" s="37">
        <f t="shared" si="600"/>
        <v>0</v>
      </c>
      <c r="P1370" s="37">
        <f t="shared" si="600"/>
        <v>0</v>
      </c>
      <c r="Q1370" s="37">
        <f t="shared" si="600"/>
        <v>116</v>
      </c>
      <c r="R1370" s="37">
        <f t="shared" si="600"/>
        <v>0</v>
      </c>
      <c r="S1370" s="37">
        <f t="shared" si="600"/>
        <v>116</v>
      </c>
      <c r="T1370" s="37">
        <f t="shared" si="600"/>
        <v>0</v>
      </c>
      <c r="U1370" s="251">
        <f t="shared" si="582"/>
        <v>16299</v>
      </c>
      <c r="V1370" s="32">
        <f t="shared" si="580"/>
        <v>16183</v>
      </c>
      <c r="W1370" s="252">
        <f t="shared" si="600"/>
        <v>16183</v>
      </c>
      <c r="X1370" s="253">
        <f t="shared" si="597"/>
        <v>180</v>
      </c>
      <c r="Y1370" s="75" t="s">
        <v>37</v>
      </c>
      <c r="Z1370" s="5">
        <f t="shared" si="599"/>
        <v>0</v>
      </c>
      <c r="AA1370" s="266"/>
      <c r="AB1370" s="266"/>
      <c r="AC1370" s="267"/>
      <c r="AD1370" s="267"/>
      <c r="AE1370" s="267"/>
      <c r="AF1370" s="267"/>
      <c r="AG1370" s="267"/>
      <c r="AH1370" s="267"/>
      <c r="AI1370" s="267"/>
      <c r="AJ1370" s="267"/>
      <c r="AK1370" s="267"/>
      <c r="AL1370" s="267"/>
      <c r="AM1370" s="267"/>
      <c r="AN1370" s="267"/>
      <c r="AO1370" s="267"/>
      <c r="AP1370" s="267"/>
      <c r="AQ1370" s="267"/>
      <c r="AR1370" s="267"/>
      <c r="AS1370" s="267"/>
      <c r="AT1370" s="267"/>
      <c r="AU1370" s="267"/>
      <c r="AV1370" s="267"/>
      <c r="AW1370" s="267"/>
      <c r="AX1370" s="267"/>
      <c r="AY1370" s="267"/>
      <c r="AZ1370" s="267"/>
      <c r="BA1370" s="267"/>
      <c r="BB1370" s="267"/>
      <c r="BC1370" s="267"/>
      <c r="BD1370" s="267"/>
      <c r="BE1370" s="267"/>
      <c r="BF1370" s="267"/>
      <c r="BG1370" s="267"/>
    </row>
    <row r="1371" spans="1:59" s="272" customFormat="1" ht="12">
      <c r="A1371" s="128" t="s">
        <v>35</v>
      </c>
      <c r="B1371" s="129" t="s">
        <v>36</v>
      </c>
      <c r="C1371" s="213">
        <v>4790</v>
      </c>
      <c r="D1371" s="103">
        <f t="shared" ref="D1371:D1383" si="601">SUM(E1371:P1371)</f>
        <v>5636</v>
      </c>
      <c r="E1371" s="103">
        <v>0</v>
      </c>
      <c r="F1371" s="103">
        <v>0</v>
      </c>
      <c r="G1371" s="103">
        <v>0</v>
      </c>
      <c r="H1371" s="103">
        <v>0</v>
      </c>
      <c r="I1371" s="103">
        <v>0</v>
      </c>
      <c r="J1371" s="103">
        <v>5636</v>
      </c>
      <c r="K1371" s="103">
        <v>0</v>
      </c>
      <c r="L1371" s="103">
        <v>0</v>
      </c>
      <c r="M1371" s="103">
        <v>0</v>
      </c>
      <c r="N1371" s="103">
        <v>0</v>
      </c>
      <c r="O1371" s="103"/>
      <c r="P1371" s="103"/>
      <c r="Q1371" s="103"/>
      <c r="R1371" s="103"/>
      <c r="S1371" s="103"/>
      <c r="T1371" s="103"/>
      <c r="U1371" s="269">
        <f t="shared" si="582"/>
        <v>5636</v>
      </c>
      <c r="V1371" s="32">
        <f t="shared" si="580"/>
        <v>5636</v>
      </c>
      <c r="W1371" s="97">
        <f t="shared" si="577"/>
        <v>5636</v>
      </c>
      <c r="X1371" s="270">
        <f t="shared" si="597"/>
        <v>846</v>
      </c>
      <c r="Y1371" s="271"/>
      <c r="Z1371" s="5">
        <f t="shared" si="599"/>
        <v>0</v>
      </c>
      <c r="AA1371" s="266"/>
      <c r="AB1371" s="266"/>
      <c r="AC1371" s="266"/>
      <c r="AD1371" s="266"/>
      <c r="AE1371" s="266"/>
      <c r="AF1371" s="266"/>
      <c r="AG1371" s="266"/>
      <c r="AH1371" s="266"/>
      <c r="AI1371" s="266"/>
      <c r="AJ1371" s="266"/>
      <c r="AK1371" s="266"/>
      <c r="AL1371" s="266"/>
      <c r="AM1371" s="266"/>
      <c r="AN1371" s="266"/>
      <c r="AO1371" s="266"/>
      <c r="AP1371" s="266"/>
      <c r="AQ1371" s="266"/>
      <c r="AR1371" s="266"/>
      <c r="AS1371" s="266"/>
      <c r="AT1371" s="266"/>
      <c r="AU1371" s="266"/>
      <c r="AV1371" s="266"/>
      <c r="AW1371" s="266"/>
      <c r="AX1371" s="266"/>
      <c r="AY1371" s="266"/>
      <c r="AZ1371" s="266"/>
      <c r="BA1371" s="266"/>
      <c r="BB1371" s="266"/>
      <c r="BC1371" s="266"/>
      <c r="BD1371" s="266"/>
      <c r="BE1371" s="266"/>
      <c r="BF1371" s="266"/>
      <c r="BG1371" s="266"/>
    </row>
    <row r="1372" spans="1:59" s="272" customFormat="1" ht="12">
      <c r="A1372" s="273" t="s">
        <v>43</v>
      </c>
      <c r="B1372" s="274" t="s">
        <v>44</v>
      </c>
      <c r="C1372" s="275">
        <v>1043</v>
      </c>
      <c r="D1372" s="103">
        <f t="shared" si="601"/>
        <v>1043</v>
      </c>
      <c r="E1372" s="103">
        <v>0</v>
      </c>
      <c r="F1372" s="103">
        <v>0</v>
      </c>
      <c r="G1372" s="103">
        <v>0</v>
      </c>
      <c r="H1372" s="103">
        <v>0</v>
      </c>
      <c r="I1372" s="103">
        <v>0</v>
      </c>
      <c r="J1372" s="103">
        <v>1043</v>
      </c>
      <c r="K1372" s="103">
        <v>0</v>
      </c>
      <c r="L1372" s="103">
        <v>0</v>
      </c>
      <c r="M1372" s="103">
        <v>0</v>
      </c>
      <c r="N1372" s="103">
        <v>0</v>
      </c>
      <c r="O1372" s="103"/>
      <c r="P1372" s="103"/>
      <c r="Q1372" s="103">
        <v>116</v>
      </c>
      <c r="R1372" s="103"/>
      <c r="S1372" s="103">
        <v>116</v>
      </c>
      <c r="T1372" s="103"/>
      <c r="U1372" s="276">
        <f t="shared" si="582"/>
        <v>1159</v>
      </c>
      <c r="V1372" s="32">
        <f t="shared" si="580"/>
        <v>1043</v>
      </c>
      <c r="W1372" s="97">
        <f t="shared" si="577"/>
        <v>1043</v>
      </c>
      <c r="X1372" s="256">
        <f t="shared" si="597"/>
        <v>0</v>
      </c>
      <c r="Y1372" s="64"/>
      <c r="Z1372" s="5">
        <f t="shared" si="599"/>
        <v>0</v>
      </c>
      <c r="AA1372" s="266"/>
      <c r="AB1372" s="266"/>
      <c r="AC1372" s="266"/>
      <c r="AD1372" s="266"/>
      <c r="AE1372" s="266"/>
      <c r="AF1372" s="266"/>
      <c r="AG1372" s="266"/>
      <c r="AH1372" s="266"/>
      <c r="AI1372" s="266"/>
      <c r="AJ1372" s="266"/>
      <c r="AK1372" s="266"/>
      <c r="AL1372" s="266"/>
      <c r="AM1372" s="266"/>
      <c r="AN1372" s="266"/>
      <c r="AO1372" s="266"/>
      <c r="AP1372" s="266"/>
      <c r="AQ1372" s="266"/>
      <c r="AR1372" s="266"/>
      <c r="AS1372" s="266"/>
      <c r="AT1372" s="266"/>
      <c r="AU1372" s="266"/>
      <c r="AV1372" s="266"/>
      <c r="AW1372" s="266"/>
      <c r="AX1372" s="266"/>
      <c r="AY1372" s="266"/>
      <c r="AZ1372" s="266"/>
      <c r="BA1372" s="266"/>
      <c r="BB1372" s="266"/>
      <c r="BC1372" s="266"/>
      <c r="BD1372" s="266"/>
      <c r="BE1372" s="266"/>
      <c r="BF1372" s="266"/>
      <c r="BG1372" s="266"/>
    </row>
    <row r="1373" spans="1:59" s="272" customFormat="1" ht="12">
      <c r="A1373" s="128" t="s">
        <v>45</v>
      </c>
      <c r="B1373" s="129" t="s">
        <v>992</v>
      </c>
      <c r="C1373" s="213">
        <v>3776</v>
      </c>
      <c r="D1373" s="103">
        <f t="shared" si="601"/>
        <v>3776</v>
      </c>
      <c r="E1373" s="103">
        <f t="shared" ref="E1373:N1373" si="602">SUM(E1374:E1378)</f>
        <v>0</v>
      </c>
      <c r="F1373" s="103">
        <f t="shared" si="602"/>
        <v>0</v>
      </c>
      <c r="G1373" s="103">
        <f t="shared" si="602"/>
        <v>50</v>
      </c>
      <c r="H1373" s="103">
        <f t="shared" si="602"/>
        <v>0</v>
      </c>
      <c r="I1373" s="103">
        <f t="shared" si="602"/>
        <v>0</v>
      </c>
      <c r="J1373" s="103">
        <f t="shared" si="602"/>
        <v>3726</v>
      </c>
      <c r="K1373" s="103">
        <f t="shared" si="602"/>
        <v>0</v>
      </c>
      <c r="L1373" s="103">
        <f t="shared" si="602"/>
        <v>0</v>
      </c>
      <c r="M1373" s="103">
        <f t="shared" si="602"/>
        <v>0</v>
      </c>
      <c r="N1373" s="103">
        <f t="shared" si="602"/>
        <v>0</v>
      </c>
      <c r="O1373" s="103"/>
      <c r="P1373" s="103"/>
      <c r="Q1373" s="103"/>
      <c r="R1373" s="103"/>
      <c r="S1373" s="103"/>
      <c r="T1373" s="103"/>
      <c r="U1373" s="269">
        <f t="shared" si="582"/>
        <v>3776</v>
      </c>
      <c r="V1373" s="32">
        <f t="shared" si="580"/>
        <v>3776</v>
      </c>
      <c r="W1373" s="97">
        <f t="shared" si="577"/>
        <v>3776</v>
      </c>
      <c r="X1373" s="256">
        <f t="shared" si="597"/>
        <v>0</v>
      </c>
      <c r="Y1373" s="64"/>
      <c r="Z1373" s="5">
        <f t="shared" si="599"/>
        <v>0</v>
      </c>
      <c r="AA1373" s="266"/>
      <c r="AB1373" s="266"/>
      <c r="AC1373" s="266"/>
      <c r="AD1373" s="266"/>
      <c r="AE1373" s="266"/>
      <c r="AF1373" s="266"/>
      <c r="AG1373" s="266"/>
      <c r="AH1373" s="266"/>
      <c r="AI1373" s="266"/>
      <c r="AJ1373" s="266"/>
      <c r="AK1373" s="266"/>
      <c r="AL1373" s="266"/>
      <c r="AM1373" s="266"/>
      <c r="AN1373" s="266"/>
      <c r="AO1373" s="266"/>
      <c r="AP1373" s="266"/>
      <c r="AQ1373" s="266"/>
      <c r="AR1373" s="266"/>
      <c r="AS1373" s="266"/>
      <c r="AT1373" s="266"/>
      <c r="AU1373" s="266"/>
      <c r="AV1373" s="266"/>
      <c r="AW1373" s="266"/>
      <c r="AX1373" s="266"/>
      <c r="AY1373" s="266"/>
      <c r="AZ1373" s="266"/>
      <c r="BA1373" s="266"/>
      <c r="BB1373" s="266"/>
      <c r="BC1373" s="266"/>
      <c r="BD1373" s="266"/>
      <c r="BE1373" s="266"/>
      <c r="BF1373" s="266"/>
      <c r="BG1373" s="266"/>
    </row>
    <row r="1374" spans="1:59" s="272" customFormat="1" ht="12">
      <c r="A1374" s="133" t="s">
        <v>40</v>
      </c>
      <c r="B1374" s="86" t="s">
        <v>993</v>
      </c>
      <c r="C1374" s="211">
        <v>2638</v>
      </c>
      <c r="D1374" s="107">
        <f t="shared" si="601"/>
        <v>2638</v>
      </c>
      <c r="E1374" s="107"/>
      <c r="F1374" s="107"/>
      <c r="G1374" s="107">
        <v>0</v>
      </c>
      <c r="H1374" s="107"/>
      <c r="I1374" s="107"/>
      <c r="J1374" s="107">
        <v>2638</v>
      </c>
      <c r="K1374" s="107"/>
      <c r="L1374" s="107"/>
      <c r="M1374" s="107"/>
      <c r="N1374" s="107"/>
      <c r="O1374" s="107"/>
      <c r="P1374" s="107"/>
      <c r="Q1374" s="107"/>
      <c r="R1374" s="107"/>
      <c r="S1374" s="107"/>
      <c r="T1374" s="107"/>
      <c r="U1374" s="269">
        <f t="shared" si="582"/>
        <v>2638</v>
      </c>
      <c r="V1374" s="32">
        <f t="shared" si="580"/>
        <v>2638</v>
      </c>
      <c r="W1374" s="97">
        <f t="shared" si="577"/>
        <v>2638</v>
      </c>
      <c r="X1374" s="202">
        <f t="shared" si="597"/>
        <v>0</v>
      </c>
      <c r="Y1374" s="64"/>
      <c r="Z1374" s="5">
        <f t="shared" si="599"/>
        <v>0</v>
      </c>
      <c r="AA1374" s="266"/>
      <c r="AB1374" s="266"/>
      <c r="AC1374" s="266"/>
      <c r="AD1374" s="266"/>
      <c r="AE1374" s="266"/>
      <c r="AF1374" s="266"/>
      <c r="AG1374" s="266"/>
      <c r="AH1374" s="266"/>
      <c r="AI1374" s="266"/>
      <c r="AJ1374" s="266"/>
      <c r="AK1374" s="266"/>
      <c r="AL1374" s="266"/>
      <c r="AM1374" s="266"/>
      <c r="AN1374" s="266"/>
      <c r="AO1374" s="266"/>
      <c r="AP1374" s="266"/>
      <c r="AQ1374" s="266"/>
      <c r="AR1374" s="266"/>
      <c r="AS1374" s="266"/>
      <c r="AT1374" s="266"/>
      <c r="AU1374" s="266"/>
      <c r="AV1374" s="266"/>
      <c r="AW1374" s="266"/>
      <c r="AX1374" s="266"/>
      <c r="AY1374" s="266"/>
      <c r="AZ1374" s="266"/>
      <c r="BA1374" s="266"/>
      <c r="BB1374" s="266"/>
      <c r="BC1374" s="266"/>
      <c r="BD1374" s="266"/>
      <c r="BE1374" s="266"/>
      <c r="BF1374" s="266"/>
      <c r="BG1374" s="266"/>
    </row>
    <row r="1375" spans="1:59" s="272" customFormat="1" ht="12">
      <c r="A1375" s="133" t="s">
        <v>40</v>
      </c>
      <c r="B1375" s="86" t="s">
        <v>994</v>
      </c>
      <c r="C1375" s="211">
        <v>370</v>
      </c>
      <c r="D1375" s="107">
        <f t="shared" si="601"/>
        <v>370</v>
      </c>
      <c r="E1375" s="107">
        <v>0</v>
      </c>
      <c r="F1375" s="107">
        <v>0</v>
      </c>
      <c r="G1375" s="107">
        <v>0</v>
      </c>
      <c r="H1375" s="107">
        <v>0</v>
      </c>
      <c r="I1375" s="107">
        <v>0</v>
      </c>
      <c r="J1375" s="107">
        <v>370</v>
      </c>
      <c r="K1375" s="107">
        <v>0</v>
      </c>
      <c r="L1375" s="107">
        <v>0</v>
      </c>
      <c r="M1375" s="107">
        <v>0</v>
      </c>
      <c r="N1375" s="107">
        <v>0</v>
      </c>
      <c r="O1375" s="107"/>
      <c r="P1375" s="107"/>
      <c r="Q1375" s="107"/>
      <c r="R1375" s="107"/>
      <c r="S1375" s="107"/>
      <c r="T1375" s="107"/>
      <c r="U1375" s="269">
        <f t="shared" si="582"/>
        <v>370</v>
      </c>
      <c r="V1375" s="32">
        <f t="shared" si="580"/>
        <v>370</v>
      </c>
      <c r="W1375" s="97">
        <f t="shared" si="577"/>
        <v>370</v>
      </c>
      <c r="X1375" s="202">
        <f t="shared" si="597"/>
        <v>0</v>
      </c>
      <c r="Y1375" s="64"/>
      <c r="Z1375" s="5">
        <f t="shared" si="599"/>
        <v>0</v>
      </c>
      <c r="AA1375" s="266"/>
      <c r="AB1375" s="266"/>
      <c r="AC1375" s="266"/>
      <c r="AD1375" s="266"/>
      <c r="AE1375" s="266"/>
      <c r="AF1375" s="266"/>
      <c r="AG1375" s="266"/>
      <c r="AH1375" s="266"/>
      <c r="AI1375" s="266"/>
      <c r="AJ1375" s="266"/>
      <c r="AK1375" s="266"/>
      <c r="AL1375" s="266"/>
      <c r="AM1375" s="266"/>
      <c r="AN1375" s="266"/>
      <c r="AO1375" s="266"/>
      <c r="AP1375" s="266"/>
      <c r="AQ1375" s="266"/>
      <c r="AR1375" s="266"/>
      <c r="AS1375" s="266"/>
      <c r="AT1375" s="266"/>
      <c r="AU1375" s="266"/>
      <c r="AV1375" s="266"/>
      <c r="AW1375" s="266"/>
      <c r="AX1375" s="266"/>
      <c r="AY1375" s="266"/>
      <c r="AZ1375" s="266"/>
      <c r="BA1375" s="266"/>
      <c r="BB1375" s="266"/>
      <c r="BC1375" s="266"/>
      <c r="BD1375" s="266"/>
      <c r="BE1375" s="266"/>
      <c r="BF1375" s="266"/>
      <c r="BG1375" s="266"/>
    </row>
    <row r="1376" spans="1:59" s="272" customFormat="1" ht="12">
      <c r="A1376" s="133" t="s">
        <v>40</v>
      </c>
      <c r="B1376" s="86" t="s">
        <v>995</v>
      </c>
      <c r="C1376" s="211">
        <v>250</v>
      </c>
      <c r="D1376" s="107">
        <f t="shared" si="601"/>
        <v>250</v>
      </c>
      <c r="E1376" s="107"/>
      <c r="F1376" s="107"/>
      <c r="G1376" s="107">
        <v>0</v>
      </c>
      <c r="H1376" s="107"/>
      <c r="I1376" s="107"/>
      <c r="J1376" s="107">
        <v>250</v>
      </c>
      <c r="K1376" s="107"/>
      <c r="L1376" s="107"/>
      <c r="M1376" s="107"/>
      <c r="N1376" s="107"/>
      <c r="O1376" s="107"/>
      <c r="P1376" s="107"/>
      <c r="Q1376" s="107"/>
      <c r="R1376" s="107"/>
      <c r="S1376" s="107"/>
      <c r="T1376" s="107"/>
      <c r="U1376" s="269">
        <f t="shared" si="582"/>
        <v>250</v>
      </c>
      <c r="V1376" s="32">
        <f t="shared" si="580"/>
        <v>250</v>
      </c>
      <c r="W1376" s="97">
        <f t="shared" si="577"/>
        <v>250</v>
      </c>
      <c r="X1376" s="202">
        <f t="shared" si="597"/>
        <v>0</v>
      </c>
      <c r="Y1376" s="64"/>
      <c r="Z1376" s="5">
        <f t="shared" si="599"/>
        <v>0</v>
      </c>
      <c r="AA1376" s="266"/>
      <c r="AB1376" s="266"/>
      <c r="AC1376" s="266"/>
      <c r="AD1376" s="266"/>
      <c r="AE1376" s="266"/>
      <c r="AF1376" s="266"/>
      <c r="AG1376" s="266"/>
      <c r="AH1376" s="266"/>
      <c r="AI1376" s="266"/>
      <c r="AJ1376" s="266"/>
      <c r="AK1376" s="266"/>
      <c r="AL1376" s="266"/>
      <c r="AM1376" s="266"/>
      <c r="AN1376" s="266"/>
      <c r="AO1376" s="266"/>
      <c r="AP1376" s="266"/>
      <c r="AQ1376" s="266"/>
      <c r="AR1376" s="266"/>
      <c r="AS1376" s="266"/>
      <c r="AT1376" s="266"/>
      <c r="AU1376" s="266"/>
      <c r="AV1376" s="266"/>
      <c r="AW1376" s="266"/>
      <c r="AX1376" s="266"/>
      <c r="AY1376" s="266"/>
      <c r="AZ1376" s="266"/>
      <c r="BA1376" s="266"/>
      <c r="BB1376" s="266"/>
      <c r="BC1376" s="266"/>
      <c r="BD1376" s="266"/>
      <c r="BE1376" s="266"/>
      <c r="BF1376" s="266"/>
      <c r="BG1376" s="266"/>
    </row>
    <row r="1377" spans="1:59" s="272" customFormat="1" ht="12">
      <c r="A1377" s="277" t="s">
        <v>40</v>
      </c>
      <c r="B1377" s="86" t="s">
        <v>996</v>
      </c>
      <c r="C1377" s="211">
        <v>468</v>
      </c>
      <c r="D1377" s="107">
        <f t="shared" si="601"/>
        <v>468</v>
      </c>
      <c r="E1377" s="107"/>
      <c r="F1377" s="107"/>
      <c r="G1377" s="107"/>
      <c r="H1377" s="107"/>
      <c r="I1377" s="107"/>
      <c r="J1377" s="107">
        <v>468</v>
      </c>
      <c r="K1377" s="107"/>
      <c r="L1377" s="107"/>
      <c r="M1377" s="107"/>
      <c r="N1377" s="107">
        <v>0</v>
      </c>
      <c r="O1377" s="107"/>
      <c r="P1377" s="107"/>
      <c r="Q1377" s="107"/>
      <c r="R1377" s="107"/>
      <c r="S1377" s="107"/>
      <c r="T1377" s="107"/>
      <c r="U1377" s="269">
        <f t="shared" si="582"/>
        <v>468</v>
      </c>
      <c r="V1377" s="32">
        <f t="shared" si="580"/>
        <v>468</v>
      </c>
      <c r="W1377" s="97">
        <f t="shared" si="577"/>
        <v>468</v>
      </c>
      <c r="X1377" s="278">
        <f t="shared" si="597"/>
        <v>0</v>
      </c>
      <c r="Y1377" s="64"/>
      <c r="Z1377" s="5">
        <f t="shared" si="599"/>
        <v>0</v>
      </c>
      <c r="AA1377" s="266"/>
      <c r="AB1377" s="266"/>
      <c r="AC1377" s="266"/>
      <c r="AD1377" s="266"/>
      <c r="AE1377" s="266"/>
      <c r="AF1377" s="266"/>
      <c r="AG1377" s="266"/>
      <c r="AH1377" s="266"/>
      <c r="AI1377" s="266"/>
      <c r="AJ1377" s="266"/>
      <c r="AK1377" s="266"/>
      <c r="AL1377" s="266"/>
      <c r="AM1377" s="266"/>
      <c r="AN1377" s="266"/>
      <c r="AO1377" s="266"/>
      <c r="AP1377" s="266"/>
      <c r="AQ1377" s="266"/>
      <c r="AR1377" s="266"/>
      <c r="AS1377" s="266"/>
      <c r="AT1377" s="266"/>
      <c r="AU1377" s="266"/>
      <c r="AV1377" s="266"/>
      <c r="AW1377" s="266"/>
      <c r="AX1377" s="266"/>
      <c r="AY1377" s="266"/>
      <c r="AZ1377" s="266"/>
      <c r="BA1377" s="266"/>
      <c r="BB1377" s="266"/>
      <c r="BC1377" s="266"/>
      <c r="BD1377" s="266"/>
      <c r="BE1377" s="266"/>
      <c r="BF1377" s="266"/>
      <c r="BG1377" s="266"/>
    </row>
    <row r="1378" spans="1:59" s="272" customFormat="1" ht="12">
      <c r="A1378" s="277" t="s">
        <v>40</v>
      </c>
      <c r="B1378" s="86" t="s">
        <v>997</v>
      </c>
      <c r="C1378" s="211">
        <v>50</v>
      </c>
      <c r="D1378" s="107">
        <f t="shared" si="601"/>
        <v>50</v>
      </c>
      <c r="E1378" s="107"/>
      <c r="F1378" s="107"/>
      <c r="G1378" s="107">
        <v>50</v>
      </c>
      <c r="H1378" s="107"/>
      <c r="I1378" s="107"/>
      <c r="J1378" s="107"/>
      <c r="K1378" s="107"/>
      <c r="L1378" s="107"/>
      <c r="M1378" s="107"/>
      <c r="N1378" s="107">
        <v>0</v>
      </c>
      <c r="O1378" s="107"/>
      <c r="P1378" s="107"/>
      <c r="Q1378" s="107"/>
      <c r="R1378" s="107"/>
      <c r="S1378" s="107"/>
      <c r="T1378" s="107"/>
      <c r="U1378" s="269">
        <f t="shared" si="582"/>
        <v>50</v>
      </c>
      <c r="V1378" s="32">
        <f t="shared" si="580"/>
        <v>50</v>
      </c>
      <c r="W1378" s="97">
        <f t="shared" si="577"/>
        <v>50</v>
      </c>
      <c r="X1378" s="202">
        <f t="shared" si="597"/>
        <v>0</v>
      </c>
      <c r="Y1378" s="64"/>
      <c r="Z1378" s="5">
        <f t="shared" si="599"/>
        <v>0</v>
      </c>
      <c r="AA1378" s="266"/>
      <c r="AB1378" s="266"/>
      <c r="AC1378" s="266"/>
      <c r="AD1378" s="266"/>
      <c r="AE1378" s="266"/>
      <c r="AF1378" s="266"/>
      <c r="AG1378" s="266"/>
      <c r="AH1378" s="266"/>
      <c r="AI1378" s="266"/>
      <c r="AJ1378" s="266"/>
      <c r="AK1378" s="266"/>
      <c r="AL1378" s="266"/>
      <c r="AM1378" s="266"/>
      <c r="AN1378" s="266"/>
      <c r="AO1378" s="266"/>
      <c r="AP1378" s="266"/>
      <c r="AQ1378" s="266"/>
      <c r="AR1378" s="266"/>
      <c r="AS1378" s="266"/>
      <c r="AT1378" s="266"/>
      <c r="AU1378" s="266"/>
      <c r="AV1378" s="266"/>
      <c r="AW1378" s="266"/>
      <c r="AX1378" s="266"/>
      <c r="AY1378" s="266"/>
      <c r="AZ1378" s="266"/>
      <c r="BA1378" s="266"/>
      <c r="BB1378" s="266"/>
      <c r="BC1378" s="266"/>
      <c r="BD1378" s="266"/>
      <c r="BE1378" s="266"/>
      <c r="BF1378" s="266"/>
      <c r="BG1378" s="266"/>
    </row>
    <row r="1379" spans="1:59" s="272" customFormat="1" ht="12">
      <c r="A1379" s="128" t="s">
        <v>65</v>
      </c>
      <c r="B1379" s="129" t="s">
        <v>66</v>
      </c>
      <c r="C1379" s="211">
        <v>6394</v>
      </c>
      <c r="D1379" s="103">
        <f t="shared" si="601"/>
        <v>5728</v>
      </c>
      <c r="E1379" s="103">
        <f t="shared" ref="E1379:N1379" si="603">SUM(E1380:E1383)</f>
        <v>0</v>
      </c>
      <c r="F1379" s="103">
        <f t="shared" si="603"/>
        <v>0</v>
      </c>
      <c r="G1379" s="103">
        <f t="shared" si="603"/>
        <v>0</v>
      </c>
      <c r="H1379" s="103">
        <f t="shared" si="603"/>
        <v>0</v>
      </c>
      <c r="I1379" s="103">
        <f t="shared" si="603"/>
        <v>0</v>
      </c>
      <c r="J1379" s="103">
        <f>SUM(J1380:J1383)</f>
        <v>5728</v>
      </c>
      <c r="K1379" s="103">
        <f t="shared" si="603"/>
        <v>0</v>
      </c>
      <c r="L1379" s="103">
        <f t="shared" si="603"/>
        <v>0</v>
      </c>
      <c r="M1379" s="103">
        <f t="shared" si="603"/>
        <v>0</v>
      </c>
      <c r="N1379" s="103">
        <f t="shared" si="603"/>
        <v>0</v>
      </c>
      <c r="O1379" s="103"/>
      <c r="P1379" s="103"/>
      <c r="Q1379" s="103"/>
      <c r="R1379" s="103"/>
      <c r="S1379" s="103"/>
      <c r="T1379" s="103"/>
      <c r="U1379" s="269">
        <f t="shared" si="582"/>
        <v>5728</v>
      </c>
      <c r="V1379" s="32">
        <f t="shared" si="580"/>
        <v>5728</v>
      </c>
      <c r="W1379" s="97">
        <f t="shared" si="577"/>
        <v>5728</v>
      </c>
      <c r="X1379" s="256">
        <f t="shared" si="597"/>
        <v>-666</v>
      </c>
      <c r="Y1379" s="64"/>
      <c r="Z1379" s="5">
        <f t="shared" si="599"/>
        <v>0</v>
      </c>
      <c r="AA1379" s="266"/>
      <c r="AB1379" s="266"/>
      <c r="AC1379" s="266"/>
      <c r="AD1379" s="266"/>
      <c r="AE1379" s="266"/>
      <c r="AF1379" s="266"/>
      <c r="AG1379" s="266"/>
      <c r="AH1379" s="266"/>
      <c r="AI1379" s="266"/>
      <c r="AJ1379" s="266"/>
      <c r="AK1379" s="266"/>
      <c r="AL1379" s="266"/>
      <c r="AM1379" s="266"/>
      <c r="AN1379" s="266"/>
      <c r="AO1379" s="266"/>
      <c r="AP1379" s="266"/>
      <c r="AQ1379" s="266"/>
      <c r="AR1379" s="266"/>
      <c r="AS1379" s="266"/>
      <c r="AT1379" s="266"/>
      <c r="AU1379" s="266"/>
      <c r="AV1379" s="266"/>
      <c r="AW1379" s="266"/>
      <c r="AX1379" s="266"/>
      <c r="AY1379" s="266"/>
      <c r="AZ1379" s="266"/>
      <c r="BA1379" s="266"/>
      <c r="BB1379" s="266"/>
      <c r="BC1379" s="266"/>
      <c r="BD1379" s="266"/>
      <c r="BE1379" s="266"/>
      <c r="BF1379" s="266"/>
      <c r="BG1379" s="266"/>
    </row>
    <row r="1380" spans="1:59" s="272" customFormat="1" ht="51.75" customHeight="1">
      <c r="A1380" s="277" t="s">
        <v>40</v>
      </c>
      <c r="B1380" s="86" t="s">
        <v>998</v>
      </c>
      <c r="C1380" s="211">
        <v>4200</v>
      </c>
      <c r="D1380" s="107">
        <f t="shared" si="601"/>
        <v>3850</v>
      </c>
      <c r="E1380" s="107">
        <v>0</v>
      </c>
      <c r="F1380" s="107">
        <v>0</v>
      </c>
      <c r="G1380" s="107"/>
      <c r="H1380" s="107">
        <v>0</v>
      </c>
      <c r="I1380" s="107">
        <v>0</v>
      </c>
      <c r="J1380" s="107">
        <v>3850</v>
      </c>
      <c r="K1380" s="107">
        <v>0</v>
      </c>
      <c r="L1380" s="107">
        <v>0</v>
      </c>
      <c r="M1380" s="107">
        <v>0</v>
      </c>
      <c r="N1380" s="107">
        <v>0</v>
      </c>
      <c r="O1380" s="107"/>
      <c r="P1380" s="107"/>
      <c r="Q1380" s="107"/>
      <c r="R1380" s="107"/>
      <c r="S1380" s="107"/>
      <c r="T1380" s="107"/>
      <c r="U1380" s="269">
        <f t="shared" si="582"/>
        <v>3850</v>
      </c>
      <c r="V1380" s="32">
        <f t="shared" si="580"/>
        <v>3850</v>
      </c>
      <c r="W1380" s="97">
        <f t="shared" si="577"/>
        <v>3850</v>
      </c>
      <c r="X1380" s="278">
        <f t="shared" si="597"/>
        <v>-350</v>
      </c>
      <c r="Y1380" s="64"/>
      <c r="Z1380" s="5">
        <f t="shared" si="599"/>
        <v>0</v>
      </c>
      <c r="AA1380" s="266"/>
      <c r="AB1380" s="266"/>
      <c r="AC1380" s="266"/>
      <c r="AD1380" s="266"/>
      <c r="AE1380" s="266"/>
      <c r="AF1380" s="266"/>
      <c r="AG1380" s="266"/>
      <c r="AH1380" s="266"/>
      <c r="AI1380" s="266"/>
      <c r="AJ1380" s="266"/>
      <c r="AK1380" s="266"/>
      <c r="AL1380" s="266"/>
      <c r="AM1380" s="266"/>
      <c r="AN1380" s="266"/>
      <c r="AO1380" s="266"/>
      <c r="AP1380" s="266"/>
      <c r="AQ1380" s="266"/>
      <c r="AR1380" s="266"/>
      <c r="AS1380" s="266"/>
      <c r="AT1380" s="266"/>
      <c r="AU1380" s="266"/>
      <c r="AV1380" s="266"/>
      <c r="AW1380" s="266"/>
      <c r="AX1380" s="266"/>
      <c r="AY1380" s="266"/>
      <c r="AZ1380" s="266"/>
      <c r="BA1380" s="266"/>
      <c r="BB1380" s="266"/>
      <c r="BC1380" s="266"/>
      <c r="BD1380" s="266"/>
      <c r="BE1380" s="266"/>
      <c r="BF1380" s="266"/>
      <c r="BG1380" s="266"/>
    </row>
    <row r="1381" spans="1:59" s="272" customFormat="1" ht="108">
      <c r="A1381" s="277" t="s">
        <v>40</v>
      </c>
      <c r="B1381" s="86" t="s">
        <v>999</v>
      </c>
      <c r="C1381" s="211">
        <v>1244</v>
      </c>
      <c r="D1381" s="107">
        <f t="shared" si="601"/>
        <v>1178</v>
      </c>
      <c r="E1381" s="107"/>
      <c r="F1381" s="107"/>
      <c r="G1381" s="107"/>
      <c r="H1381" s="107"/>
      <c r="I1381" s="107"/>
      <c r="J1381" s="107">
        <v>1178</v>
      </c>
      <c r="K1381" s="107"/>
      <c r="L1381" s="107"/>
      <c r="M1381" s="107"/>
      <c r="N1381" s="107"/>
      <c r="O1381" s="107"/>
      <c r="P1381" s="107"/>
      <c r="Q1381" s="107"/>
      <c r="R1381" s="107"/>
      <c r="S1381" s="107"/>
      <c r="T1381" s="107"/>
      <c r="U1381" s="269">
        <f t="shared" si="582"/>
        <v>1178</v>
      </c>
      <c r="V1381" s="32">
        <f t="shared" si="580"/>
        <v>1178</v>
      </c>
      <c r="W1381" s="97">
        <f t="shared" si="577"/>
        <v>1178</v>
      </c>
      <c r="X1381" s="278">
        <f t="shared" si="597"/>
        <v>-66</v>
      </c>
      <c r="Y1381" s="64"/>
      <c r="Z1381" s="5">
        <f t="shared" si="599"/>
        <v>0</v>
      </c>
      <c r="AA1381" s="266"/>
      <c r="AB1381" s="266"/>
      <c r="AC1381" s="266"/>
      <c r="AD1381" s="266"/>
      <c r="AE1381" s="266"/>
      <c r="AF1381" s="266"/>
      <c r="AG1381" s="266"/>
      <c r="AH1381" s="266"/>
      <c r="AI1381" s="266"/>
      <c r="AJ1381" s="266"/>
      <c r="AK1381" s="266"/>
      <c r="AL1381" s="266"/>
      <c r="AM1381" s="266"/>
      <c r="AN1381" s="266"/>
      <c r="AO1381" s="266"/>
      <c r="AP1381" s="266"/>
      <c r="AQ1381" s="266"/>
      <c r="AR1381" s="266"/>
      <c r="AS1381" s="266"/>
      <c r="AT1381" s="266"/>
      <c r="AU1381" s="266"/>
      <c r="AV1381" s="266"/>
      <c r="AW1381" s="266"/>
      <c r="AX1381" s="266"/>
      <c r="AY1381" s="266"/>
      <c r="AZ1381" s="266"/>
      <c r="BA1381" s="266"/>
      <c r="BB1381" s="266"/>
      <c r="BC1381" s="266"/>
      <c r="BD1381" s="266"/>
      <c r="BE1381" s="266"/>
      <c r="BF1381" s="266"/>
      <c r="BG1381" s="266"/>
    </row>
    <row r="1382" spans="1:59" s="272" customFormat="1" ht="65.25" customHeight="1">
      <c r="A1382" s="277" t="s">
        <v>40</v>
      </c>
      <c r="B1382" s="86" t="s">
        <v>1000</v>
      </c>
      <c r="C1382" s="211">
        <v>800</v>
      </c>
      <c r="D1382" s="107">
        <f t="shared" si="601"/>
        <v>700</v>
      </c>
      <c r="E1382" s="107"/>
      <c r="F1382" s="107"/>
      <c r="G1382" s="107"/>
      <c r="H1382" s="107"/>
      <c r="I1382" s="107"/>
      <c r="J1382" s="107">
        <v>700</v>
      </c>
      <c r="K1382" s="107"/>
      <c r="L1382" s="107"/>
      <c r="M1382" s="107"/>
      <c r="N1382" s="107"/>
      <c r="O1382" s="107"/>
      <c r="P1382" s="107"/>
      <c r="Q1382" s="107"/>
      <c r="R1382" s="107"/>
      <c r="S1382" s="107"/>
      <c r="T1382" s="107"/>
      <c r="U1382" s="269">
        <f t="shared" si="582"/>
        <v>700</v>
      </c>
      <c r="V1382" s="32">
        <f t="shared" si="580"/>
        <v>700</v>
      </c>
      <c r="W1382" s="97">
        <f t="shared" si="577"/>
        <v>700</v>
      </c>
      <c r="X1382" s="278">
        <f t="shared" si="597"/>
        <v>-100</v>
      </c>
      <c r="Y1382" s="64"/>
      <c r="Z1382" s="5">
        <f t="shared" si="599"/>
        <v>0</v>
      </c>
      <c r="AA1382" s="266"/>
      <c r="AB1382" s="266"/>
      <c r="AC1382" s="266"/>
      <c r="AD1382" s="266"/>
      <c r="AE1382" s="266"/>
      <c r="AF1382" s="266"/>
      <c r="AG1382" s="266"/>
      <c r="AH1382" s="266"/>
      <c r="AI1382" s="266"/>
      <c r="AJ1382" s="266"/>
      <c r="AK1382" s="266"/>
      <c r="AL1382" s="266"/>
      <c r="AM1382" s="266"/>
      <c r="AN1382" s="266"/>
      <c r="AO1382" s="266"/>
      <c r="AP1382" s="266"/>
      <c r="AQ1382" s="266"/>
      <c r="AR1382" s="266"/>
      <c r="AS1382" s="266"/>
      <c r="AT1382" s="266"/>
      <c r="AU1382" s="266"/>
      <c r="AV1382" s="266"/>
      <c r="AW1382" s="266"/>
      <c r="AX1382" s="266"/>
      <c r="AY1382" s="266"/>
      <c r="AZ1382" s="266"/>
      <c r="BA1382" s="266"/>
      <c r="BB1382" s="266"/>
      <c r="BC1382" s="266"/>
      <c r="BD1382" s="266"/>
      <c r="BE1382" s="266"/>
      <c r="BF1382" s="266"/>
      <c r="BG1382" s="266"/>
    </row>
    <row r="1383" spans="1:59" s="272" customFormat="1" ht="12" hidden="1">
      <c r="A1383" s="277" t="s">
        <v>40</v>
      </c>
      <c r="B1383" s="86" t="s">
        <v>625</v>
      </c>
      <c r="C1383" s="211">
        <v>150</v>
      </c>
      <c r="D1383" s="107">
        <f t="shared" si="601"/>
        <v>0</v>
      </c>
      <c r="E1383" s="107"/>
      <c r="F1383" s="107"/>
      <c r="G1383" s="107"/>
      <c r="H1383" s="107"/>
      <c r="I1383" s="107"/>
      <c r="J1383" s="107"/>
      <c r="K1383" s="107"/>
      <c r="L1383" s="107"/>
      <c r="M1383" s="107"/>
      <c r="N1383" s="107"/>
      <c r="O1383" s="107"/>
      <c r="P1383" s="107"/>
      <c r="Q1383" s="107"/>
      <c r="R1383" s="107"/>
      <c r="S1383" s="107"/>
      <c r="T1383" s="107"/>
      <c r="U1383" s="269">
        <f t="shared" si="582"/>
        <v>0</v>
      </c>
      <c r="V1383" s="32">
        <f t="shared" si="580"/>
        <v>0</v>
      </c>
      <c r="W1383" s="97">
        <f t="shared" si="577"/>
        <v>0</v>
      </c>
      <c r="X1383" s="278">
        <f t="shared" si="597"/>
        <v>-150</v>
      </c>
      <c r="Y1383" s="64"/>
      <c r="Z1383" s="5">
        <f t="shared" si="599"/>
        <v>0</v>
      </c>
      <c r="AA1383" s="266"/>
      <c r="AB1383" s="266"/>
      <c r="AC1383" s="266"/>
      <c r="AD1383" s="266"/>
      <c r="AE1383" s="266"/>
      <c r="AF1383" s="266"/>
      <c r="AG1383" s="266"/>
      <c r="AH1383" s="266"/>
      <c r="AI1383" s="266"/>
      <c r="AJ1383" s="266"/>
      <c r="AK1383" s="266"/>
      <c r="AL1383" s="266"/>
      <c r="AM1383" s="266"/>
      <c r="AN1383" s="266"/>
      <c r="AO1383" s="266"/>
      <c r="AP1383" s="266"/>
      <c r="AQ1383" s="266"/>
      <c r="AR1383" s="266"/>
      <c r="AS1383" s="266"/>
      <c r="AT1383" s="266"/>
      <c r="AU1383" s="266"/>
      <c r="AV1383" s="266"/>
      <c r="AW1383" s="266"/>
      <c r="AX1383" s="266"/>
      <c r="AY1383" s="266"/>
      <c r="AZ1383" s="266"/>
      <c r="BA1383" s="266"/>
      <c r="BB1383" s="266"/>
      <c r="BC1383" s="266"/>
      <c r="BD1383" s="266"/>
      <c r="BE1383" s="266"/>
      <c r="BF1383" s="266"/>
      <c r="BG1383" s="266"/>
    </row>
    <row r="1384" spans="1:59" s="41" customFormat="1" ht="13.5" customHeight="1">
      <c r="A1384" s="27" t="s">
        <v>1001</v>
      </c>
      <c r="B1384" s="28" t="s">
        <v>1002</v>
      </c>
      <c r="C1384" s="216">
        <f>C1385+C1386+C1387</f>
        <v>132494</v>
      </c>
      <c r="D1384" s="99">
        <f>D1385+D1386+D1387</f>
        <v>139442</v>
      </c>
      <c r="E1384" s="99">
        <f t="shared" ref="E1384:W1384" si="604">E1385+E1386+E1387</f>
        <v>0</v>
      </c>
      <c r="F1384" s="99">
        <f t="shared" si="604"/>
        <v>0</v>
      </c>
      <c r="G1384" s="99">
        <f t="shared" si="604"/>
        <v>123897</v>
      </c>
      <c r="H1384" s="99">
        <f t="shared" si="604"/>
        <v>0</v>
      </c>
      <c r="I1384" s="99">
        <f t="shared" si="604"/>
        <v>0</v>
      </c>
      <c r="J1384" s="99">
        <f t="shared" si="604"/>
        <v>15545</v>
      </c>
      <c r="K1384" s="99">
        <f t="shared" si="604"/>
        <v>0</v>
      </c>
      <c r="L1384" s="99">
        <f t="shared" si="604"/>
        <v>0</v>
      </c>
      <c r="M1384" s="99">
        <f t="shared" si="604"/>
        <v>0</v>
      </c>
      <c r="N1384" s="99">
        <f t="shared" si="604"/>
        <v>0</v>
      </c>
      <c r="O1384" s="99">
        <f t="shared" si="604"/>
        <v>0</v>
      </c>
      <c r="P1384" s="99">
        <f t="shared" si="604"/>
        <v>0</v>
      </c>
      <c r="Q1384" s="99">
        <f t="shared" si="604"/>
        <v>234</v>
      </c>
      <c r="R1384" s="99">
        <f t="shared" si="604"/>
        <v>0</v>
      </c>
      <c r="S1384" s="99">
        <f t="shared" si="604"/>
        <v>234</v>
      </c>
      <c r="T1384" s="99">
        <f t="shared" si="604"/>
        <v>0</v>
      </c>
      <c r="U1384" s="279">
        <f t="shared" si="604"/>
        <v>139676</v>
      </c>
      <c r="V1384" s="280">
        <f t="shared" si="604"/>
        <v>139442</v>
      </c>
      <c r="W1384" s="280">
        <f t="shared" si="604"/>
        <v>139442</v>
      </c>
      <c r="X1384" s="280">
        <f t="shared" si="597"/>
        <v>6948</v>
      </c>
      <c r="Y1384" s="75" t="s">
        <v>37</v>
      </c>
      <c r="Z1384" s="5">
        <f t="shared" si="599"/>
        <v>0</v>
      </c>
      <c r="AA1384" s="39"/>
      <c r="AB1384" s="39"/>
      <c r="AC1384" s="40"/>
      <c r="AD1384" s="40"/>
      <c r="AE1384" s="40"/>
      <c r="AF1384" s="40"/>
      <c r="AG1384" s="40"/>
      <c r="AH1384" s="40"/>
      <c r="AI1384" s="40"/>
      <c r="AJ1384" s="40"/>
      <c r="AK1384" s="40"/>
      <c r="AL1384" s="40"/>
      <c r="AM1384" s="40"/>
      <c r="AN1384" s="40"/>
      <c r="AO1384" s="40"/>
      <c r="AP1384" s="40"/>
      <c r="AQ1384" s="40"/>
      <c r="AR1384" s="40"/>
      <c r="AS1384" s="40"/>
      <c r="AT1384" s="40"/>
      <c r="AU1384" s="40"/>
      <c r="AV1384" s="40"/>
      <c r="AW1384" s="40"/>
      <c r="AX1384" s="40"/>
      <c r="AY1384" s="40"/>
      <c r="AZ1384" s="40"/>
      <c r="BA1384" s="40"/>
      <c r="BB1384" s="40"/>
      <c r="BC1384" s="40"/>
      <c r="BD1384" s="40"/>
      <c r="BE1384" s="40"/>
      <c r="BF1384" s="40"/>
      <c r="BG1384" s="40"/>
    </row>
    <row r="1385" spans="1:59" s="77" customFormat="1" ht="13.5" customHeight="1">
      <c r="A1385" s="42" t="s">
        <v>35</v>
      </c>
      <c r="B1385" s="43" t="s">
        <v>139</v>
      </c>
      <c r="C1385" s="213">
        <v>10657</v>
      </c>
      <c r="D1385" s="103">
        <f t="shared" ref="D1385:D1399" si="605">SUM(E1385:P1385)</f>
        <v>13322</v>
      </c>
      <c r="E1385" s="103"/>
      <c r="F1385" s="103"/>
      <c r="G1385" s="103"/>
      <c r="H1385" s="103"/>
      <c r="I1385" s="103"/>
      <c r="J1385" s="103">
        <v>13322</v>
      </c>
      <c r="K1385" s="103"/>
      <c r="L1385" s="103"/>
      <c r="M1385" s="103"/>
      <c r="N1385" s="103"/>
      <c r="O1385" s="103"/>
      <c r="P1385" s="103"/>
      <c r="Q1385" s="103"/>
      <c r="R1385" s="103"/>
      <c r="S1385" s="103"/>
      <c r="T1385" s="103"/>
      <c r="U1385" s="281">
        <f t="shared" si="582"/>
        <v>13322</v>
      </c>
      <c r="V1385" s="32">
        <f t="shared" si="580"/>
        <v>13322</v>
      </c>
      <c r="W1385" s="97">
        <f t="shared" si="577"/>
        <v>13322</v>
      </c>
      <c r="X1385" s="176">
        <f t="shared" si="597"/>
        <v>2665</v>
      </c>
      <c r="Y1385" s="57"/>
      <c r="Z1385" s="5">
        <f t="shared" si="599"/>
        <v>0</v>
      </c>
      <c r="AA1385" s="76"/>
      <c r="AB1385" s="76"/>
      <c r="AC1385" s="76"/>
      <c r="AD1385" s="76"/>
      <c r="AE1385" s="76"/>
      <c r="AF1385" s="76"/>
      <c r="AG1385" s="76"/>
      <c r="AH1385" s="76"/>
      <c r="AI1385" s="76"/>
      <c r="AJ1385" s="76"/>
      <c r="AK1385" s="76"/>
      <c r="AL1385" s="76"/>
      <c r="AM1385" s="76"/>
      <c r="AN1385" s="76"/>
      <c r="AO1385" s="76"/>
      <c r="AP1385" s="76"/>
      <c r="AQ1385" s="76"/>
      <c r="AR1385" s="76"/>
      <c r="AS1385" s="76"/>
      <c r="AT1385" s="76"/>
      <c r="AU1385" s="76"/>
      <c r="AV1385" s="76"/>
      <c r="AW1385" s="76"/>
      <c r="AX1385" s="76"/>
      <c r="AY1385" s="76"/>
      <c r="AZ1385" s="76"/>
      <c r="BA1385" s="76"/>
      <c r="BB1385" s="76"/>
      <c r="BC1385" s="76"/>
      <c r="BD1385" s="76"/>
      <c r="BE1385" s="76"/>
      <c r="BF1385" s="76"/>
      <c r="BG1385" s="76"/>
    </row>
    <row r="1386" spans="1:59" s="77" customFormat="1" ht="13.5" customHeight="1">
      <c r="A1386" s="42" t="s">
        <v>43</v>
      </c>
      <c r="B1386" s="43" t="s">
        <v>44</v>
      </c>
      <c r="C1386" s="213">
        <v>2104</v>
      </c>
      <c r="D1386" s="103">
        <f t="shared" si="605"/>
        <v>2223</v>
      </c>
      <c r="E1386" s="103"/>
      <c r="F1386" s="103"/>
      <c r="G1386" s="103"/>
      <c r="H1386" s="103"/>
      <c r="I1386" s="103"/>
      <c r="J1386" s="103">
        <v>2223</v>
      </c>
      <c r="K1386" s="103"/>
      <c r="L1386" s="103"/>
      <c r="M1386" s="103"/>
      <c r="N1386" s="103"/>
      <c r="O1386" s="103"/>
      <c r="P1386" s="103"/>
      <c r="Q1386" s="103">
        <v>234</v>
      </c>
      <c r="R1386" s="103"/>
      <c r="S1386" s="103">
        <v>234</v>
      </c>
      <c r="T1386" s="103"/>
      <c r="U1386" s="281">
        <f t="shared" si="582"/>
        <v>2457</v>
      </c>
      <c r="V1386" s="32">
        <f t="shared" si="580"/>
        <v>2223</v>
      </c>
      <c r="W1386" s="97">
        <f t="shared" si="577"/>
        <v>2223</v>
      </c>
      <c r="X1386" s="176">
        <f t="shared" si="597"/>
        <v>119</v>
      </c>
      <c r="Y1386" s="57"/>
      <c r="Z1386" s="5">
        <f t="shared" si="599"/>
        <v>0</v>
      </c>
      <c r="AA1386" s="76"/>
      <c r="AB1386" s="76"/>
      <c r="AC1386" s="76"/>
      <c r="AD1386" s="76"/>
      <c r="AE1386" s="76"/>
      <c r="AF1386" s="76"/>
      <c r="AG1386" s="76"/>
      <c r="AH1386" s="76"/>
      <c r="AI1386" s="76"/>
      <c r="AJ1386" s="76"/>
      <c r="AK1386" s="76"/>
      <c r="AL1386" s="76"/>
      <c r="AM1386" s="76"/>
      <c r="AN1386" s="76"/>
      <c r="AO1386" s="76"/>
      <c r="AP1386" s="76"/>
      <c r="AQ1386" s="76"/>
      <c r="AR1386" s="76"/>
      <c r="AS1386" s="76"/>
      <c r="AT1386" s="76"/>
      <c r="AU1386" s="76"/>
      <c r="AV1386" s="76"/>
      <c r="AW1386" s="76"/>
      <c r="AX1386" s="76"/>
      <c r="AY1386" s="76"/>
      <c r="AZ1386" s="76"/>
      <c r="BA1386" s="76"/>
      <c r="BB1386" s="76"/>
      <c r="BC1386" s="76"/>
      <c r="BD1386" s="76"/>
      <c r="BE1386" s="76"/>
      <c r="BF1386" s="76"/>
      <c r="BG1386" s="76"/>
    </row>
    <row r="1387" spans="1:59" s="77" customFormat="1" ht="13.5" customHeight="1">
      <c r="A1387" s="42" t="s">
        <v>45</v>
      </c>
      <c r="B1387" s="43" t="s">
        <v>94</v>
      </c>
      <c r="C1387" s="213">
        <v>119733</v>
      </c>
      <c r="D1387" s="103">
        <f t="shared" si="605"/>
        <v>123897</v>
      </c>
      <c r="E1387" s="103">
        <f>SUM(E1388:E1392)</f>
        <v>0</v>
      </c>
      <c r="F1387" s="103">
        <f t="shared" ref="F1387:P1387" si="606">SUM(F1388:F1392)</f>
        <v>0</v>
      </c>
      <c r="G1387" s="103">
        <f>SUM(G1388:G1392)</f>
        <v>123897</v>
      </c>
      <c r="H1387" s="103">
        <f t="shared" si="606"/>
        <v>0</v>
      </c>
      <c r="I1387" s="103">
        <f t="shared" si="606"/>
        <v>0</v>
      </c>
      <c r="J1387" s="103">
        <f t="shared" si="606"/>
        <v>0</v>
      </c>
      <c r="K1387" s="103">
        <f>SUM(K1388:K1392)</f>
        <v>0</v>
      </c>
      <c r="L1387" s="103">
        <f t="shared" si="606"/>
        <v>0</v>
      </c>
      <c r="M1387" s="103">
        <f t="shared" si="606"/>
        <v>0</v>
      </c>
      <c r="N1387" s="103">
        <f t="shared" si="606"/>
        <v>0</v>
      </c>
      <c r="O1387" s="103">
        <f t="shared" si="606"/>
        <v>0</v>
      </c>
      <c r="P1387" s="103">
        <f t="shared" si="606"/>
        <v>0</v>
      </c>
      <c r="Q1387" s="103"/>
      <c r="R1387" s="103"/>
      <c r="S1387" s="103"/>
      <c r="T1387" s="103"/>
      <c r="U1387" s="281">
        <f t="shared" si="582"/>
        <v>123897</v>
      </c>
      <c r="V1387" s="32">
        <f t="shared" si="580"/>
        <v>123897</v>
      </c>
      <c r="W1387" s="97">
        <f t="shared" si="577"/>
        <v>123897</v>
      </c>
      <c r="X1387" s="176">
        <f t="shared" si="597"/>
        <v>4164</v>
      </c>
      <c r="Y1387" s="57"/>
      <c r="Z1387" s="5">
        <f t="shared" si="599"/>
        <v>0</v>
      </c>
      <c r="AA1387" s="76"/>
      <c r="AB1387" s="76"/>
      <c r="AC1387" s="76"/>
      <c r="AD1387" s="76"/>
      <c r="AE1387" s="76"/>
      <c r="AF1387" s="76"/>
      <c r="AG1387" s="76"/>
      <c r="AH1387" s="76"/>
      <c r="AI1387" s="76"/>
      <c r="AJ1387" s="76"/>
      <c r="AK1387" s="76"/>
      <c r="AL1387" s="76"/>
      <c r="AM1387" s="76"/>
      <c r="AN1387" s="76"/>
      <c r="AO1387" s="76"/>
      <c r="AP1387" s="76"/>
      <c r="AQ1387" s="76"/>
      <c r="AR1387" s="76"/>
      <c r="AS1387" s="76"/>
      <c r="AT1387" s="76"/>
      <c r="AU1387" s="76"/>
      <c r="AV1387" s="76"/>
      <c r="AW1387" s="76"/>
      <c r="AX1387" s="76"/>
      <c r="AY1387" s="76"/>
      <c r="AZ1387" s="76"/>
      <c r="BA1387" s="76"/>
      <c r="BB1387" s="76"/>
      <c r="BC1387" s="76"/>
      <c r="BD1387" s="76"/>
      <c r="BE1387" s="76"/>
      <c r="BF1387" s="76"/>
      <c r="BG1387" s="76"/>
    </row>
    <row r="1388" spans="1:59" s="66" customFormat="1" ht="36">
      <c r="A1388" s="63" t="s">
        <v>40</v>
      </c>
      <c r="B1388" s="51" t="s">
        <v>1003</v>
      </c>
      <c r="C1388" s="211">
        <v>29552</v>
      </c>
      <c r="D1388" s="107">
        <f t="shared" si="605"/>
        <v>29547</v>
      </c>
      <c r="E1388" s="107"/>
      <c r="F1388" s="107"/>
      <c r="G1388" s="107">
        <v>29547</v>
      </c>
      <c r="H1388" s="107"/>
      <c r="I1388" s="107"/>
      <c r="J1388" s="107"/>
      <c r="K1388" s="107"/>
      <c r="L1388" s="107"/>
      <c r="M1388" s="107"/>
      <c r="N1388" s="107"/>
      <c r="O1388" s="107"/>
      <c r="P1388" s="107"/>
      <c r="Q1388" s="107"/>
      <c r="R1388" s="107"/>
      <c r="S1388" s="107"/>
      <c r="T1388" s="107"/>
      <c r="U1388" s="282">
        <f t="shared" si="582"/>
        <v>29547</v>
      </c>
      <c r="V1388" s="32">
        <f t="shared" si="580"/>
        <v>29547</v>
      </c>
      <c r="W1388" s="97">
        <f t="shared" si="577"/>
        <v>29547</v>
      </c>
      <c r="X1388" s="283">
        <f t="shared" si="597"/>
        <v>-5</v>
      </c>
      <c r="Y1388" s="64"/>
      <c r="Z1388" s="5">
        <f t="shared" si="599"/>
        <v>0</v>
      </c>
      <c r="AA1388" s="65"/>
      <c r="AB1388" s="65"/>
      <c r="AC1388" s="65"/>
      <c r="AD1388" s="65"/>
      <c r="AE1388" s="65"/>
      <c r="AF1388" s="65"/>
      <c r="AG1388" s="65"/>
      <c r="AH1388" s="65"/>
      <c r="AI1388" s="65"/>
      <c r="AJ1388" s="65"/>
      <c r="AK1388" s="65"/>
      <c r="AL1388" s="65"/>
      <c r="AM1388" s="65"/>
      <c r="AN1388" s="65"/>
      <c r="AO1388" s="65"/>
      <c r="AP1388" s="65"/>
      <c r="AQ1388" s="65"/>
      <c r="AR1388" s="65"/>
      <c r="AS1388" s="65"/>
      <c r="AT1388" s="65"/>
      <c r="AU1388" s="65"/>
      <c r="AV1388" s="65"/>
      <c r="AW1388" s="65"/>
      <c r="AX1388" s="65"/>
      <c r="AY1388" s="65"/>
      <c r="AZ1388" s="65"/>
      <c r="BA1388" s="65"/>
      <c r="BB1388" s="65"/>
      <c r="BC1388" s="65"/>
      <c r="BD1388" s="65"/>
      <c r="BE1388" s="65"/>
      <c r="BF1388" s="65"/>
      <c r="BG1388" s="65"/>
    </row>
    <row r="1389" spans="1:59" s="272" customFormat="1" ht="60">
      <c r="A1389" s="284" t="s">
        <v>40</v>
      </c>
      <c r="B1389" s="51" t="s">
        <v>1004</v>
      </c>
      <c r="C1389" s="211">
        <v>68679</v>
      </c>
      <c r="D1389" s="107">
        <f t="shared" si="605"/>
        <v>71918</v>
      </c>
      <c r="E1389" s="107"/>
      <c r="F1389" s="107"/>
      <c r="G1389" s="107">
        <v>71918</v>
      </c>
      <c r="H1389" s="107"/>
      <c r="I1389" s="107"/>
      <c r="J1389" s="107"/>
      <c r="K1389" s="107"/>
      <c r="L1389" s="107"/>
      <c r="M1389" s="107"/>
      <c r="N1389" s="107"/>
      <c r="O1389" s="107"/>
      <c r="P1389" s="107"/>
      <c r="Q1389" s="107"/>
      <c r="R1389" s="107"/>
      <c r="S1389" s="107"/>
      <c r="T1389" s="107"/>
      <c r="U1389" s="282">
        <f t="shared" si="582"/>
        <v>71918</v>
      </c>
      <c r="V1389" s="32">
        <f t="shared" si="580"/>
        <v>71918</v>
      </c>
      <c r="W1389" s="97">
        <f t="shared" si="577"/>
        <v>71918</v>
      </c>
      <c r="X1389" s="283">
        <f t="shared" si="597"/>
        <v>3239</v>
      </c>
      <c r="Y1389" s="64"/>
      <c r="Z1389" s="5">
        <f t="shared" si="599"/>
        <v>0</v>
      </c>
      <c r="AA1389" s="266"/>
      <c r="AB1389" s="266"/>
      <c r="AC1389" s="266"/>
      <c r="AD1389" s="266"/>
      <c r="AE1389" s="266"/>
      <c r="AF1389" s="266"/>
      <c r="AG1389" s="266"/>
      <c r="AH1389" s="266"/>
      <c r="AI1389" s="266"/>
      <c r="AJ1389" s="266"/>
      <c r="AK1389" s="266"/>
      <c r="AL1389" s="266"/>
      <c r="AM1389" s="266"/>
      <c r="AN1389" s="266"/>
      <c r="AO1389" s="266"/>
      <c r="AP1389" s="266"/>
      <c r="AQ1389" s="266"/>
      <c r="AR1389" s="266"/>
      <c r="AS1389" s="266"/>
      <c r="AT1389" s="266"/>
      <c r="AU1389" s="266"/>
      <c r="AV1389" s="266"/>
      <c r="AW1389" s="266"/>
      <c r="AX1389" s="266"/>
      <c r="AY1389" s="266"/>
      <c r="AZ1389" s="266"/>
      <c r="BA1389" s="266"/>
      <c r="BB1389" s="266"/>
      <c r="BC1389" s="266"/>
      <c r="BD1389" s="266"/>
      <c r="BE1389" s="266"/>
      <c r="BF1389" s="266"/>
      <c r="BG1389" s="266"/>
    </row>
    <row r="1390" spans="1:59" s="272" customFormat="1" ht="24">
      <c r="A1390" s="284" t="s">
        <v>40</v>
      </c>
      <c r="B1390" s="51" t="s">
        <v>1005</v>
      </c>
      <c r="C1390" s="211">
        <v>18419</v>
      </c>
      <c r="D1390" s="107">
        <f t="shared" si="605"/>
        <v>19313</v>
      </c>
      <c r="E1390" s="107"/>
      <c r="F1390" s="107"/>
      <c r="G1390" s="107">
        <v>19313</v>
      </c>
      <c r="H1390" s="107"/>
      <c r="I1390" s="107"/>
      <c r="J1390" s="107"/>
      <c r="K1390" s="107"/>
      <c r="L1390" s="107"/>
      <c r="M1390" s="107"/>
      <c r="N1390" s="107"/>
      <c r="O1390" s="107"/>
      <c r="P1390" s="107"/>
      <c r="Q1390" s="107"/>
      <c r="R1390" s="107"/>
      <c r="S1390" s="107"/>
      <c r="T1390" s="107"/>
      <c r="U1390" s="282">
        <f t="shared" si="582"/>
        <v>19313</v>
      </c>
      <c r="V1390" s="32">
        <f t="shared" si="580"/>
        <v>19313</v>
      </c>
      <c r="W1390" s="97">
        <f t="shared" si="577"/>
        <v>19313</v>
      </c>
      <c r="X1390" s="283">
        <f t="shared" si="597"/>
        <v>894</v>
      </c>
      <c r="Y1390" s="64"/>
      <c r="Z1390" s="5">
        <f t="shared" si="599"/>
        <v>0</v>
      </c>
      <c r="AA1390" s="266"/>
      <c r="AB1390" s="266"/>
      <c r="AC1390" s="266"/>
      <c r="AD1390" s="266"/>
      <c r="AE1390" s="266"/>
      <c r="AF1390" s="266"/>
      <c r="AG1390" s="266"/>
      <c r="AH1390" s="266"/>
      <c r="AI1390" s="266"/>
      <c r="AJ1390" s="266"/>
      <c r="AK1390" s="266"/>
      <c r="AL1390" s="266"/>
      <c r="AM1390" s="266"/>
      <c r="AN1390" s="266"/>
      <c r="AO1390" s="266"/>
      <c r="AP1390" s="266"/>
      <c r="AQ1390" s="266"/>
      <c r="AR1390" s="266"/>
      <c r="AS1390" s="266"/>
      <c r="AT1390" s="266"/>
      <c r="AU1390" s="266"/>
      <c r="AV1390" s="266"/>
      <c r="AW1390" s="266"/>
      <c r="AX1390" s="266"/>
      <c r="AY1390" s="266"/>
      <c r="AZ1390" s="266"/>
      <c r="BA1390" s="266"/>
      <c r="BB1390" s="266"/>
      <c r="BC1390" s="266"/>
      <c r="BD1390" s="266"/>
      <c r="BE1390" s="266"/>
      <c r="BF1390" s="266"/>
      <c r="BG1390" s="266"/>
    </row>
    <row r="1391" spans="1:59" s="272" customFormat="1" ht="24">
      <c r="A1391" s="284" t="s">
        <v>40</v>
      </c>
      <c r="B1391" s="51" t="s">
        <v>1006</v>
      </c>
      <c r="C1391" s="211">
        <v>923</v>
      </c>
      <c r="D1391" s="107">
        <f t="shared" si="605"/>
        <v>619</v>
      </c>
      <c r="E1391" s="107"/>
      <c r="F1391" s="107"/>
      <c r="G1391" s="107">
        <v>619</v>
      </c>
      <c r="H1391" s="107"/>
      <c r="I1391" s="107"/>
      <c r="J1391" s="107"/>
      <c r="K1391" s="107"/>
      <c r="L1391" s="107"/>
      <c r="M1391" s="107"/>
      <c r="N1391" s="107"/>
      <c r="O1391" s="107"/>
      <c r="P1391" s="107"/>
      <c r="Q1391" s="107"/>
      <c r="R1391" s="107"/>
      <c r="S1391" s="107"/>
      <c r="T1391" s="107"/>
      <c r="U1391" s="282">
        <f t="shared" si="582"/>
        <v>619</v>
      </c>
      <c r="V1391" s="32">
        <f t="shared" si="580"/>
        <v>619</v>
      </c>
      <c r="W1391" s="97">
        <f t="shared" si="577"/>
        <v>619</v>
      </c>
      <c r="X1391" s="283">
        <f t="shared" si="597"/>
        <v>-304</v>
      </c>
      <c r="Y1391" s="64"/>
      <c r="Z1391" s="5">
        <f t="shared" si="599"/>
        <v>0</v>
      </c>
      <c r="AA1391" s="266"/>
      <c r="AB1391" s="266"/>
      <c r="AC1391" s="266"/>
      <c r="AD1391" s="266"/>
      <c r="AE1391" s="266"/>
      <c r="AF1391" s="266"/>
      <c r="AG1391" s="266"/>
      <c r="AH1391" s="266"/>
      <c r="AI1391" s="266"/>
      <c r="AJ1391" s="266"/>
      <c r="AK1391" s="266"/>
      <c r="AL1391" s="266"/>
      <c r="AM1391" s="266"/>
      <c r="AN1391" s="266"/>
      <c r="AO1391" s="266"/>
      <c r="AP1391" s="266"/>
      <c r="AQ1391" s="266"/>
      <c r="AR1391" s="266"/>
      <c r="AS1391" s="266"/>
      <c r="AT1391" s="266"/>
      <c r="AU1391" s="266"/>
      <c r="AV1391" s="266"/>
      <c r="AW1391" s="266"/>
      <c r="AX1391" s="266"/>
      <c r="AY1391" s="266"/>
      <c r="AZ1391" s="266"/>
      <c r="BA1391" s="266"/>
      <c r="BB1391" s="266"/>
      <c r="BC1391" s="266"/>
      <c r="BD1391" s="266"/>
      <c r="BE1391" s="266"/>
      <c r="BF1391" s="266"/>
      <c r="BG1391" s="266"/>
    </row>
    <row r="1392" spans="1:59" s="272" customFormat="1" ht="24">
      <c r="A1392" s="284" t="s">
        <v>40</v>
      </c>
      <c r="B1392" s="51" t="s">
        <v>1007</v>
      </c>
      <c r="C1392" s="211">
        <v>2160</v>
      </c>
      <c r="D1392" s="107">
        <f t="shared" si="605"/>
        <v>2500</v>
      </c>
      <c r="E1392" s="107"/>
      <c r="F1392" s="107"/>
      <c r="G1392" s="107">
        <v>2500</v>
      </c>
      <c r="H1392" s="107"/>
      <c r="I1392" s="107"/>
      <c r="J1392" s="107"/>
      <c r="K1392" s="107"/>
      <c r="L1392" s="107"/>
      <c r="M1392" s="107"/>
      <c r="N1392" s="107"/>
      <c r="O1392" s="107"/>
      <c r="P1392" s="107"/>
      <c r="Q1392" s="107"/>
      <c r="R1392" s="107"/>
      <c r="S1392" s="107"/>
      <c r="T1392" s="107"/>
      <c r="U1392" s="282">
        <f t="shared" si="582"/>
        <v>2500</v>
      </c>
      <c r="V1392" s="32">
        <f t="shared" si="580"/>
        <v>2500</v>
      </c>
      <c r="W1392" s="97">
        <f t="shared" si="577"/>
        <v>2500</v>
      </c>
      <c r="X1392" s="283">
        <f t="shared" si="597"/>
        <v>340</v>
      </c>
      <c r="Y1392" s="64"/>
      <c r="Z1392" s="5">
        <f t="shared" si="599"/>
        <v>0</v>
      </c>
      <c r="AA1392" s="266"/>
      <c r="AB1392" s="266"/>
      <c r="AC1392" s="266"/>
      <c r="AD1392" s="266"/>
      <c r="AE1392" s="266"/>
      <c r="AF1392" s="266"/>
      <c r="AG1392" s="266"/>
      <c r="AH1392" s="266"/>
      <c r="AI1392" s="266"/>
      <c r="AJ1392" s="266"/>
      <c r="AK1392" s="266"/>
      <c r="AL1392" s="266"/>
      <c r="AM1392" s="266"/>
      <c r="AN1392" s="266"/>
      <c r="AO1392" s="266"/>
      <c r="AP1392" s="266"/>
      <c r="AQ1392" s="266"/>
      <c r="AR1392" s="266"/>
      <c r="AS1392" s="266"/>
      <c r="AT1392" s="266"/>
      <c r="AU1392" s="266"/>
      <c r="AV1392" s="266"/>
      <c r="AW1392" s="266"/>
      <c r="AX1392" s="266"/>
      <c r="AY1392" s="266"/>
      <c r="AZ1392" s="266"/>
      <c r="BA1392" s="266"/>
      <c r="BB1392" s="266"/>
      <c r="BC1392" s="266"/>
      <c r="BD1392" s="266"/>
      <c r="BE1392" s="266"/>
      <c r="BF1392" s="266"/>
      <c r="BG1392" s="266"/>
    </row>
    <row r="1393" spans="1:59" s="41" customFormat="1" ht="13.5" customHeight="1">
      <c r="A1393" s="27" t="s">
        <v>1008</v>
      </c>
      <c r="B1393" s="28" t="s">
        <v>1009</v>
      </c>
      <c r="C1393" s="216">
        <v>643</v>
      </c>
      <c r="D1393" s="99">
        <f>SUM(E1393:P1393)</f>
        <v>11053</v>
      </c>
      <c r="E1393" s="99">
        <f t="shared" ref="E1393:T1393" si="607">+E1394+E1395+E1396</f>
        <v>0</v>
      </c>
      <c r="F1393" s="99">
        <f t="shared" si="607"/>
        <v>0</v>
      </c>
      <c r="G1393" s="99">
        <f t="shared" si="607"/>
        <v>0</v>
      </c>
      <c r="H1393" s="99">
        <f t="shared" si="607"/>
        <v>0</v>
      </c>
      <c r="I1393" s="99">
        <f t="shared" si="607"/>
        <v>0</v>
      </c>
      <c r="J1393" s="99">
        <f t="shared" si="607"/>
        <v>0</v>
      </c>
      <c r="K1393" s="99">
        <f>+K1394+K1395+K1396</f>
        <v>11053</v>
      </c>
      <c r="L1393" s="99">
        <f t="shared" si="607"/>
        <v>0</v>
      </c>
      <c r="M1393" s="99">
        <f t="shared" si="607"/>
        <v>0</v>
      </c>
      <c r="N1393" s="99">
        <f t="shared" si="607"/>
        <v>0</v>
      </c>
      <c r="O1393" s="99">
        <f t="shared" si="607"/>
        <v>0</v>
      </c>
      <c r="P1393" s="99">
        <f t="shared" si="607"/>
        <v>0</v>
      </c>
      <c r="Q1393" s="99">
        <f t="shared" si="607"/>
        <v>0</v>
      </c>
      <c r="R1393" s="99"/>
      <c r="S1393" s="99">
        <f t="shared" si="607"/>
        <v>2</v>
      </c>
      <c r="T1393" s="99">
        <f t="shared" si="607"/>
        <v>0</v>
      </c>
      <c r="U1393" s="285">
        <f t="shared" si="582"/>
        <v>11053</v>
      </c>
      <c r="V1393" s="32">
        <f t="shared" si="580"/>
        <v>11051</v>
      </c>
      <c r="W1393" s="97">
        <f t="shared" si="577"/>
        <v>11053</v>
      </c>
      <c r="X1393" s="125">
        <f t="shared" si="597"/>
        <v>10410</v>
      </c>
      <c r="Y1393" s="75" t="s">
        <v>37</v>
      </c>
      <c r="Z1393" s="5">
        <f t="shared" si="599"/>
        <v>0</v>
      </c>
      <c r="AA1393" s="39"/>
      <c r="AB1393" s="39"/>
      <c r="AC1393" s="40"/>
      <c r="AD1393" s="40"/>
      <c r="AE1393" s="40"/>
      <c r="AF1393" s="40"/>
      <c r="AG1393" s="40"/>
      <c r="AH1393" s="40"/>
      <c r="AI1393" s="40"/>
      <c r="AJ1393" s="40"/>
      <c r="AK1393" s="40"/>
      <c r="AL1393" s="40"/>
      <c r="AM1393" s="40"/>
      <c r="AN1393" s="40"/>
      <c r="AO1393" s="40"/>
      <c r="AP1393" s="40"/>
      <c r="AQ1393" s="40"/>
      <c r="AR1393" s="40"/>
      <c r="AS1393" s="40"/>
      <c r="AT1393" s="40"/>
      <c r="AU1393" s="40"/>
      <c r="AV1393" s="40"/>
      <c r="AW1393" s="40"/>
      <c r="AX1393" s="40"/>
      <c r="AY1393" s="40"/>
      <c r="AZ1393" s="40"/>
      <c r="BA1393" s="40"/>
      <c r="BB1393" s="40"/>
      <c r="BC1393" s="40"/>
      <c r="BD1393" s="40"/>
      <c r="BE1393" s="40"/>
      <c r="BF1393" s="40"/>
      <c r="BG1393" s="40"/>
    </row>
    <row r="1394" spans="1:59" s="77" customFormat="1" ht="13.5" customHeight="1">
      <c r="A1394" s="42" t="s">
        <v>35</v>
      </c>
      <c r="B1394" s="43" t="s">
        <v>139</v>
      </c>
      <c r="C1394" s="218">
        <v>54</v>
      </c>
      <c r="D1394" s="103">
        <f t="shared" si="605"/>
        <v>64</v>
      </c>
      <c r="E1394" s="103"/>
      <c r="F1394" s="103"/>
      <c r="G1394" s="103"/>
      <c r="H1394" s="103"/>
      <c r="I1394" s="103"/>
      <c r="J1394" s="103"/>
      <c r="K1394" s="103">
        <v>64</v>
      </c>
      <c r="L1394" s="103"/>
      <c r="M1394" s="103"/>
      <c r="N1394" s="103"/>
      <c r="O1394" s="103"/>
      <c r="P1394" s="103"/>
      <c r="Q1394" s="103"/>
      <c r="R1394" s="103"/>
      <c r="S1394" s="103"/>
      <c r="T1394" s="103"/>
      <c r="U1394" s="281">
        <f t="shared" si="582"/>
        <v>64</v>
      </c>
      <c r="V1394" s="32">
        <f t="shared" si="580"/>
        <v>64</v>
      </c>
      <c r="W1394" s="97">
        <f t="shared" ref="W1394:W1401" si="608">E1394+F1394+G1394+H1394+I1394+J1394+K1394+L1394+M1394+N1394+O1394+P1394</f>
        <v>64</v>
      </c>
      <c r="X1394" s="176">
        <f t="shared" si="597"/>
        <v>10</v>
      </c>
      <c r="Y1394" s="57"/>
      <c r="Z1394" s="5">
        <f t="shared" si="599"/>
        <v>0</v>
      </c>
      <c r="AA1394" s="76"/>
      <c r="AB1394" s="76"/>
      <c r="AC1394" s="76"/>
      <c r="AD1394" s="76"/>
      <c r="AE1394" s="76"/>
      <c r="AF1394" s="76"/>
      <c r="AG1394" s="76"/>
      <c r="AH1394" s="76"/>
      <c r="AI1394" s="76"/>
      <c r="AJ1394" s="76"/>
      <c r="AK1394" s="76"/>
      <c r="AL1394" s="76"/>
      <c r="AM1394" s="76"/>
      <c r="AN1394" s="76"/>
      <c r="AO1394" s="76"/>
      <c r="AP1394" s="76"/>
      <c r="AQ1394" s="76"/>
      <c r="AR1394" s="76"/>
      <c r="AS1394" s="76"/>
      <c r="AT1394" s="76"/>
      <c r="AU1394" s="76"/>
      <c r="AV1394" s="76"/>
      <c r="AW1394" s="76"/>
      <c r="AX1394" s="76"/>
      <c r="AY1394" s="76"/>
      <c r="AZ1394" s="76"/>
      <c r="BA1394" s="76"/>
      <c r="BB1394" s="76"/>
      <c r="BC1394" s="76"/>
      <c r="BD1394" s="76"/>
      <c r="BE1394" s="76"/>
      <c r="BF1394" s="76"/>
      <c r="BG1394" s="76"/>
    </row>
    <row r="1395" spans="1:59" s="77" customFormat="1" ht="13.5" customHeight="1">
      <c r="A1395" s="42" t="s">
        <v>43</v>
      </c>
      <c r="B1395" s="43" t="s">
        <v>44</v>
      </c>
      <c r="C1395" s="213">
        <v>19</v>
      </c>
      <c r="D1395" s="103">
        <f t="shared" si="605"/>
        <v>19</v>
      </c>
      <c r="E1395" s="103"/>
      <c r="F1395" s="103"/>
      <c r="G1395" s="103"/>
      <c r="H1395" s="103"/>
      <c r="I1395" s="103"/>
      <c r="J1395" s="103"/>
      <c r="K1395" s="103">
        <f>19</f>
        <v>19</v>
      </c>
      <c r="L1395" s="103"/>
      <c r="M1395" s="103"/>
      <c r="N1395" s="103"/>
      <c r="O1395" s="103"/>
      <c r="P1395" s="103"/>
      <c r="Q1395" s="103"/>
      <c r="R1395" s="103"/>
      <c r="S1395" s="103">
        <v>2</v>
      </c>
      <c r="T1395" s="103"/>
      <c r="U1395" s="281">
        <f t="shared" si="582"/>
        <v>19</v>
      </c>
      <c r="V1395" s="32">
        <f t="shared" si="580"/>
        <v>17</v>
      </c>
      <c r="W1395" s="97">
        <f t="shared" si="608"/>
        <v>19</v>
      </c>
      <c r="X1395" s="176">
        <f t="shared" si="597"/>
        <v>0</v>
      </c>
      <c r="Y1395" s="57"/>
      <c r="Z1395" s="5">
        <f t="shared" si="599"/>
        <v>0</v>
      </c>
      <c r="AA1395" s="76"/>
      <c r="AB1395" s="76"/>
      <c r="AC1395" s="76"/>
      <c r="AD1395" s="76"/>
      <c r="AE1395" s="76"/>
      <c r="AF1395" s="76"/>
      <c r="AG1395" s="76"/>
      <c r="AH1395" s="76"/>
      <c r="AI1395" s="76"/>
      <c r="AJ1395" s="76"/>
      <c r="AK1395" s="76"/>
      <c r="AL1395" s="76"/>
      <c r="AM1395" s="76"/>
      <c r="AN1395" s="76"/>
      <c r="AO1395" s="76"/>
      <c r="AP1395" s="76"/>
      <c r="AQ1395" s="76"/>
      <c r="AR1395" s="76"/>
      <c r="AS1395" s="76"/>
      <c r="AT1395" s="76"/>
      <c r="AU1395" s="76"/>
      <c r="AV1395" s="76"/>
      <c r="AW1395" s="76"/>
      <c r="AX1395" s="76"/>
      <c r="AY1395" s="76"/>
      <c r="AZ1395" s="76"/>
      <c r="BA1395" s="76"/>
      <c r="BB1395" s="76"/>
      <c r="BC1395" s="76"/>
      <c r="BD1395" s="76"/>
      <c r="BE1395" s="76"/>
      <c r="BF1395" s="76"/>
      <c r="BG1395" s="76"/>
    </row>
    <row r="1396" spans="1:59" s="77" customFormat="1" ht="13.5" customHeight="1">
      <c r="A1396" s="42" t="s">
        <v>45</v>
      </c>
      <c r="B1396" s="43" t="s">
        <v>94</v>
      </c>
      <c r="C1396" s="213">
        <f>C1397+C1398</f>
        <v>570</v>
      </c>
      <c r="D1396" s="103">
        <f>SUM(E1396:P1396)</f>
        <v>10970</v>
      </c>
      <c r="E1396" s="103">
        <v>0</v>
      </c>
      <c r="F1396" s="103">
        <v>0</v>
      </c>
      <c r="G1396" s="103">
        <v>0</v>
      </c>
      <c r="H1396" s="103">
        <v>0</v>
      </c>
      <c r="I1396" s="103">
        <v>0</v>
      </c>
      <c r="J1396" s="103">
        <v>0</v>
      </c>
      <c r="K1396" s="103">
        <f>SUM(K1397:K1400)</f>
        <v>10970</v>
      </c>
      <c r="L1396" s="103">
        <v>0</v>
      </c>
      <c r="M1396" s="103">
        <v>0</v>
      </c>
      <c r="N1396" s="103">
        <v>0</v>
      </c>
      <c r="O1396" s="103">
        <v>0</v>
      </c>
      <c r="P1396" s="103">
        <v>0</v>
      </c>
      <c r="Q1396" s="103">
        <f t="shared" ref="Q1396:T1396" si="609">+Q1397</f>
        <v>0</v>
      </c>
      <c r="R1396" s="103">
        <f t="shared" si="609"/>
        <v>0</v>
      </c>
      <c r="S1396" s="103">
        <f t="shared" si="609"/>
        <v>0</v>
      </c>
      <c r="T1396" s="103">
        <f t="shared" si="609"/>
        <v>0</v>
      </c>
      <c r="U1396" s="281">
        <f t="shared" si="582"/>
        <v>10970</v>
      </c>
      <c r="V1396" s="32">
        <f t="shared" si="580"/>
        <v>10970</v>
      </c>
      <c r="W1396" s="97">
        <f t="shared" si="608"/>
        <v>10970</v>
      </c>
      <c r="X1396" s="176">
        <f t="shared" si="597"/>
        <v>10400</v>
      </c>
      <c r="Y1396" s="57"/>
      <c r="Z1396" s="5">
        <f t="shared" si="599"/>
        <v>0</v>
      </c>
      <c r="AA1396" s="76"/>
      <c r="AB1396" s="76"/>
      <c r="AC1396" s="76"/>
      <c r="AD1396" s="76"/>
      <c r="AE1396" s="76"/>
      <c r="AF1396" s="76"/>
      <c r="AG1396" s="76"/>
      <c r="AH1396" s="76"/>
      <c r="AI1396" s="76"/>
      <c r="AJ1396" s="76"/>
      <c r="AK1396" s="76"/>
      <c r="AL1396" s="76"/>
      <c r="AM1396" s="76"/>
      <c r="AN1396" s="76"/>
      <c r="AO1396" s="76"/>
      <c r="AP1396" s="76"/>
      <c r="AQ1396" s="76"/>
      <c r="AR1396" s="76"/>
      <c r="AS1396" s="76"/>
      <c r="AT1396" s="76"/>
      <c r="AU1396" s="76"/>
      <c r="AV1396" s="76"/>
      <c r="AW1396" s="76"/>
      <c r="AX1396" s="76"/>
      <c r="AY1396" s="76"/>
      <c r="AZ1396" s="76"/>
      <c r="BA1396" s="76"/>
      <c r="BB1396" s="76"/>
      <c r="BC1396" s="76"/>
      <c r="BD1396" s="76"/>
      <c r="BE1396" s="76"/>
      <c r="BF1396" s="76"/>
      <c r="BG1396" s="76"/>
    </row>
    <row r="1397" spans="1:59" s="59" customFormat="1" ht="12">
      <c r="A1397" s="50" t="s">
        <v>40</v>
      </c>
      <c r="B1397" s="51" t="s">
        <v>1010</v>
      </c>
      <c r="C1397" s="211">
        <v>170</v>
      </c>
      <c r="D1397" s="107">
        <f>SUM(E1397:P1397)</f>
        <v>170</v>
      </c>
      <c r="E1397" s="107"/>
      <c r="F1397" s="107"/>
      <c r="G1397" s="107"/>
      <c r="H1397" s="107"/>
      <c r="I1397" s="107"/>
      <c r="J1397" s="107"/>
      <c r="K1397" s="107">
        <v>170</v>
      </c>
      <c r="L1397" s="107"/>
      <c r="M1397" s="107"/>
      <c r="N1397" s="107"/>
      <c r="O1397" s="107"/>
      <c r="P1397" s="107"/>
      <c r="Q1397" s="107"/>
      <c r="R1397" s="107"/>
      <c r="S1397" s="107"/>
      <c r="T1397" s="107"/>
      <c r="U1397" s="286">
        <f t="shared" si="582"/>
        <v>170</v>
      </c>
      <c r="V1397" s="32">
        <f t="shared" si="580"/>
        <v>170</v>
      </c>
      <c r="W1397" s="97">
        <f t="shared" si="608"/>
        <v>170</v>
      </c>
      <c r="X1397" s="172">
        <f t="shared" si="597"/>
        <v>0</v>
      </c>
      <c r="Y1397" s="57"/>
      <c r="Z1397" s="5">
        <f t="shared" si="599"/>
        <v>0</v>
      </c>
      <c r="AA1397" s="58"/>
      <c r="AB1397" s="58"/>
      <c r="AC1397" s="58"/>
      <c r="AD1397" s="58"/>
      <c r="AE1397" s="58"/>
      <c r="AF1397" s="58"/>
      <c r="AG1397" s="58"/>
      <c r="AH1397" s="58"/>
      <c r="AI1397" s="58"/>
      <c r="AJ1397" s="58"/>
      <c r="AK1397" s="58"/>
      <c r="AL1397" s="58"/>
      <c r="AM1397" s="58"/>
      <c r="AN1397" s="58"/>
      <c r="AO1397" s="58"/>
      <c r="AP1397" s="58"/>
      <c r="AQ1397" s="58"/>
      <c r="AR1397" s="58"/>
      <c r="AS1397" s="58"/>
      <c r="AT1397" s="58"/>
      <c r="AU1397" s="58"/>
      <c r="AV1397" s="58"/>
      <c r="AW1397" s="58"/>
      <c r="AX1397" s="58"/>
      <c r="AY1397" s="58"/>
      <c r="AZ1397" s="58"/>
      <c r="BA1397" s="58"/>
      <c r="BB1397" s="58"/>
      <c r="BC1397" s="58"/>
      <c r="BD1397" s="58"/>
      <c r="BE1397" s="58"/>
      <c r="BF1397" s="58"/>
      <c r="BG1397" s="58"/>
    </row>
    <row r="1398" spans="1:59" s="59" customFormat="1" ht="12.95" customHeight="1" outlineLevel="2">
      <c r="A1398" s="50" t="s">
        <v>40</v>
      </c>
      <c r="B1398" s="51" t="s">
        <v>1011</v>
      </c>
      <c r="C1398" s="211">
        <v>400</v>
      </c>
      <c r="D1398" s="107">
        <f t="shared" si="605"/>
        <v>400</v>
      </c>
      <c r="E1398" s="107"/>
      <c r="F1398" s="107"/>
      <c r="G1398" s="107"/>
      <c r="H1398" s="107"/>
      <c r="I1398" s="107"/>
      <c r="J1398" s="107"/>
      <c r="K1398" s="107">
        <v>400</v>
      </c>
      <c r="L1398" s="107"/>
      <c r="M1398" s="107"/>
      <c r="N1398" s="107"/>
      <c r="O1398" s="107"/>
      <c r="P1398" s="107"/>
      <c r="Q1398" s="107"/>
      <c r="R1398" s="107"/>
      <c r="S1398" s="107"/>
      <c r="T1398" s="107"/>
      <c r="U1398" s="286">
        <f t="shared" si="582"/>
        <v>400</v>
      </c>
      <c r="V1398" s="32">
        <f t="shared" ref="V1398:V1461" si="610">U1398-S1398</f>
        <v>400</v>
      </c>
      <c r="W1398" s="97">
        <f t="shared" si="608"/>
        <v>400</v>
      </c>
      <c r="X1398" s="172">
        <f t="shared" si="597"/>
        <v>0</v>
      </c>
      <c r="Y1398" s="57"/>
      <c r="Z1398" s="5">
        <f t="shared" si="599"/>
        <v>0</v>
      </c>
      <c r="AA1398" s="58"/>
      <c r="AB1398" s="58"/>
      <c r="AC1398" s="58"/>
      <c r="AD1398" s="58"/>
      <c r="AE1398" s="58"/>
      <c r="AF1398" s="58"/>
      <c r="AG1398" s="58"/>
      <c r="AH1398" s="58"/>
      <c r="AI1398" s="58"/>
      <c r="AJ1398" s="58"/>
      <c r="AK1398" s="58"/>
      <c r="AL1398" s="58"/>
      <c r="AM1398" s="58"/>
      <c r="AN1398" s="58"/>
      <c r="AO1398" s="58"/>
      <c r="AP1398" s="58"/>
      <c r="AQ1398" s="58"/>
      <c r="AR1398" s="58"/>
      <c r="AS1398" s="58"/>
      <c r="AT1398" s="58"/>
      <c r="AU1398" s="58"/>
      <c r="AV1398" s="58"/>
      <c r="AW1398" s="58"/>
      <c r="AX1398" s="58"/>
      <c r="AY1398" s="58"/>
      <c r="AZ1398" s="58"/>
      <c r="BA1398" s="58"/>
      <c r="BB1398" s="58"/>
      <c r="BC1398" s="58"/>
      <c r="BD1398" s="58"/>
      <c r="BE1398" s="58"/>
      <c r="BF1398" s="58"/>
      <c r="BG1398" s="58"/>
    </row>
    <row r="1399" spans="1:59" s="59" customFormat="1" ht="12.95" customHeight="1" outlineLevel="2">
      <c r="A1399" s="50" t="s">
        <v>40</v>
      </c>
      <c r="B1399" s="51" t="s">
        <v>1012</v>
      </c>
      <c r="C1399" s="211"/>
      <c r="D1399" s="107">
        <f t="shared" si="605"/>
        <v>400</v>
      </c>
      <c r="E1399" s="107"/>
      <c r="F1399" s="107"/>
      <c r="G1399" s="107"/>
      <c r="H1399" s="107"/>
      <c r="I1399" s="107"/>
      <c r="J1399" s="107"/>
      <c r="K1399" s="107">
        <v>400</v>
      </c>
      <c r="L1399" s="107"/>
      <c r="M1399" s="107"/>
      <c r="N1399" s="107"/>
      <c r="O1399" s="107"/>
      <c r="P1399" s="107"/>
      <c r="Q1399" s="107"/>
      <c r="R1399" s="107"/>
      <c r="S1399" s="107"/>
      <c r="T1399" s="107"/>
      <c r="U1399" s="286"/>
      <c r="V1399" s="32"/>
      <c r="W1399" s="97">
        <f t="shared" si="608"/>
        <v>400</v>
      </c>
      <c r="X1399" s="172">
        <f t="shared" si="597"/>
        <v>400</v>
      </c>
      <c r="Y1399" s="57"/>
      <c r="Z1399" s="5">
        <f t="shared" si="599"/>
        <v>0</v>
      </c>
      <c r="AA1399" s="58"/>
      <c r="AB1399" s="58"/>
      <c r="AC1399" s="58"/>
      <c r="AD1399" s="58"/>
      <c r="AE1399" s="58"/>
      <c r="AF1399" s="58"/>
      <c r="AG1399" s="58"/>
      <c r="AH1399" s="58"/>
      <c r="AI1399" s="58"/>
      <c r="AJ1399" s="58"/>
      <c r="AK1399" s="58"/>
      <c r="AL1399" s="58"/>
      <c r="AM1399" s="58"/>
      <c r="AN1399" s="58"/>
      <c r="AO1399" s="58"/>
      <c r="AP1399" s="58"/>
      <c r="AQ1399" s="58"/>
      <c r="AR1399" s="58"/>
      <c r="AS1399" s="58"/>
      <c r="AT1399" s="58"/>
      <c r="AU1399" s="58"/>
      <c r="AV1399" s="58"/>
      <c r="AW1399" s="58"/>
      <c r="AX1399" s="58"/>
      <c r="AY1399" s="58"/>
      <c r="AZ1399" s="58"/>
      <c r="BA1399" s="58"/>
      <c r="BB1399" s="58"/>
      <c r="BC1399" s="58"/>
      <c r="BD1399" s="58"/>
      <c r="BE1399" s="58"/>
      <c r="BF1399" s="58"/>
      <c r="BG1399" s="58"/>
    </row>
    <row r="1400" spans="1:59" s="59" customFormat="1" ht="24" outlineLevel="2">
      <c r="A1400" s="50" t="s">
        <v>40</v>
      </c>
      <c r="B1400" s="51" t="s">
        <v>1013</v>
      </c>
      <c r="C1400" s="211"/>
      <c r="D1400" s="107">
        <f>SUM(E1400:P1400)</f>
        <v>10000</v>
      </c>
      <c r="E1400" s="107"/>
      <c r="F1400" s="107"/>
      <c r="G1400" s="107"/>
      <c r="H1400" s="107"/>
      <c r="I1400" s="107"/>
      <c r="J1400" s="107"/>
      <c r="K1400" s="107">
        <v>10000</v>
      </c>
      <c r="L1400" s="107"/>
      <c r="M1400" s="107"/>
      <c r="N1400" s="107"/>
      <c r="O1400" s="107"/>
      <c r="P1400" s="107"/>
      <c r="Q1400" s="107"/>
      <c r="R1400" s="107"/>
      <c r="S1400" s="107"/>
      <c r="T1400" s="107"/>
      <c r="U1400" s="286"/>
      <c r="V1400" s="32"/>
      <c r="W1400" s="97">
        <f t="shared" si="608"/>
        <v>10000</v>
      </c>
      <c r="X1400" s="172">
        <f t="shared" si="597"/>
        <v>10000</v>
      </c>
      <c r="Y1400" s="57"/>
      <c r="Z1400" s="5">
        <f t="shared" si="599"/>
        <v>0</v>
      </c>
      <c r="AA1400" s="58"/>
      <c r="AB1400" s="58"/>
      <c r="AC1400" s="58"/>
      <c r="AD1400" s="58"/>
      <c r="AE1400" s="58"/>
      <c r="AF1400" s="58"/>
      <c r="AG1400" s="58"/>
      <c r="AH1400" s="58"/>
      <c r="AI1400" s="58"/>
      <c r="AJ1400" s="58"/>
      <c r="AK1400" s="58"/>
      <c r="AL1400" s="58"/>
      <c r="AM1400" s="58"/>
      <c r="AN1400" s="58"/>
      <c r="AO1400" s="58"/>
      <c r="AP1400" s="58"/>
      <c r="AQ1400" s="58"/>
      <c r="AR1400" s="58"/>
      <c r="AS1400" s="58"/>
      <c r="AT1400" s="58"/>
      <c r="AU1400" s="58"/>
      <c r="AV1400" s="58"/>
      <c r="AW1400" s="58"/>
      <c r="AX1400" s="58"/>
      <c r="AY1400" s="58"/>
      <c r="AZ1400" s="58"/>
      <c r="BA1400" s="58"/>
      <c r="BB1400" s="58"/>
      <c r="BC1400" s="58"/>
      <c r="BD1400" s="58"/>
      <c r="BE1400" s="58"/>
      <c r="BF1400" s="58"/>
      <c r="BG1400" s="58"/>
    </row>
    <row r="1401" spans="1:59" s="41" customFormat="1" ht="36">
      <c r="A1401" s="27" t="s">
        <v>1014</v>
      </c>
      <c r="B1401" s="28" t="s">
        <v>1015</v>
      </c>
      <c r="C1401" s="227">
        <v>12900</v>
      </c>
      <c r="D1401" s="37">
        <f t="shared" ref="D1401:D1406" si="611">SUM(E1401:P1401)</f>
        <v>29500</v>
      </c>
      <c r="E1401" s="37"/>
      <c r="F1401" s="37"/>
      <c r="G1401" s="37"/>
      <c r="H1401" s="37"/>
      <c r="I1401" s="37"/>
      <c r="J1401" s="37">
        <f>SUM(J1402:J1406)</f>
        <v>5000</v>
      </c>
      <c r="K1401" s="37">
        <f>SUM(K1402:K1406)</f>
        <v>24500</v>
      </c>
      <c r="L1401" s="37"/>
      <c r="M1401" s="37"/>
      <c r="N1401" s="37"/>
      <c r="O1401" s="37"/>
      <c r="P1401" s="37"/>
      <c r="Q1401" s="37"/>
      <c r="R1401" s="37"/>
      <c r="S1401" s="37"/>
      <c r="T1401" s="37"/>
      <c r="U1401" s="285">
        <f t="shared" si="582"/>
        <v>29500</v>
      </c>
      <c r="V1401" s="125">
        <f t="shared" si="610"/>
        <v>29500</v>
      </c>
      <c r="W1401" s="227">
        <f t="shared" si="608"/>
        <v>29500</v>
      </c>
      <c r="X1401" s="34">
        <f t="shared" si="597"/>
        <v>16600</v>
      </c>
      <c r="Y1401" s="75" t="s">
        <v>37</v>
      </c>
      <c r="Z1401" s="5">
        <f t="shared" si="599"/>
        <v>0</v>
      </c>
      <c r="AA1401" s="39"/>
      <c r="AB1401" s="39"/>
      <c r="AC1401" s="40"/>
      <c r="AD1401" s="40"/>
      <c r="AE1401" s="40"/>
      <c r="AF1401" s="40"/>
      <c r="AG1401" s="40"/>
      <c r="AH1401" s="40"/>
      <c r="AI1401" s="40"/>
      <c r="AJ1401" s="40"/>
      <c r="AK1401" s="40"/>
      <c r="AL1401" s="40"/>
      <c r="AM1401" s="40"/>
      <c r="AN1401" s="40"/>
      <c r="AO1401" s="40"/>
      <c r="AP1401" s="40"/>
      <c r="AQ1401" s="40"/>
      <c r="AR1401" s="40"/>
      <c r="AS1401" s="40"/>
      <c r="AT1401" s="40"/>
      <c r="AU1401" s="40"/>
      <c r="AV1401" s="40"/>
      <c r="AW1401" s="40"/>
      <c r="AX1401" s="40"/>
      <c r="AY1401" s="40"/>
      <c r="AZ1401" s="40"/>
      <c r="BA1401" s="40"/>
      <c r="BB1401" s="40"/>
      <c r="BC1401" s="40"/>
      <c r="BD1401" s="40"/>
      <c r="BE1401" s="40"/>
      <c r="BF1401" s="40"/>
      <c r="BG1401" s="40"/>
    </row>
    <row r="1402" spans="1:59" s="259" customFormat="1" ht="36" hidden="1" customHeight="1">
      <c r="A1402" s="287" t="s">
        <v>38</v>
      </c>
      <c r="B1402" s="288" t="s">
        <v>1016</v>
      </c>
      <c r="C1402" s="289"/>
      <c r="D1402" s="107">
        <f t="shared" si="611"/>
        <v>1000</v>
      </c>
      <c r="E1402" s="107"/>
      <c r="F1402" s="107"/>
      <c r="G1402" s="107"/>
      <c r="H1402" s="107"/>
      <c r="I1402" s="107"/>
      <c r="J1402" s="107"/>
      <c r="K1402" s="107">
        <v>1000</v>
      </c>
      <c r="L1402" s="107"/>
      <c r="M1402" s="107"/>
      <c r="N1402" s="107"/>
      <c r="O1402" s="107"/>
      <c r="P1402" s="107"/>
      <c r="Q1402" s="107"/>
      <c r="R1402" s="107"/>
      <c r="S1402" s="107"/>
      <c r="T1402" s="107"/>
      <c r="U1402" s="290"/>
      <c r="V1402" s="32"/>
      <c r="W1402" s="97"/>
      <c r="X1402" s="34">
        <f t="shared" si="597"/>
        <v>1000</v>
      </c>
      <c r="Y1402" s="89"/>
      <c r="Z1402" s="5">
        <f t="shared" si="599"/>
        <v>0</v>
      </c>
      <c r="AA1402" s="39"/>
      <c r="AB1402" s="39"/>
      <c r="AC1402" s="39"/>
      <c r="AD1402" s="39"/>
      <c r="AE1402" s="39"/>
      <c r="AF1402" s="39"/>
      <c r="AG1402" s="39"/>
      <c r="AH1402" s="39"/>
      <c r="AI1402" s="39"/>
      <c r="AJ1402" s="39"/>
      <c r="AK1402" s="39"/>
      <c r="AL1402" s="39"/>
      <c r="AM1402" s="39"/>
      <c r="AN1402" s="39"/>
      <c r="AO1402" s="39"/>
      <c r="AP1402" s="39"/>
      <c r="AQ1402" s="39"/>
      <c r="AR1402" s="39"/>
      <c r="AS1402" s="39"/>
      <c r="AT1402" s="39"/>
      <c r="AU1402" s="39"/>
      <c r="AV1402" s="39"/>
      <c r="AW1402" s="39"/>
      <c r="AX1402" s="39"/>
      <c r="AY1402" s="39"/>
      <c r="AZ1402" s="39"/>
      <c r="BA1402" s="39"/>
      <c r="BB1402" s="39"/>
      <c r="BC1402" s="39"/>
      <c r="BD1402" s="39"/>
      <c r="BE1402" s="39"/>
      <c r="BF1402" s="39"/>
      <c r="BG1402" s="39"/>
    </row>
    <row r="1403" spans="1:59" s="259" customFormat="1" ht="48" hidden="1" customHeight="1">
      <c r="A1403" s="291" t="s">
        <v>38</v>
      </c>
      <c r="B1403" s="292" t="s">
        <v>1017</v>
      </c>
      <c r="C1403" s="293"/>
      <c r="D1403" s="107">
        <f t="shared" si="611"/>
        <v>11000</v>
      </c>
      <c r="E1403" s="107"/>
      <c r="F1403" s="107"/>
      <c r="G1403" s="107"/>
      <c r="H1403" s="107"/>
      <c r="I1403" s="107"/>
      <c r="J1403" s="107"/>
      <c r="K1403" s="107">
        <v>11000</v>
      </c>
      <c r="L1403" s="107"/>
      <c r="M1403" s="107"/>
      <c r="N1403" s="107"/>
      <c r="O1403" s="107"/>
      <c r="P1403" s="107"/>
      <c r="Q1403" s="107"/>
      <c r="R1403" s="107"/>
      <c r="S1403" s="107"/>
      <c r="T1403" s="107"/>
      <c r="U1403" s="294"/>
      <c r="V1403" s="32"/>
      <c r="W1403" s="97"/>
      <c r="X1403" s="34">
        <f t="shared" si="597"/>
        <v>11000</v>
      </c>
      <c r="Y1403" s="89"/>
      <c r="Z1403" s="5">
        <f t="shared" si="599"/>
        <v>0</v>
      </c>
      <c r="AA1403" s="39"/>
      <c r="AB1403" s="39"/>
      <c r="AC1403" s="39"/>
      <c r="AD1403" s="39"/>
      <c r="AE1403" s="39"/>
      <c r="AF1403" s="39"/>
      <c r="AG1403" s="39"/>
      <c r="AH1403" s="39"/>
      <c r="AI1403" s="39"/>
      <c r="AJ1403" s="39"/>
      <c r="AK1403" s="39"/>
      <c r="AL1403" s="39"/>
      <c r="AM1403" s="39"/>
      <c r="AN1403" s="39"/>
      <c r="AO1403" s="39"/>
      <c r="AP1403" s="39"/>
      <c r="AQ1403" s="39"/>
      <c r="AR1403" s="39"/>
      <c r="AS1403" s="39"/>
      <c r="AT1403" s="39"/>
      <c r="AU1403" s="39"/>
      <c r="AV1403" s="39"/>
      <c r="AW1403" s="39"/>
      <c r="AX1403" s="39"/>
      <c r="AY1403" s="39"/>
      <c r="AZ1403" s="39"/>
      <c r="BA1403" s="39"/>
      <c r="BB1403" s="39"/>
      <c r="BC1403" s="39"/>
      <c r="BD1403" s="39"/>
      <c r="BE1403" s="39"/>
      <c r="BF1403" s="39"/>
      <c r="BG1403" s="39"/>
    </row>
    <row r="1404" spans="1:59" s="259" customFormat="1" ht="24" hidden="1" customHeight="1">
      <c r="A1404" s="295" t="s">
        <v>38</v>
      </c>
      <c r="B1404" s="296" t="s">
        <v>1018</v>
      </c>
      <c r="C1404" s="297"/>
      <c r="D1404" s="107">
        <f t="shared" si="611"/>
        <v>10000</v>
      </c>
      <c r="E1404" s="107"/>
      <c r="F1404" s="107"/>
      <c r="G1404" s="107"/>
      <c r="H1404" s="107"/>
      <c r="I1404" s="107"/>
      <c r="J1404" s="107"/>
      <c r="K1404" s="107">
        <v>10000</v>
      </c>
      <c r="L1404" s="107"/>
      <c r="M1404" s="107"/>
      <c r="N1404" s="107"/>
      <c r="O1404" s="107"/>
      <c r="P1404" s="107"/>
      <c r="Q1404" s="107"/>
      <c r="R1404" s="107"/>
      <c r="S1404" s="107"/>
      <c r="T1404" s="107"/>
      <c r="U1404" s="298"/>
      <c r="V1404" s="32"/>
      <c r="W1404" s="97"/>
      <c r="X1404" s="34">
        <f t="shared" si="597"/>
        <v>10000</v>
      </c>
      <c r="Y1404" s="89"/>
      <c r="Z1404" s="5">
        <f t="shared" si="599"/>
        <v>0</v>
      </c>
      <c r="AA1404" s="39"/>
      <c r="AB1404" s="39"/>
      <c r="AC1404" s="39"/>
      <c r="AD1404" s="39"/>
      <c r="AE1404" s="39"/>
      <c r="AF1404" s="39"/>
      <c r="AG1404" s="39"/>
      <c r="AH1404" s="39"/>
      <c r="AI1404" s="39"/>
      <c r="AJ1404" s="39"/>
      <c r="AK1404" s="39"/>
      <c r="AL1404" s="39"/>
      <c r="AM1404" s="39"/>
      <c r="AN1404" s="39"/>
      <c r="AO1404" s="39"/>
      <c r="AP1404" s="39"/>
      <c r="AQ1404" s="39"/>
      <c r="AR1404" s="39"/>
      <c r="AS1404" s="39"/>
      <c r="AT1404" s="39"/>
      <c r="AU1404" s="39"/>
      <c r="AV1404" s="39"/>
      <c r="AW1404" s="39"/>
      <c r="AX1404" s="39"/>
      <c r="AY1404" s="39"/>
      <c r="AZ1404" s="39"/>
      <c r="BA1404" s="39"/>
      <c r="BB1404" s="39"/>
      <c r="BC1404" s="39"/>
      <c r="BD1404" s="39"/>
      <c r="BE1404" s="39"/>
      <c r="BF1404" s="39"/>
      <c r="BG1404" s="39"/>
    </row>
    <row r="1405" spans="1:59" s="259" customFormat="1" ht="12" hidden="1" customHeight="1">
      <c r="A1405" s="299" t="s">
        <v>38</v>
      </c>
      <c r="B1405" s="300" t="s">
        <v>1019</v>
      </c>
      <c r="C1405" s="301"/>
      <c r="D1405" s="107">
        <f t="shared" si="611"/>
        <v>2500</v>
      </c>
      <c r="E1405" s="107"/>
      <c r="F1405" s="107"/>
      <c r="G1405" s="107"/>
      <c r="H1405" s="107"/>
      <c r="I1405" s="107"/>
      <c r="J1405" s="107"/>
      <c r="K1405" s="107">
        <v>2500</v>
      </c>
      <c r="L1405" s="107"/>
      <c r="M1405" s="107"/>
      <c r="N1405" s="107"/>
      <c r="O1405" s="107"/>
      <c r="P1405" s="107"/>
      <c r="Q1405" s="107"/>
      <c r="R1405" s="107"/>
      <c r="S1405" s="107"/>
      <c r="T1405" s="107"/>
      <c r="U1405" s="302"/>
      <c r="V1405" s="32"/>
      <c r="W1405" s="97"/>
      <c r="X1405" s="34">
        <f t="shared" si="597"/>
        <v>2500</v>
      </c>
      <c r="Y1405" s="89"/>
      <c r="Z1405" s="5">
        <f t="shared" si="599"/>
        <v>0</v>
      </c>
      <c r="AA1405" s="39"/>
      <c r="AB1405" s="39"/>
      <c r="AC1405" s="39"/>
      <c r="AD1405" s="39"/>
      <c r="AE1405" s="39"/>
      <c r="AF1405" s="39"/>
      <c r="AG1405" s="39"/>
      <c r="AH1405" s="39"/>
      <c r="AI1405" s="39"/>
      <c r="AJ1405" s="39"/>
      <c r="AK1405" s="39"/>
      <c r="AL1405" s="39"/>
      <c r="AM1405" s="39"/>
      <c r="AN1405" s="39"/>
      <c r="AO1405" s="39"/>
      <c r="AP1405" s="39"/>
      <c r="AQ1405" s="39"/>
      <c r="AR1405" s="39"/>
      <c r="AS1405" s="39"/>
      <c r="AT1405" s="39"/>
      <c r="AU1405" s="39"/>
      <c r="AV1405" s="39"/>
      <c r="AW1405" s="39"/>
      <c r="AX1405" s="39"/>
      <c r="AY1405" s="39"/>
      <c r="AZ1405" s="39"/>
      <c r="BA1405" s="39"/>
      <c r="BB1405" s="39"/>
      <c r="BC1405" s="39"/>
      <c r="BD1405" s="39"/>
      <c r="BE1405" s="39"/>
      <c r="BF1405" s="39"/>
      <c r="BG1405" s="39"/>
    </row>
    <row r="1406" spans="1:59" s="259" customFormat="1" ht="36" hidden="1" customHeight="1">
      <c r="A1406" s="303" t="s">
        <v>40</v>
      </c>
      <c r="B1406" s="304" t="s">
        <v>1020</v>
      </c>
      <c r="C1406" s="305"/>
      <c r="D1406" s="107">
        <f t="shared" si="611"/>
        <v>5000</v>
      </c>
      <c r="E1406" s="107"/>
      <c r="F1406" s="107"/>
      <c r="G1406" s="107"/>
      <c r="H1406" s="107"/>
      <c r="I1406" s="107"/>
      <c r="J1406" s="107">
        <v>5000</v>
      </c>
      <c r="K1406" s="107"/>
      <c r="L1406" s="107"/>
      <c r="M1406" s="107"/>
      <c r="N1406" s="107"/>
      <c r="O1406" s="107"/>
      <c r="P1406" s="107"/>
      <c r="Q1406" s="107"/>
      <c r="R1406" s="107"/>
      <c r="S1406" s="107"/>
      <c r="T1406" s="107"/>
      <c r="U1406" s="306"/>
      <c r="V1406" s="32"/>
      <c r="W1406" s="97"/>
      <c r="X1406" s="34">
        <f t="shared" si="597"/>
        <v>5000</v>
      </c>
      <c r="Y1406" s="89"/>
      <c r="Z1406" s="5">
        <f t="shared" si="599"/>
        <v>0</v>
      </c>
      <c r="AA1406" s="39"/>
      <c r="AB1406" s="39"/>
      <c r="AC1406" s="39"/>
      <c r="AD1406" s="39"/>
      <c r="AE1406" s="39"/>
      <c r="AF1406" s="39"/>
      <c r="AG1406" s="39"/>
      <c r="AH1406" s="39"/>
      <c r="AI1406" s="39"/>
      <c r="AJ1406" s="39"/>
      <c r="AK1406" s="39"/>
      <c r="AL1406" s="39"/>
      <c r="AM1406" s="39"/>
      <c r="AN1406" s="39"/>
      <c r="AO1406" s="39"/>
      <c r="AP1406" s="39"/>
      <c r="AQ1406" s="39"/>
      <c r="AR1406" s="39"/>
      <c r="AS1406" s="39"/>
      <c r="AT1406" s="39"/>
      <c r="AU1406" s="39"/>
      <c r="AV1406" s="39"/>
      <c r="AW1406" s="39"/>
      <c r="AX1406" s="39"/>
      <c r="AY1406" s="39"/>
      <c r="AZ1406" s="39"/>
      <c r="BA1406" s="39"/>
      <c r="BB1406" s="39"/>
      <c r="BC1406" s="39"/>
      <c r="BD1406" s="39"/>
      <c r="BE1406" s="39"/>
      <c r="BF1406" s="39"/>
      <c r="BG1406" s="39"/>
    </row>
    <row r="1407" spans="1:59" s="41" customFormat="1" ht="13.5" customHeight="1">
      <c r="A1407" s="27">
        <v>19</v>
      </c>
      <c r="B1407" s="28" t="s">
        <v>1021</v>
      </c>
      <c r="C1407" s="305">
        <v>1186570</v>
      </c>
      <c r="D1407" s="37">
        <f>D1408+D1433+D1445+D1448+D1460+D1468+D1476+D1485+D1492</f>
        <v>1517443</v>
      </c>
      <c r="E1407" s="37">
        <f t="shared" ref="E1407:P1407" si="612">E1408+E1433+E1445+E1448+E1460+E1468+E1476+E1485+E1492</f>
        <v>0</v>
      </c>
      <c r="F1407" s="37">
        <f t="shared" si="612"/>
        <v>200</v>
      </c>
      <c r="G1407" s="37">
        <f t="shared" si="612"/>
        <v>1501057</v>
      </c>
      <c r="H1407" s="37">
        <f t="shared" si="612"/>
        <v>1068</v>
      </c>
      <c r="I1407" s="37">
        <f t="shared" si="612"/>
        <v>0</v>
      </c>
      <c r="J1407" s="37">
        <f t="shared" si="612"/>
        <v>140</v>
      </c>
      <c r="K1407" s="37">
        <f t="shared" si="612"/>
        <v>0</v>
      </c>
      <c r="L1407" s="37">
        <f t="shared" si="612"/>
        <v>0</v>
      </c>
      <c r="M1407" s="37">
        <f t="shared" si="612"/>
        <v>0</v>
      </c>
      <c r="N1407" s="37">
        <f t="shared" si="612"/>
        <v>14978</v>
      </c>
      <c r="O1407" s="37">
        <f t="shared" si="612"/>
        <v>0</v>
      </c>
      <c r="P1407" s="37">
        <f t="shared" si="612"/>
        <v>0</v>
      </c>
      <c r="Q1407" s="37">
        <f t="shared" ref="Q1407:W1407" si="613">Q1408+Q1433+Q1445+Q1448+Q1460+Q1468+Q1476+Q1485+Q1492+Q1500</f>
        <v>10291</v>
      </c>
      <c r="R1407" s="37">
        <f t="shared" si="613"/>
        <v>0</v>
      </c>
      <c r="S1407" s="37">
        <f t="shared" si="613"/>
        <v>10514</v>
      </c>
      <c r="T1407" s="37">
        <f t="shared" si="613"/>
        <v>11599</v>
      </c>
      <c r="U1407" s="306">
        <f t="shared" si="613"/>
        <v>1540334</v>
      </c>
      <c r="V1407" s="125">
        <f t="shared" si="613"/>
        <v>1529820</v>
      </c>
      <c r="W1407" s="305">
        <f t="shared" si="613"/>
        <v>1530043</v>
      </c>
      <c r="X1407" s="34">
        <f t="shared" si="597"/>
        <v>330873</v>
      </c>
      <c r="Y1407" s="75" t="s">
        <v>37</v>
      </c>
      <c r="Z1407" s="5">
        <f t="shared" si="599"/>
        <v>0</v>
      </c>
      <c r="AA1407" s="39"/>
      <c r="AB1407" s="39"/>
      <c r="AC1407" s="40"/>
      <c r="AD1407" s="40"/>
      <c r="AE1407" s="40"/>
      <c r="AF1407" s="40"/>
      <c r="AG1407" s="40"/>
      <c r="AH1407" s="40"/>
      <c r="AI1407" s="40"/>
      <c r="AJ1407" s="40"/>
      <c r="AK1407" s="40"/>
      <c r="AL1407" s="40"/>
      <c r="AM1407" s="40"/>
      <c r="AN1407" s="40"/>
      <c r="AO1407" s="40"/>
      <c r="AP1407" s="40"/>
      <c r="AQ1407" s="40"/>
      <c r="AR1407" s="40"/>
      <c r="AS1407" s="40"/>
      <c r="AT1407" s="40"/>
      <c r="AU1407" s="40"/>
      <c r="AV1407" s="40"/>
      <c r="AW1407" s="40"/>
      <c r="AX1407" s="40"/>
      <c r="AY1407" s="40"/>
      <c r="AZ1407" s="40"/>
      <c r="BA1407" s="40"/>
      <c r="BB1407" s="40"/>
      <c r="BC1407" s="40"/>
      <c r="BD1407" s="40"/>
      <c r="BE1407" s="40"/>
      <c r="BF1407" s="40"/>
      <c r="BG1407" s="40"/>
    </row>
    <row r="1408" spans="1:59" s="41" customFormat="1" ht="13.5" customHeight="1">
      <c r="A1408" s="27" t="s">
        <v>1022</v>
      </c>
      <c r="B1408" s="28" t="s">
        <v>1023</v>
      </c>
      <c r="C1408" s="307">
        <f t="shared" ref="C1408:P1408" si="614">C1409+C1412+C1415+C1421+C1430</f>
        <v>30292</v>
      </c>
      <c r="D1408" s="99">
        <f t="shared" si="614"/>
        <v>35933</v>
      </c>
      <c r="E1408" s="99">
        <f t="shared" si="614"/>
        <v>0</v>
      </c>
      <c r="F1408" s="99">
        <f t="shared" si="614"/>
        <v>200</v>
      </c>
      <c r="G1408" s="99">
        <f t="shared" si="614"/>
        <v>19547</v>
      </c>
      <c r="H1408" s="99">
        <f t="shared" si="614"/>
        <v>1068</v>
      </c>
      <c r="I1408" s="99">
        <f t="shared" si="614"/>
        <v>0</v>
      </c>
      <c r="J1408" s="99">
        <f t="shared" si="614"/>
        <v>140</v>
      </c>
      <c r="K1408" s="99">
        <f t="shared" si="614"/>
        <v>0</v>
      </c>
      <c r="L1408" s="99">
        <f t="shared" si="614"/>
        <v>0</v>
      </c>
      <c r="M1408" s="99">
        <f t="shared" si="614"/>
        <v>0</v>
      </c>
      <c r="N1408" s="99">
        <f t="shared" si="614"/>
        <v>14978</v>
      </c>
      <c r="O1408" s="99">
        <f t="shared" si="614"/>
        <v>0</v>
      </c>
      <c r="P1408" s="99">
        <f t="shared" si="614"/>
        <v>0</v>
      </c>
      <c r="Q1408" s="99">
        <f t="shared" ref="Q1408:T1408" si="615">Q1409+Q1412+Q1415+Q1420+Q1429</f>
        <v>224</v>
      </c>
      <c r="R1408" s="99"/>
      <c r="S1408" s="99">
        <f t="shared" si="615"/>
        <v>225</v>
      </c>
      <c r="T1408" s="99">
        <f t="shared" si="615"/>
        <v>0</v>
      </c>
      <c r="U1408" s="306">
        <f t="shared" ref="U1408:U1471" si="616">D1408+Q1408+R1408</f>
        <v>36157</v>
      </c>
      <c r="V1408" s="32">
        <f t="shared" si="610"/>
        <v>35932</v>
      </c>
      <c r="W1408" s="97">
        <f t="shared" ref="W1408:W1471" si="617">E1408+F1408+G1408+H1408+I1408+J1408+K1408+L1408+M1408+N1408+O1408+P1408</f>
        <v>35933</v>
      </c>
      <c r="X1408" s="280">
        <f t="shared" si="597"/>
        <v>5641</v>
      </c>
      <c r="Y1408" s="75" t="s">
        <v>37</v>
      </c>
      <c r="Z1408" s="5">
        <f t="shared" si="599"/>
        <v>0</v>
      </c>
      <c r="AA1408" s="39"/>
      <c r="AB1408" s="39"/>
      <c r="AC1408" s="40"/>
      <c r="AD1408" s="40"/>
      <c r="AE1408" s="40"/>
      <c r="AF1408" s="40"/>
      <c r="AG1408" s="40"/>
      <c r="AH1408" s="40"/>
      <c r="AI1408" s="40"/>
      <c r="AJ1408" s="40"/>
      <c r="AK1408" s="40"/>
      <c r="AL1408" s="40"/>
      <c r="AM1408" s="40"/>
      <c r="AN1408" s="40"/>
      <c r="AO1408" s="40"/>
      <c r="AP1408" s="40"/>
      <c r="AQ1408" s="40"/>
      <c r="AR1408" s="40"/>
      <c r="AS1408" s="40"/>
      <c r="AT1408" s="40"/>
      <c r="AU1408" s="40"/>
      <c r="AV1408" s="40"/>
      <c r="AW1408" s="40"/>
      <c r="AX1408" s="40"/>
      <c r="AY1408" s="40"/>
      <c r="AZ1408" s="40"/>
      <c r="BA1408" s="40"/>
      <c r="BB1408" s="40"/>
      <c r="BC1408" s="40"/>
      <c r="BD1408" s="40"/>
      <c r="BE1408" s="40"/>
      <c r="BF1408" s="40"/>
      <c r="BG1408" s="40"/>
    </row>
    <row r="1409" spans="1:59" s="77" customFormat="1" ht="13.5" customHeight="1">
      <c r="A1409" s="42" t="s">
        <v>35</v>
      </c>
      <c r="B1409" s="43" t="s">
        <v>139</v>
      </c>
      <c r="C1409" s="308">
        <v>10547</v>
      </c>
      <c r="D1409" s="103">
        <f t="shared" ref="D1409:D1420" si="618">SUM(E1409:P1409)</f>
        <v>12953</v>
      </c>
      <c r="E1409" s="103"/>
      <c r="F1409" s="103"/>
      <c r="G1409" s="103"/>
      <c r="H1409" s="103"/>
      <c r="I1409" s="103"/>
      <c r="J1409" s="103"/>
      <c r="K1409" s="103"/>
      <c r="L1409" s="103"/>
      <c r="M1409" s="103"/>
      <c r="N1409" s="103">
        <f>N1410+N1411</f>
        <v>12953</v>
      </c>
      <c r="O1409" s="103"/>
      <c r="P1409" s="103"/>
      <c r="Q1409" s="103"/>
      <c r="R1409" s="103"/>
      <c r="S1409" s="103"/>
      <c r="T1409" s="103"/>
      <c r="U1409" s="309">
        <f t="shared" si="616"/>
        <v>12953</v>
      </c>
      <c r="V1409" s="32">
        <f t="shared" si="610"/>
        <v>12953</v>
      </c>
      <c r="W1409" s="97">
        <f t="shared" si="617"/>
        <v>12953</v>
      </c>
      <c r="X1409" s="176">
        <f t="shared" si="597"/>
        <v>2406</v>
      </c>
      <c r="Y1409" s="57"/>
      <c r="Z1409" s="5">
        <f t="shared" si="599"/>
        <v>0</v>
      </c>
      <c r="AA1409" s="76"/>
      <c r="AB1409" s="76"/>
      <c r="AC1409" s="76"/>
      <c r="AD1409" s="76"/>
      <c r="AE1409" s="76"/>
      <c r="AF1409" s="76"/>
      <c r="AG1409" s="76"/>
      <c r="AH1409" s="76"/>
      <c r="AI1409" s="76"/>
      <c r="AJ1409" s="76"/>
      <c r="AK1409" s="76"/>
      <c r="AL1409" s="76"/>
      <c r="AM1409" s="76"/>
      <c r="AN1409" s="76"/>
      <c r="AO1409" s="76"/>
      <c r="AP1409" s="76"/>
      <c r="AQ1409" s="76"/>
      <c r="AR1409" s="76"/>
      <c r="AS1409" s="76"/>
      <c r="AT1409" s="76"/>
      <c r="AU1409" s="76"/>
      <c r="AV1409" s="76"/>
      <c r="AW1409" s="76"/>
      <c r="AX1409" s="76"/>
      <c r="AY1409" s="76"/>
      <c r="AZ1409" s="76"/>
      <c r="BA1409" s="76"/>
      <c r="BB1409" s="76"/>
      <c r="BC1409" s="76"/>
      <c r="BD1409" s="76"/>
      <c r="BE1409" s="76"/>
      <c r="BF1409" s="76"/>
      <c r="BG1409" s="76"/>
    </row>
    <row r="1410" spans="1:59" s="243" customFormat="1" ht="12">
      <c r="A1410" s="50" t="s">
        <v>242</v>
      </c>
      <c r="B1410" s="51" t="s">
        <v>39</v>
      </c>
      <c r="C1410" s="310">
        <v>10102</v>
      </c>
      <c r="D1410" s="107">
        <f>SUM(E1410:P1410)</f>
        <v>12585</v>
      </c>
      <c r="E1410" s="107"/>
      <c r="F1410" s="107"/>
      <c r="G1410" s="107"/>
      <c r="H1410" s="107"/>
      <c r="I1410" s="107"/>
      <c r="J1410" s="107"/>
      <c r="K1410" s="107"/>
      <c r="L1410" s="107"/>
      <c r="M1410" s="107"/>
      <c r="N1410" s="107">
        <v>12585</v>
      </c>
      <c r="O1410" s="107"/>
      <c r="P1410" s="107"/>
      <c r="Q1410" s="107"/>
      <c r="R1410" s="107"/>
      <c r="S1410" s="107"/>
      <c r="T1410" s="107"/>
      <c r="U1410" s="311">
        <f t="shared" si="616"/>
        <v>12585</v>
      </c>
      <c r="V1410" s="32">
        <f t="shared" si="610"/>
        <v>12585</v>
      </c>
      <c r="W1410" s="97">
        <f t="shared" si="617"/>
        <v>12585</v>
      </c>
      <c r="X1410" s="172">
        <f t="shared" si="597"/>
        <v>2483</v>
      </c>
      <c r="Y1410" s="38"/>
      <c r="Z1410" s="5">
        <f t="shared" si="599"/>
        <v>0</v>
      </c>
      <c r="AA1410" s="242"/>
      <c r="AB1410" s="242"/>
      <c r="AC1410" s="242"/>
      <c r="AD1410" s="242"/>
      <c r="AE1410" s="242"/>
      <c r="AF1410" s="242"/>
      <c r="AG1410" s="242"/>
      <c r="AH1410" s="242"/>
      <c r="AI1410" s="242"/>
      <c r="AJ1410" s="242"/>
      <c r="AK1410" s="242"/>
      <c r="AL1410" s="242"/>
      <c r="AM1410" s="242"/>
      <c r="AN1410" s="242"/>
      <c r="AO1410" s="242"/>
      <c r="AP1410" s="242"/>
      <c r="AQ1410" s="242"/>
      <c r="AR1410" s="242"/>
      <c r="AS1410" s="242"/>
      <c r="AT1410" s="242"/>
      <c r="AU1410" s="242"/>
      <c r="AV1410" s="242"/>
      <c r="AW1410" s="242"/>
      <c r="AX1410" s="242"/>
      <c r="AY1410" s="242"/>
      <c r="AZ1410" s="242"/>
      <c r="BA1410" s="242"/>
      <c r="BB1410" s="242"/>
      <c r="BC1410" s="242"/>
      <c r="BD1410" s="242"/>
      <c r="BE1410" s="242"/>
      <c r="BF1410" s="242"/>
      <c r="BG1410" s="242"/>
    </row>
    <row r="1411" spans="1:59" s="241" customFormat="1" ht="12">
      <c r="A1411" s="50" t="s">
        <v>38</v>
      </c>
      <c r="B1411" s="51" t="s">
        <v>42</v>
      </c>
      <c r="C1411" s="310">
        <v>445</v>
      </c>
      <c r="D1411" s="107">
        <f t="shared" si="618"/>
        <v>368</v>
      </c>
      <c r="E1411" s="107"/>
      <c r="F1411" s="107"/>
      <c r="G1411" s="107"/>
      <c r="H1411" s="107"/>
      <c r="I1411" s="107"/>
      <c r="J1411" s="107"/>
      <c r="K1411" s="107"/>
      <c r="L1411" s="107"/>
      <c r="M1411" s="107"/>
      <c r="N1411" s="107">
        <v>368</v>
      </c>
      <c r="O1411" s="107"/>
      <c r="P1411" s="107"/>
      <c r="Q1411" s="107"/>
      <c r="R1411" s="107"/>
      <c r="S1411" s="107"/>
      <c r="T1411" s="107"/>
      <c r="U1411" s="311">
        <f t="shared" si="616"/>
        <v>368</v>
      </c>
      <c r="V1411" s="32">
        <f t="shared" si="610"/>
        <v>368</v>
      </c>
      <c r="W1411" s="97">
        <f t="shared" si="617"/>
        <v>368</v>
      </c>
      <c r="X1411" s="172">
        <f t="shared" si="597"/>
        <v>-77</v>
      </c>
      <c r="Y1411" s="236"/>
      <c r="Z1411" s="5">
        <f t="shared" si="599"/>
        <v>0</v>
      </c>
      <c r="AA1411" s="240"/>
      <c r="AB1411" s="240"/>
      <c r="AC1411" s="240"/>
      <c r="AD1411" s="240"/>
      <c r="AE1411" s="240"/>
      <c r="AF1411" s="240"/>
      <c r="AG1411" s="240"/>
      <c r="AH1411" s="240"/>
      <c r="AI1411" s="240"/>
      <c r="AJ1411" s="240"/>
      <c r="AK1411" s="240"/>
      <c r="AL1411" s="240"/>
      <c r="AM1411" s="240"/>
      <c r="AN1411" s="240"/>
      <c r="AO1411" s="240"/>
      <c r="AP1411" s="240"/>
      <c r="AQ1411" s="240"/>
      <c r="AR1411" s="240"/>
      <c r="AS1411" s="240"/>
      <c r="AT1411" s="240"/>
      <c r="AU1411" s="240"/>
      <c r="AV1411" s="240"/>
      <c r="AW1411" s="240"/>
      <c r="AX1411" s="240"/>
      <c r="AY1411" s="240"/>
      <c r="AZ1411" s="240"/>
      <c r="BA1411" s="240"/>
      <c r="BB1411" s="240"/>
      <c r="BC1411" s="240"/>
      <c r="BD1411" s="240"/>
      <c r="BE1411" s="240"/>
      <c r="BF1411" s="240"/>
      <c r="BG1411" s="240"/>
    </row>
    <row r="1412" spans="1:59" s="77" customFormat="1" ht="13.5" customHeight="1">
      <c r="A1412" s="42" t="s">
        <v>43</v>
      </c>
      <c r="B1412" s="43" t="s">
        <v>44</v>
      </c>
      <c r="C1412" s="308">
        <v>2025</v>
      </c>
      <c r="D1412" s="103">
        <f>SUM(E1412:P1412)</f>
        <v>2025</v>
      </c>
      <c r="E1412" s="103"/>
      <c r="F1412" s="103"/>
      <c r="G1412" s="103"/>
      <c r="H1412" s="103"/>
      <c r="I1412" s="103"/>
      <c r="J1412" s="103"/>
      <c r="K1412" s="103"/>
      <c r="L1412" s="103"/>
      <c r="M1412" s="103"/>
      <c r="N1412" s="103">
        <v>2025</v>
      </c>
      <c r="O1412" s="103"/>
      <c r="P1412" s="103"/>
      <c r="Q1412" s="103">
        <v>224</v>
      </c>
      <c r="R1412" s="103"/>
      <c r="S1412" s="103">
        <v>225</v>
      </c>
      <c r="T1412" s="103"/>
      <c r="U1412" s="309">
        <f t="shared" si="616"/>
        <v>2249</v>
      </c>
      <c r="V1412" s="32">
        <f t="shared" si="610"/>
        <v>2024</v>
      </c>
      <c r="W1412" s="97">
        <f t="shared" si="617"/>
        <v>2025</v>
      </c>
      <c r="X1412" s="176">
        <f t="shared" si="597"/>
        <v>0</v>
      </c>
      <c r="Y1412" s="57"/>
      <c r="Z1412" s="5">
        <f t="shared" si="599"/>
        <v>0</v>
      </c>
      <c r="AA1412" s="76"/>
      <c r="AB1412" s="76"/>
      <c r="AC1412" s="76"/>
      <c r="AD1412" s="76"/>
      <c r="AE1412" s="76"/>
      <c r="AF1412" s="76"/>
      <c r="AG1412" s="76"/>
      <c r="AH1412" s="76"/>
      <c r="AI1412" s="76"/>
      <c r="AJ1412" s="76"/>
      <c r="AK1412" s="76"/>
      <c r="AL1412" s="76"/>
      <c r="AM1412" s="76"/>
      <c r="AN1412" s="76"/>
      <c r="AO1412" s="76"/>
      <c r="AP1412" s="76"/>
      <c r="AQ1412" s="76"/>
      <c r="AR1412" s="76"/>
      <c r="AS1412" s="76"/>
      <c r="AT1412" s="76"/>
      <c r="AU1412" s="76"/>
      <c r="AV1412" s="76"/>
      <c r="AW1412" s="76"/>
      <c r="AX1412" s="76"/>
      <c r="AY1412" s="76"/>
      <c r="AZ1412" s="76"/>
      <c r="BA1412" s="76"/>
      <c r="BB1412" s="76"/>
      <c r="BC1412" s="76"/>
      <c r="BD1412" s="76"/>
      <c r="BE1412" s="76"/>
      <c r="BF1412" s="76"/>
      <c r="BG1412" s="76"/>
    </row>
    <row r="1413" spans="1:59" s="243" customFormat="1" ht="12">
      <c r="A1413" s="50" t="s">
        <v>242</v>
      </c>
      <c r="B1413" s="51" t="s">
        <v>39</v>
      </c>
      <c r="C1413" s="310">
        <v>1976</v>
      </c>
      <c r="D1413" s="107">
        <f>SUM(E1413:P1413)</f>
        <v>1976</v>
      </c>
      <c r="E1413" s="107"/>
      <c r="F1413" s="107"/>
      <c r="G1413" s="107"/>
      <c r="H1413" s="107"/>
      <c r="I1413" s="107"/>
      <c r="J1413" s="107"/>
      <c r="K1413" s="107"/>
      <c r="L1413" s="107"/>
      <c r="M1413" s="107"/>
      <c r="N1413" s="107">
        <v>1976</v>
      </c>
      <c r="O1413" s="107"/>
      <c r="P1413" s="107"/>
      <c r="Q1413" s="107"/>
      <c r="R1413" s="107"/>
      <c r="S1413" s="107"/>
      <c r="T1413" s="107"/>
      <c r="U1413" s="311">
        <f t="shared" si="616"/>
        <v>1976</v>
      </c>
      <c r="V1413" s="32">
        <f t="shared" si="610"/>
        <v>1976</v>
      </c>
      <c r="W1413" s="97">
        <f t="shared" si="617"/>
        <v>1976</v>
      </c>
      <c r="X1413" s="172">
        <f t="shared" si="597"/>
        <v>0</v>
      </c>
      <c r="Y1413" s="38"/>
      <c r="Z1413" s="5">
        <f t="shared" si="599"/>
        <v>0</v>
      </c>
      <c r="AA1413" s="242"/>
      <c r="AB1413" s="242"/>
      <c r="AC1413" s="242"/>
      <c r="AD1413" s="242"/>
      <c r="AE1413" s="242"/>
      <c r="AF1413" s="242"/>
      <c r="AG1413" s="242"/>
      <c r="AH1413" s="242"/>
      <c r="AI1413" s="242"/>
      <c r="AJ1413" s="242"/>
      <c r="AK1413" s="242"/>
      <c r="AL1413" s="242"/>
      <c r="AM1413" s="242"/>
      <c r="AN1413" s="242"/>
      <c r="AO1413" s="242"/>
      <c r="AP1413" s="242"/>
      <c r="AQ1413" s="242"/>
      <c r="AR1413" s="242"/>
      <c r="AS1413" s="242"/>
      <c r="AT1413" s="242"/>
      <c r="AU1413" s="242"/>
      <c r="AV1413" s="242"/>
      <c r="AW1413" s="242"/>
      <c r="AX1413" s="242"/>
      <c r="AY1413" s="242"/>
      <c r="AZ1413" s="242"/>
      <c r="BA1413" s="242"/>
      <c r="BB1413" s="242"/>
      <c r="BC1413" s="242"/>
      <c r="BD1413" s="242"/>
      <c r="BE1413" s="242"/>
      <c r="BF1413" s="242"/>
      <c r="BG1413" s="242"/>
    </row>
    <row r="1414" spans="1:59" s="241" customFormat="1" ht="12">
      <c r="A1414" s="50" t="s">
        <v>38</v>
      </c>
      <c r="B1414" s="51" t="s">
        <v>42</v>
      </c>
      <c r="C1414" s="310">
        <v>49</v>
      </c>
      <c r="D1414" s="107">
        <f t="shared" si="618"/>
        <v>49</v>
      </c>
      <c r="E1414" s="107"/>
      <c r="F1414" s="107"/>
      <c r="G1414" s="107"/>
      <c r="H1414" s="107"/>
      <c r="I1414" s="107"/>
      <c r="J1414" s="107"/>
      <c r="K1414" s="107"/>
      <c r="L1414" s="107"/>
      <c r="M1414" s="107"/>
      <c r="N1414" s="107">
        <v>49</v>
      </c>
      <c r="O1414" s="107"/>
      <c r="P1414" s="107"/>
      <c r="Q1414" s="107"/>
      <c r="R1414" s="107"/>
      <c r="S1414" s="107"/>
      <c r="T1414" s="107"/>
      <c r="U1414" s="311">
        <f t="shared" si="616"/>
        <v>49</v>
      </c>
      <c r="V1414" s="32">
        <f t="shared" si="610"/>
        <v>49</v>
      </c>
      <c r="W1414" s="97">
        <f t="shared" si="617"/>
        <v>49</v>
      </c>
      <c r="X1414" s="172">
        <f t="shared" si="597"/>
        <v>0</v>
      </c>
      <c r="Y1414" s="236"/>
      <c r="Z1414" s="5">
        <f t="shared" si="599"/>
        <v>0</v>
      </c>
      <c r="AA1414" s="240"/>
      <c r="AB1414" s="240"/>
      <c r="AC1414" s="240"/>
      <c r="AD1414" s="240"/>
      <c r="AE1414" s="240"/>
      <c r="AF1414" s="240"/>
      <c r="AG1414" s="240"/>
      <c r="AH1414" s="240"/>
      <c r="AI1414" s="240"/>
      <c r="AJ1414" s="240"/>
      <c r="AK1414" s="240"/>
      <c r="AL1414" s="240"/>
      <c r="AM1414" s="240"/>
      <c r="AN1414" s="240"/>
      <c r="AO1414" s="240"/>
      <c r="AP1414" s="240"/>
      <c r="AQ1414" s="240"/>
      <c r="AR1414" s="240"/>
      <c r="AS1414" s="240"/>
      <c r="AT1414" s="240"/>
      <c r="AU1414" s="240"/>
      <c r="AV1414" s="240"/>
      <c r="AW1414" s="240"/>
      <c r="AX1414" s="240"/>
      <c r="AY1414" s="240"/>
      <c r="AZ1414" s="240"/>
      <c r="BA1414" s="240"/>
      <c r="BB1414" s="240"/>
      <c r="BC1414" s="240"/>
      <c r="BD1414" s="240"/>
      <c r="BE1414" s="240"/>
      <c r="BF1414" s="240"/>
      <c r="BG1414" s="240"/>
    </row>
    <row r="1415" spans="1:59" s="77" customFormat="1" ht="13.5" customHeight="1">
      <c r="A1415" s="42" t="s">
        <v>45</v>
      </c>
      <c r="B1415" s="43" t="s">
        <v>94</v>
      </c>
      <c r="C1415" s="308">
        <v>613</v>
      </c>
      <c r="D1415" s="103">
        <f>SUM(E1415:P1415)</f>
        <v>1115</v>
      </c>
      <c r="E1415" s="103">
        <v>0</v>
      </c>
      <c r="F1415" s="103">
        <f>SUM(F1416:F1420)</f>
        <v>200</v>
      </c>
      <c r="G1415" s="103">
        <f>SUM(G1416:G1420)</f>
        <v>775</v>
      </c>
      <c r="H1415" s="103">
        <f t="shared" ref="H1415:P1415" si="619">SUM(H1416:H1420)</f>
        <v>0</v>
      </c>
      <c r="I1415" s="103">
        <f t="shared" si="619"/>
        <v>0</v>
      </c>
      <c r="J1415" s="103">
        <f>SUM(J1416:J1420)</f>
        <v>140</v>
      </c>
      <c r="K1415" s="103">
        <f t="shared" si="619"/>
        <v>0</v>
      </c>
      <c r="L1415" s="103">
        <f t="shared" si="619"/>
        <v>0</v>
      </c>
      <c r="M1415" s="103">
        <f t="shared" si="619"/>
        <v>0</v>
      </c>
      <c r="N1415" s="103">
        <f t="shared" si="619"/>
        <v>0</v>
      </c>
      <c r="O1415" s="103">
        <f t="shared" si="619"/>
        <v>0</v>
      </c>
      <c r="P1415" s="103">
        <f t="shared" si="619"/>
        <v>0</v>
      </c>
      <c r="Q1415" s="103"/>
      <c r="R1415" s="103"/>
      <c r="S1415" s="103"/>
      <c r="T1415" s="103"/>
      <c r="U1415" s="309">
        <f t="shared" si="616"/>
        <v>1115</v>
      </c>
      <c r="V1415" s="32">
        <f t="shared" si="610"/>
        <v>1115</v>
      </c>
      <c r="W1415" s="97">
        <f t="shared" si="617"/>
        <v>1115</v>
      </c>
      <c r="X1415" s="176">
        <f t="shared" si="597"/>
        <v>502</v>
      </c>
      <c r="Y1415" s="57"/>
      <c r="Z1415" s="5">
        <f t="shared" si="599"/>
        <v>0</v>
      </c>
      <c r="AA1415" s="76"/>
      <c r="AB1415" s="76"/>
      <c r="AC1415" s="76"/>
      <c r="AD1415" s="76"/>
      <c r="AE1415" s="76"/>
      <c r="AF1415" s="76"/>
      <c r="AG1415" s="76"/>
      <c r="AH1415" s="76"/>
      <c r="AI1415" s="76"/>
      <c r="AJ1415" s="76"/>
      <c r="AK1415" s="76"/>
      <c r="AL1415" s="76"/>
      <c r="AM1415" s="76"/>
      <c r="AN1415" s="76"/>
      <c r="AO1415" s="76"/>
      <c r="AP1415" s="76"/>
      <c r="AQ1415" s="76"/>
      <c r="AR1415" s="76"/>
      <c r="AS1415" s="76"/>
      <c r="AT1415" s="76"/>
      <c r="AU1415" s="76"/>
      <c r="AV1415" s="76"/>
      <c r="AW1415" s="76"/>
      <c r="AX1415" s="76"/>
      <c r="AY1415" s="76"/>
      <c r="AZ1415" s="76"/>
      <c r="BA1415" s="76"/>
      <c r="BB1415" s="76"/>
      <c r="BC1415" s="76"/>
      <c r="BD1415" s="76"/>
      <c r="BE1415" s="76"/>
      <c r="BF1415" s="76"/>
      <c r="BG1415" s="76"/>
    </row>
    <row r="1416" spans="1:59" s="122" customFormat="1" ht="12">
      <c r="A1416" s="118" t="s">
        <v>40</v>
      </c>
      <c r="B1416" s="119" t="s">
        <v>141</v>
      </c>
      <c r="C1416" s="310">
        <v>18</v>
      </c>
      <c r="D1416" s="107">
        <f t="shared" si="618"/>
        <v>25</v>
      </c>
      <c r="E1416" s="107"/>
      <c r="F1416" s="107"/>
      <c r="G1416" s="107">
        <v>25</v>
      </c>
      <c r="H1416" s="107"/>
      <c r="I1416" s="107"/>
      <c r="J1416" s="107"/>
      <c r="K1416" s="107"/>
      <c r="L1416" s="107"/>
      <c r="M1416" s="107"/>
      <c r="N1416" s="107"/>
      <c r="O1416" s="107"/>
      <c r="P1416" s="107"/>
      <c r="Q1416" s="107"/>
      <c r="R1416" s="107"/>
      <c r="S1416" s="107"/>
      <c r="T1416" s="107"/>
      <c r="U1416" s="311">
        <f t="shared" si="616"/>
        <v>25</v>
      </c>
      <c r="V1416" s="32">
        <f t="shared" si="610"/>
        <v>25</v>
      </c>
      <c r="W1416" s="97">
        <f t="shared" si="617"/>
        <v>25</v>
      </c>
      <c r="X1416" s="172">
        <f t="shared" si="597"/>
        <v>7</v>
      </c>
      <c r="Y1416" s="64"/>
      <c r="Z1416" s="5">
        <f t="shared" si="599"/>
        <v>0</v>
      </c>
      <c r="AA1416" s="121"/>
      <c r="AB1416" s="121"/>
      <c r="AC1416" s="121"/>
      <c r="AD1416" s="121"/>
      <c r="AE1416" s="121"/>
      <c r="AF1416" s="121"/>
      <c r="AG1416" s="121"/>
      <c r="AH1416" s="121"/>
      <c r="AI1416" s="121"/>
      <c r="AJ1416" s="121"/>
      <c r="AK1416" s="121"/>
      <c r="AL1416" s="121"/>
      <c r="AM1416" s="121"/>
      <c r="AN1416" s="121"/>
      <c r="AO1416" s="121"/>
      <c r="AP1416" s="121"/>
      <c r="AQ1416" s="121"/>
      <c r="AR1416" s="121"/>
      <c r="AS1416" s="121"/>
      <c r="AT1416" s="121"/>
      <c r="AU1416" s="121"/>
      <c r="AV1416" s="121"/>
      <c r="AW1416" s="121"/>
      <c r="AX1416" s="121"/>
      <c r="AY1416" s="121"/>
      <c r="AZ1416" s="121"/>
      <c r="BA1416" s="121"/>
      <c r="BB1416" s="121"/>
      <c r="BC1416" s="121"/>
      <c r="BD1416" s="121"/>
      <c r="BE1416" s="121"/>
      <c r="BF1416" s="121"/>
      <c r="BG1416" s="121"/>
    </row>
    <row r="1417" spans="1:59" s="122" customFormat="1" ht="24">
      <c r="A1417" s="60" t="s">
        <v>38</v>
      </c>
      <c r="B1417" s="51" t="s">
        <v>103</v>
      </c>
      <c r="C1417" s="310">
        <v>140</v>
      </c>
      <c r="D1417" s="107">
        <f t="shared" si="618"/>
        <v>140</v>
      </c>
      <c r="E1417" s="107"/>
      <c r="F1417" s="107"/>
      <c r="G1417" s="107"/>
      <c r="H1417" s="107"/>
      <c r="I1417" s="107"/>
      <c r="J1417" s="107">
        <v>140</v>
      </c>
      <c r="K1417" s="107"/>
      <c r="L1417" s="107"/>
      <c r="M1417" s="107"/>
      <c r="N1417" s="107"/>
      <c r="O1417" s="107"/>
      <c r="P1417" s="107"/>
      <c r="Q1417" s="107"/>
      <c r="R1417" s="107"/>
      <c r="S1417" s="107"/>
      <c r="T1417" s="107"/>
      <c r="U1417" s="311">
        <f t="shared" si="616"/>
        <v>140</v>
      </c>
      <c r="V1417" s="32">
        <f t="shared" si="610"/>
        <v>140</v>
      </c>
      <c r="W1417" s="97">
        <f t="shared" si="617"/>
        <v>140</v>
      </c>
      <c r="X1417" s="172">
        <f t="shared" si="597"/>
        <v>0</v>
      </c>
      <c r="Y1417" s="64"/>
      <c r="Z1417" s="5">
        <f t="shared" si="599"/>
        <v>0</v>
      </c>
      <c r="AA1417" s="121"/>
      <c r="AB1417" s="121"/>
      <c r="AC1417" s="121"/>
      <c r="AD1417" s="121"/>
      <c r="AE1417" s="121"/>
      <c r="AF1417" s="121"/>
      <c r="AG1417" s="121"/>
      <c r="AH1417" s="121"/>
      <c r="AI1417" s="121"/>
      <c r="AJ1417" s="121"/>
      <c r="AK1417" s="121"/>
      <c r="AL1417" s="121"/>
      <c r="AM1417" s="121"/>
      <c r="AN1417" s="121"/>
      <c r="AO1417" s="121"/>
      <c r="AP1417" s="121"/>
      <c r="AQ1417" s="121"/>
      <c r="AR1417" s="121"/>
      <c r="AS1417" s="121"/>
      <c r="AT1417" s="121"/>
      <c r="AU1417" s="121"/>
      <c r="AV1417" s="121"/>
      <c r="AW1417" s="121"/>
      <c r="AX1417" s="121"/>
      <c r="AY1417" s="121"/>
      <c r="AZ1417" s="121"/>
      <c r="BA1417" s="121"/>
      <c r="BB1417" s="121"/>
      <c r="BC1417" s="121"/>
      <c r="BD1417" s="121"/>
      <c r="BE1417" s="121"/>
      <c r="BF1417" s="121"/>
      <c r="BG1417" s="121"/>
    </row>
    <row r="1418" spans="1:59" s="122" customFormat="1" ht="24">
      <c r="A1418" s="118" t="s">
        <v>38</v>
      </c>
      <c r="B1418" s="119" t="s">
        <v>1024</v>
      </c>
      <c r="C1418" s="310">
        <v>255</v>
      </c>
      <c r="D1418" s="107">
        <f t="shared" si="618"/>
        <v>255</v>
      </c>
      <c r="E1418" s="107"/>
      <c r="F1418" s="107"/>
      <c r="G1418" s="107">
        <v>255</v>
      </c>
      <c r="H1418" s="107"/>
      <c r="I1418" s="107"/>
      <c r="J1418" s="107"/>
      <c r="K1418" s="107"/>
      <c r="L1418" s="107"/>
      <c r="M1418" s="107"/>
      <c r="N1418" s="107"/>
      <c r="O1418" s="107"/>
      <c r="P1418" s="107"/>
      <c r="Q1418" s="107"/>
      <c r="R1418" s="107"/>
      <c r="S1418" s="107"/>
      <c r="T1418" s="107"/>
      <c r="U1418" s="311">
        <f t="shared" si="616"/>
        <v>255</v>
      </c>
      <c r="V1418" s="32">
        <f t="shared" si="610"/>
        <v>255</v>
      </c>
      <c r="W1418" s="97">
        <f t="shared" si="617"/>
        <v>255</v>
      </c>
      <c r="X1418" s="172">
        <f t="shared" si="597"/>
        <v>0</v>
      </c>
      <c r="Y1418" s="64"/>
      <c r="Z1418" s="5">
        <f t="shared" si="599"/>
        <v>0</v>
      </c>
      <c r="AA1418" s="121"/>
      <c r="AB1418" s="121"/>
      <c r="AC1418" s="121"/>
      <c r="AD1418" s="121"/>
      <c r="AE1418" s="121"/>
      <c r="AF1418" s="121"/>
      <c r="AG1418" s="121"/>
      <c r="AH1418" s="121"/>
      <c r="AI1418" s="121"/>
      <c r="AJ1418" s="121"/>
      <c r="AK1418" s="121"/>
      <c r="AL1418" s="121"/>
      <c r="AM1418" s="121"/>
      <c r="AN1418" s="121"/>
      <c r="AO1418" s="121"/>
      <c r="AP1418" s="121"/>
      <c r="AQ1418" s="121"/>
      <c r="AR1418" s="121"/>
      <c r="AS1418" s="121"/>
      <c r="AT1418" s="121"/>
      <c r="AU1418" s="121"/>
      <c r="AV1418" s="121"/>
      <c r="AW1418" s="121"/>
      <c r="AX1418" s="121"/>
      <c r="AY1418" s="121"/>
      <c r="AZ1418" s="121"/>
      <c r="BA1418" s="121"/>
      <c r="BB1418" s="121"/>
      <c r="BC1418" s="121"/>
      <c r="BD1418" s="121"/>
      <c r="BE1418" s="121"/>
      <c r="BF1418" s="121"/>
      <c r="BG1418" s="121"/>
    </row>
    <row r="1419" spans="1:59" s="122" customFormat="1" ht="12">
      <c r="A1419" s="118" t="s">
        <v>40</v>
      </c>
      <c r="B1419" s="119" t="s">
        <v>1025</v>
      </c>
      <c r="C1419" s="310">
        <v>200</v>
      </c>
      <c r="D1419" s="107">
        <f t="shared" si="618"/>
        <v>200</v>
      </c>
      <c r="E1419" s="107"/>
      <c r="F1419" s="107">
        <v>200</v>
      </c>
      <c r="G1419" s="107"/>
      <c r="H1419" s="107"/>
      <c r="I1419" s="107"/>
      <c r="J1419" s="107"/>
      <c r="K1419" s="107"/>
      <c r="L1419" s="107"/>
      <c r="M1419" s="107"/>
      <c r="N1419" s="107"/>
      <c r="O1419" s="107"/>
      <c r="P1419" s="107"/>
      <c r="Q1419" s="107"/>
      <c r="R1419" s="107"/>
      <c r="S1419" s="107"/>
      <c r="T1419" s="107"/>
      <c r="U1419" s="311">
        <f t="shared" si="616"/>
        <v>200</v>
      </c>
      <c r="V1419" s="32">
        <f t="shared" si="610"/>
        <v>200</v>
      </c>
      <c r="W1419" s="97">
        <f t="shared" si="617"/>
        <v>200</v>
      </c>
      <c r="X1419" s="172">
        <f t="shared" si="597"/>
        <v>0</v>
      </c>
      <c r="Y1419" s="64"/>
      <c r="Z1419" s="5">
        <f t="shared" si="599"/>
        <v>0</v>
      </c>
      <c r="AA1419" s="121"/>
      <c r="AB1419" s="121"/>
      <c r="AC1419" s="121"/>
      <c r="AD1419" s="121"/>
      <c r="AE1419" s="121"/>
      <c r="AF1419" s="121"/>
      <c r="AG1419" s="121"/>
      <c r="AH1419" s="121"/>
      <c r="AI1419" s="121"/>
      <c r="AJ1419" s="121"/>
      <c r="AK1419" s="121"/>
      <c r="AL1419" s="121"/>
      <c r="AM1419" s="121"/>
      <c r="AN1419" s="121"/>
      <c r="AO1419" s="121"/>
      <c r="AP1419" s="121"/>
      <c r="AQ1419" s="121"/>
      <c r="AR1419" s="121"/>
      <c r="AS1419" s="121"/>
      <c r="AT1419" s="121"/>
      <c r="AU1419" s="121"/>
      <c r="AV1419" s="121"/>
      <c r="AW1419" s="121"/>
      <c r="AX1419" s="121"/>
      <c r="AY1419" s="121"/>
      <c r="AZ1419" s="121"/>
      <c r="BA1419" s="121"/>
      <c r="BB1419" s="121"/>
      <c r="BC1419" s="121"/>
      <c r="BD1419" s="121"/>
      <c r="BE1419" s="121"/>
      <c r="BF1419" s="121"/>
      <c r="BG1419" s="121"/>
    </row>
    <row r="1420" spans="1:59" s="77" customFormat="1" ht="13.5" customHeight="1">
      <c r="A1420" s="118" t="s">
        <v>40</v>
      </c>
      <c r="B1420" s="119" t="s">
        <v>1026</v>
      </c>
      <c r="C1420" s="310">
        <v>0</v>
      </c>
      <c r="D1420" s="107">
        <f t="shared" si="618"/>
        <v>495</v>
      </c>
      <c r="E1420" s="107"/>
      <c r="F1420" s="107"/>
      <c r="G1420" s="107">
        <v>495</v>
      </c>
      <c r="H1420" s="107"/>
      <c r="I1420" s="107"/>
      <c r="J1420" s="107"/>
      <c r="K1420" s="107"/>
      <c r="L1420" s="107"/>
      <c r="M1420" s="107"/>
      <c r="N1420" s="107">
        <v>0</v>
      </c>
      <c r="O1420" s="107"/>
      <c r="P1420" s="107"/>
      <c r="Q1420" s="107">
        <f t="shared" ref="Q1420:W1420" si="620">Q1421+Q1422+Q1423+Q1424+Q1425+Q1426+Q1427+Q1428</f>
        <v>0</v>
      </c>
      <c r="R1420" s="107">
        <f t="shared" si="620"/>
        <v>0</v>
      </c>
      <c r="S1420" s="107">
        <f t="shared" si="620"/>
        <v>0</v>
      </c>
      <c r="T1420" s="107">
        <f t="shared" si="620"/>
        <v>0</v>
      </c>
      <c r="U1420" s="309">
        <f t="shared" si="620"/>
        <v>32717</v>
      </c>
      <c r="V1420" s="176">
        <f t="shared" si="620"/>
        <v>32717</v>
      </c>
      <c r="W1420" s="312">
        <f t="shared" si="620"/>
        <v>32717</v>
      </c>
      <c r="X1420" s="172">
        <f t="shared" si="597"/>
        <v>495</v>
      </c>
      <c r="Y1420" s="57"/>
      <c r="Z1420" s="5">
        <f t="shared" si="599"/>
        <v>0</v>
      </c>
      <c r="AA1420" s="76"/>
      <c r="AB1420" s="76"/>
      <c r="AC1420" s="76"/>
      <c r="AD1420" s="76"/>
      <c r="AE1420" s="76"/>
      <c r="AF1420" s="76"/>
      <c r="AG1420" s="76"/>
      <c r="AH1420" s="76"/>
      <c r="AI1420" s="76"/>
      <c r="AJ1420" s="76"/>
      <c r="AK1420" s="76"/>
      <c r="AL1420" s="76"/>
      <c r="AM1420" s="76"/>
      <c r="AN1420" s="76"/>
      <c r="AO1420" s="76"/>
      <c r="AP1420" s="76"/>
      <c r="AQ1420" s="76"/>
      <c r="AR1420" s="76"/>
      <c r="AS1420" s="76"/>
      <c r="AT1420" s="76"/>
      <c r="AU1420" s="76"/>
      <c r="AV1420" s="76"/>
      <c r="AW1420" s="76"/>
      <c r="AX1420" s="76"/>
      <c r="AY1420" s="76"/>
      <c r="AZ1420" s="76"/>
      <c r="BA1420" s="76"/>
      <c r="BB1420" s="76"/>
      <c r="BC1420" s="76"/>
      <c r="BD1420" s="76"/>
      <c r="BE1420" s="76"/>
      <c r="BF1420" s="76"/>
      <c r="BG1420" s="76"/>
    </row>
    <row r="1421" spans="1:59" s="122" customFormat="1" ht="12">
      <c r="A1421" s="42" t="s">
        <v>65</v>
      </c>
      <c r="B1421" s="43" t="s">
        <v>248</v>
      </c>
      <c r="C1421" s="308">
        <v>17017</v>
      </c>
      <c r="D1421" s="103">
        <f>SUM(E1421:P1421)</f>
        <v>17676</v>
      </c>
      <c r="E1421" s="103">
        <f t="shared" ref="E1421:F1421" si="621">SUM(E1422:E1429)</f>
        <v>0</v>
      </c>
      <c r="F1421" s="103">
        <f t="shared" si="621"/>
        <v>0</v>
      </c>
      <c r="G1421" s="103">
        <f>SUM(G1422:G1429)</f>
        <v>17676</v>
      </c>
      <c r="H1421" s="103">
        <f t="shared" ref="H1421:W1421" si="622">SUM(H1422:H1429)</f>
        <v>0</v>
      </c>
      <c r="I1421" s="103">
        <f t="shared" si="622"/>
        <v>0</v>
      </c>
      <c r="J1421" s="103">
        <f t="shared" si="622"/>
        <v>0</v>
      </c>
      <c r="K1421" s="103">
        <f t="shared" si="622"/>
        <v>0</v>
      </c>
      <c r="L1421" s="103">
        <f t="shared" si="622"/>
        <v>0</v>
      </c>
      <c r="M1421" s="103">
        <f t="shared" si="622"/>
        <v>0</v>
      </c>
      <c r="N1421" s="103">
        <f t="shared" si="622"/>
        <v>0</v>
      </c>
      <c r="O1421" s="103">
        <f t="shared" si="622"/>
        <v>0</v>
      </c>
      <c r="P1421" s="103">
        <f t="shared" si="622"/>
        <v>0</v>
      </c>
      <c r="Q1421" s="103">
        <f t="shared" si="622"/>
        <v>0</v>
      </c>
      <c r="R1421" s="103">
        <f t="shared" si="622"/>
        <v>0</v>
      </c>
      <c r="S1421" s="103">
        <f t="shared" si="622"/>
        <v>0</v>
      </c>
      <c r="T1421" s="103">
        <f t="shared" si="622"/>
        <v>0</v>
      </c>
      <c r="U1421" s="309">
        <f t="shared" si="622"/>
        <v>17676</v>
      </c>
      <c r="V1421" s="176">
        <f t="shared" si="622"/>
        <v>17676</v>
      </c>
      <c r="W1421" s="176">
        <f t="shared" si="622"/>
        <v>17676</v>
      </c>
      <c r="X1421" s="176">
        <f t="shared" si="597"/>
        <v>659</v>
      </c>
      <c r="Y1421" s="64"/>
      <c r="Z1421" s="5">
        <f t="shared" si="599"/>
        <v>0</v>
      </c>
      <c r="AA1421" s="121"/>
      <c r="AB1421" s="121"/>
      <c r="AC1421" s="121"/>
      <c r="AD1421" s="121"/>
      <c r="AE1421" s="121"/>
      <c r="AF1421" s="121"/>
      <c r="AG1421" s="121"/>
      <c r="AH1421" s="121"/>
      <c r="AI1421" s="121"/>
      <c r="AJ1421" s="121"/>
      <c r="AK1421" s="121"/>
      <c r="AL1421" s="121"/>
      <c r="AM1421" s="121"/>
      <c r="AN1421" s="121"/>
      <c r="AO1421" s="121"/>
      <c r="AP1421" s="121"/>
      <c r="AQ1421" s="121"/>
      <c r="AR1421" s="121"/>
      <c r="AS1421" s="121"/>
      <c r="AT1421" s="121"/>
      <c r="AU1421" s="121"/>
      <c r="AV1421" s="121"/>
      <c r="AW1421" s="121"/>
      <c r="AX1421" s="121"/>
      <c r="AY1421" s="121"/>
      <c r="AZ1421" s="121"/>
      <c r="BA1421" s="121"/>
      <c r="BB1421" s="121"/>
      <c r="BC1421" s="121"/>
      <c r="BD1421" s="121"/>
      <c r="BE1421" s="121"/>
      <c r="BF1421" s="121"/>
      <c r="BG1421" s="121"/>
    </row>
    <row r="1422" spans="1:59" s="122" customFormat="1" ht="12">
      <c r="A1422" s="118" t="s">
        <v>40</v>
      </c>
      <c r="B1422" s="119" t="s">
        <v>1027</v>
      </c>
      <c r="C1422" s="310">
        <v>642</v>
      </c>
      <c r="D1422" s="107">
        <f>SUM(E1422:P1422)</f>
        <v>642</v>
      </c>
      <c r="E1422" s="107"/>
      <c r="F1422" s="107"/>
      <c r="G1422" s="107">
        <v>642</v>
      </c>
      <c r="H1422" s="107"/>
      <c r="I1422" s="107"/>
      <c r="J1422" s="107"/>
      <c r="K1422" s="107"/>
      <c r="L1422" s="107"/>
      <c r="M1422" s="107"/>
      <c r="N1422" s="107"/>
      <c r="O1422" s="107"/>
      <c r="P1422" s="107"/>
      <c r="Q1422" s="107"/>
      <c r="R1422" s="107"/>
      <c r="S1422" s="107"/>
      <c r="T1422" s="107"/>
      <c r="U1422" s="311">
        <f t="shared" si="616"/>
        <v>642</v>
      </c>
      <c r="V1422" s="32">
        <f t="shared" si="610"/>
        <v>642</v>
      </c>
      <c r="W1422" s="97">
        <f t="shared" si="617"/>
        <v>642</v>
      </c>
      <c r="X1422" s="176">
        <f t="shared" si="597"/>
        <v>0</v>
      </c>
      <c r="Y1422" s="64"/>
      <c r="Z1422" s="5">
        <f t="shared" si="599"/>
        <v>0</v>
      </c>
      <c r="AA1422" s="121"/>
      <c r="AB1422" s="121"/>
      <c r="AC1422" s="121"/>
      <c r="AD1422" s="121"/>
      <c r="AE1422" s="121"/>
      <c r="AF1422" s="121"/>
      <c r="AG1422" s="121"/>
      <c r="AH1422" s="121"/>
      <c r="AI1422" s="121"/>
      <c r="AJ1422" s="121"/>
      <c r="AK1422" s="121"/>
      <c r="AL1422" s="121"/>
      <c r="AM1422" s="121"/>
      <c r="AN1422" s="121"/>
      <c r="AO1422" s="121"/>
      <c r="AP1422" s="121"/>
      <c r="AQ1422" s="121"/>
      <c r="AR1422" s="121"/>
      <c r="AS1422" s="121"/>
      <c r="AT1422" s="121"/>
      <c r="AU1422" s="121"/>
      <c r="AV1422" s="121"/>
      <c r="AW1422" s="121"/>
      <c r="AX1422" s="121"/>
      <c r="AY1422" s="121"/>
      <c r="AZ1422" s="121"/>
      <c r="BA1422" s="121"/>
      <c r="BB1422" s="121"/>
      <c r="BC1422" s="121"/>
      <c r="BD1422" s="121"/>
      <c r="BE1422" s="121"/>
      <c r="BF1422" s="121"/>
      <c r="BG1422" s="121"/>
    </row>
    <row r="1423" spans="1:59" s="122" customFormat="1" ht="24">
      <c r="A1423" s="118" t="s">
        <v>40</v>
      </c>
      <c r="B1423" s="119" t="s">
        <v>1028</v>
      </c>
      <c r="C1423" s="310">
        <v>3074</v>
      </c>
      <c r="D1423" s="107">
        <f t="shared" ref="D1423:D1432" si="623">SUM(E1423:P1423)</f>
        <v>3074</v>
      </c>
      <c r="E1423" s="107"/>
      <c r="F1423" s="107"/>
      <c r="G1423" s="107">
        <v>3074</v>
      </c>
      <c r="H1423" s="107"/>
      <c r="I1423" s="107"/>
      <c r="J1423" s="107"/>
      <c r="K1423" s="107"/>
      <c r="L1423" s="107"/>
      <c r="M1423" s="107"/>
      <c r="N1423" s="107"/>
      <c r="O1423" s="107"/>
      <c r="P1423" s="107"/>
      <c r="Q1423" s="107"/>
      <c r="R1423" s="107"/>
      <c r="S1423" s="107"/>
      <c r="T1423" s="107"/>
      <c r="U1423" s="311">
        <f t="shared" si="616"/>
        <v>3074</v>
      </c>
      <c r="V1423" s="32">
        <f t="shared" si="610"/>
        <v>3074</v>
      </c>
      <c r="W1423" s="97">
        <f t="shared" si="617"/>
        <v>3074</v>
      </c>
      <c r="X1423" s="176">
        <f t="shared" si="597"/>
        <v>0</v>
      </c>
      <c r="Y1423" s="64"/>
      <c r="Z1423" s="5">
        <f t="shared" si="599"/>
        <v>0</v>
      </c>
      <c r="AA1423" s="121"/>
      <c r="AB1423" s="121"/>
      <c r="AC1423" s="121"/>
      <c r="AD1423" s="121"/>
      <c r="AE1423" s="121"/>
      <c r="AF1423" s="121"/>
      <c r="AG1423" s="121"/>
      <c r="AH1423" s="121"/>
      <c r="AI1423" s="121"/>
      <c r="AJ1423" s="121"/>
      <c r="AK1423" s="121"/>
      <c r="AL1423" s="121"/>
      <c r="AM1423" s="121"/>
      <c r="AN1423" s="121"/>
      <c r="AO1423" s="121"/>
      <c r="AP1423" s="121"/>
      <c r="AQ1423" s="121"/>
      <c r="AR1423" s="121"/>
      <c r="AS1423" s="121"/>
      <c r="AT1423" s="121"/>
      <c r="AU1423" s="121"/>
      <c r="AV1423" s="121"/>
      <c r="AW1423" s="121"/>
      <c r="AX1423" s="121"/>
      <c r="AY1423" s="121"/>
      <c r="AZ1423" s="121"/>
      <c r="BA1423" s="121"/>
      <c r="BB1423" s="121"/>
      <c r="BC1423" s="121"/>
      <c r="BD1423" s="121"/>
      <c r="BE1423" s="121"/>
      <c r="BF1423" s="121"/>
      <c r="BG1423" s="121"/>
    </row>
    <row r="1424" spans="1:59" s="122" customFormat="1" ht="12">
      <c r="A1424" s="118" t="s">
        <v>40</v>
      </c>
      <c r="B1424" s="119" t="s">
        <v>1029</v>
      </c>
      <c r="C1424" s="310">
        <v>1000</v>
      </c>
      <c r="D1424" s="107">
        <f t="shared" si="623"/>
        <v>1000</v>
      </c>
      <c r="E1424" s="107"/>
      <c r="F1424" s="107"/>
      <c r="G1424" s="107">
        <v>1000</v>
      </c>
      <c r="H1424" s="107"/>
      <c r="I1424" s="107"/>
      <c r="J1424" s="107"/>
      <c r="K1424" s="107"/>
      <c r="L1424" s="107"/>
      <c r="M1424" s="107"/>
      <c r="N1424" s="107"/>
      <c r="O1424" s="107"/>
      <c r="P1424" s="107"/>
      <c r="Q1424" s="107"/>
      <c r="R1424" s="107"/>
      <c r="S1424" s="107"/>
      <c r="T1424" s="107"/>
      <c r="U1424" s="311">
        <f t="shared" si="616"/>
        <v>1000</v>
      </c>
      <c r="V1424" s="32">
        <f t="shared" si="610"/>
        <v>1000</v>
      </c>
      <c r="W1424" s="97">
        <f t="shared" si="617"/>
        <v>1000</v>
      </c>
      <c r="X1424" s="176">
        <f t="shared" si="597"/>
        <v>0</v>
      </c>
      <c r="Y1424" s="64"/>
      <c r="Z1424" s="5">
        <f t="shared" si="599"/>
        <v>0</v>
      </c>
      <c r="AA1424" s="121"/>
      <c r="AB1424" s="121"/>
      <c r="AC1424" s="121"/>
      <c r="AD1424" s="121"/>
      <c r="AE1424" s="121"/>
      <c r="AF1424" s="121"/>
      <c r="AG1424" s="121"/>
      <c r="AH1424" s="121"/>
      <c r="AI1424" s="121"/>
      <c r="AJ1424" s="121"/>
      <c r="AK1424" s="121"/>
      <c r="AL1424" s="121"/>
      <c r="AM1424" s="121"/>
      <c r="AN1424" s="121"/>
      <c r="AO1424" s="121"/>
      <c r="AP1424" s="121"/>
      <c r="AQ1424" s="121"/>
      <c r="AR1424" s="121"/>
      <c r="AS1424" s="121"/>
      <c r="AT1424" s="121"/>
      <c r="AU1424" s="121"/>
      <c r="AV1424" s="121"/>
      <c r="AW1424" s="121"/>
      <c r="AX1424" s="121"/>
      <c r="AY1424" s="121"/>
      <c r="AZ1424" s="121"/>
      <c r="BA1424" s="121"/>
      <c r="BB1424" s="121"/>
      <c r="BC1424" s="121"/>
      <c r="BD1424" s="121"/>
      <c r="BE1424" s="121"/>
      <c r="BF1424" s="121"/>
      <c r="BG1424" s="121"/>
    </row>
    <row r="1425" spans="1:59" s="122" customFormat="1" ht="12">
      <c r="A1425" s="118" t="s">
        <v>40</v>
      </c>
      <c r="B1425" s="119" t="s">
        <v>1030</v>
      </c>
      <c r="C1425" s="310">
        <v>6152</v>
      </c>
      <c r="D1425" s="107">
        <f t="shared" si="623"/>
        <v>6152</v>
      </c>
      <c r="E1425" s="107"/>
      <c r="F1425" s="107"/>
      <c r="G1425" s="107">
        <v>6152</v>
      </c>
      <c r="H1425" s="107"/>
      <c r="I1425" s="107"/>
      <c r="J1425" s="107"/>
      <c r="K1425" s="107"/>
      <c r="L1425" s="107"/>
      <c r="M1425" s="107"/>
      <c r="N1425" s="107"/>
      <c r="O1425" s="107"/>
      <c r="P1425" s="107"/>
      <c r="Q1425" s="107"/>
      <c r="R1425" s="107"/>
      <c r="S1425" s="107"/>
      <c r="T1425" s="107"/>
      <c r="U1425" s="311">
        <f t="shared" si="616"/>
        <v>6152</v>
      </c>
      <c r="V1425" s="32">
        <f t="shared" si="610"/>
        <v>6152</v>
      </c>
      <c r="W1425" s="97">
        <f t="shared" si="617"/>
        <v>6152</v>
      </c>
      <c r="X1425" s="176">
        <f t="shared" si="597"/>
        <v>0</v>
      </c>
      <c r="Y1425" s="64"/>
      <c r="Z1425" s="5">
        <f t="shared" si="599"/>
        <v>0</v>
      </c>
      <c r="AA1425" s="121"/>
      <c r="AB1425" s="121"/>
      <c r="AC1425" s="121"/>
      <c r="AD1425" s="121"/>
      <c r="AE1425" s="121"/>
      <c r="AF1425" s="121"/>
      <c r="AG1425" s="121"/>
      <c r="AH1425" s="121"/>
      <c r="AI1425" s="121"/>
      <c r="AJ1425" s="121"/>
      <c r="AK1425" s="121"/>
      <c r="AL1425" s="121"/>
      <c r="AM1425" s="121"/>
      <c r="AN1425" s="121"/>
      <c r="AO1425" s="121"/>
      <c r="AP1425" s="121"/>
      <c r="AQ1425" s="121"/>
      <c r="AR1425" s="121"/>
      <c r="AS1425" s="121"/>
      <c r="AT1425" s="121"/>
      <c r="AU1425" s="121"/>
      <c r="AV1425" s="121"/>
      <c r="AW1425" s="121"/>
      <c r="AX1425" s="121"/>
      <c r="AY1425" s="121"/>
      <c r="AZ1425" s="121"/>
      <c r="BA1425" s="121"/>
      <c r="BB1425" s="121"/>
      <c r="BC1425" s="121"/>
      <c r="BD1425" s="121"/>
      <c r="BE1425" s="121"/>
      <c r="BF1425" s="121"/>
      <c r="BG1425" s="121"/>
    </row>
    <row r="1426" spans="1:59" s="122" customFormat="1" ht="48">
      <c r="A1426" s="118" t="s">
        <v>40</v>
      </c>
      <c r="B1426" s="119" t="s">
        <v>1031</v>
      </c>
      <c r="C1426" s="310">
        <v>420</v>
      </c>
      <c r="D1426" s="107">
        <f t="shared" si="623"/>
        <v>420</v>
      </c>
      <c r="E1426" s="107"/>
      <c r="F1426" s="107"/>
      <c r="G1426" s="107">
        <v>420</v>
      </c>
      <c r="H1426" s="107"/>
      <c r="I1426" s="107"/>
      <c r="J1426" s="107"/>
      <c r="K1426" s="107"/>
      <c r="L1426" s="107"/>
      <c r="M1426" s="107"/>
      <c r="N1426" s="107"/>
      <c r="O1426" s="107"/>
      <c r="P1426" s="107"/>
      <c r="Q1426" s="107"/>
      <c r="R1426" s="107"/>
      <c r="S1426" s="107"/>
      <c r="T1426" s="107"/>
      <c r="U1426" s="311">
        <f t="shared" si="616"/>
        <v>420</v>
      </c>
      <c r="V1426" s="32">
        <f t="shared" si="610"/>
        <v>420</v>
      </c>
      <c r="W1426" s="97">
        <f t="shared" si="617"/>
        <v>420</v>
      </c>
      <c r="X1426" s="176">
        <f t="shared" si="597"/>
        <v>0</v>
      </c>
      <c r="Y1426" s="64"/>
      <c r="Z1426" s="5">
        <f t="shared" si="599"/>
        <v>0</v>
      </c>
      <c r="AA1426" s="121"/>
      <c r="AB1426" s="121"/>
      <c r="AC1426" s="121"/>
      <c r="AD1426" s="121"/>
      <c r="AE1426" s="121"/>
      <c r="AF1426" s="121"/>
      <c r="AG1426" s="121"/>
      <c r="AH1426" s="121"/>
      <c r="AI1426" s="121"/>
      <c r="AJ1426" s="121"/>
      <c r="AK1426" s="121"/>
      <c r="AL1426" s="121"/>
      <c r="AM1426" s="121"/>
      <c r="AN1426" s="121"/>
      <c r="AO1426" s="121"/>
      <c r="AP1426" s="121"/>
      <c r="AQ1426" s="121"/>
      <c r="AR1426" s="121"/>
      <c r="AS1426" s="121"/>
      <c r="AT1426" s="121"/>
      <c r="AU1426" s="121"/>
      <c r="AV1426" s="121"/>
      <c r="AW1426" s="121"/>
      <c r="AX1426" s="121"/>
      <c r="AY1426" s="121"/>
      <c r="AZ1426" s="121"/>
      <c r="BA1426" s="121"/>
      <c r="BB1426" s="121"/>
      <c r="BC1426" s="121"/>
      <c r="BD1426" s="121"/>
      <c r="BE1426" s="121"/>
      <c r="BF1426" s="121"/>
      <c r="BG1426" s="121"/>
    </row>
    <row r="1427" spans="1:59" s="122" customFormat="1" ht="12">
      <c r="A1427" s="118" t="s">
        <v>40</v>
      </c>
      <c r="B1427" s="119" t="s">
        <v>493</v>
      </c>
      <c r="C1427" s="310">
        <v>2694</v>
      </c>
      <c r="D1427" s="107">
        <f t="shared" si="623"/>
        <v>3233</v>
      </c>
      <c r="E1427" s="107"/>
      <c r="F1427" s="107"/>
      <c r="G1427" s="107">
        <v>3233</v>
      </c>
      <c r="H1427" s="107"/>
      <c r="I1427" s="107"/>
      <c r="J1427" s="107"/>
      <c r="K1427" s="107"/>
      <c r="L1427" s="107"/>
      <c r="M1427" s="107"/>
      <c r="N1427" s="107"/>
      <c r="O1427" s="107"/>
      <c r="P1427" s="107"/>
      <c r="Q1427" s="107"/>
      <c r="R1427" s="107"/>
      <c r="S1427" s="107"/>
      <c r="T1427" s="107"/>
      <c r="U1427" s="311">
        <f t="shared" si="616"/>
        <v>3233</v>
      </c>
      <c r="V1427" s="32">
        <f t="shared" si="610"/>
        <v>3233</v>
      </c>
      <c r="W1427" s="97">
        <f t="shared" si="617"/>
        <v>3233</v>
      </c>
      <c r="X1427" s="176">
        <f t="shared" ref="X1427:X1490" si="624">D1427-C1427</f>
        <v>539</v>
      </c>
      <c r="Y1427" s="64"/>
      <c r="Z1427" s="5">
        <f t="shared" si="599"/>
        <v>0</v>
      </c>
      <c r="AA1427" s="121"/>
      <c r="AB1427" s="121"/>
      <c r="AC1427" s="121"/>
      <c r="AD1427" s="121"/>
      <c r="AE1427" s="121"/>
      <c r="AF1427" s="121"/>
      <c r="AG1427" s="121"/>
      <c r="AH1427" s="121"/>
      <c r="AI1427" s="121"/>
      <c r="AJ1427" s="121"/>
      <c r="AK1427" s="121"/>
      <c r="AL1427" s="121"/>
      <c r="AM1427" s="121"/>
      <c r="AN1427" s="121"/>
      <c r="AO1427" s="121"/>
      <c r="AP1427" s="121"/>
      <c r="AQ1427" s="121"/>
      <c r="AR1427" s="121"/>
      <c r="AS1427" s="121"/>
      <c r="AT1427" s="121"/>
      <c r="AU1427" s="121"/>
      <c r="AV1427" s="121"/>
      <c r="AW1427" s="121"/>
      <c r="AX1427" s="121"/>
      <c r="AY1427" s="121"/>
      <c r="AZ1427" s="121"/>
      <c r="BA1427" s="121"/>
      <c r="BB1427" s="121"/>
      <c r="BC1427" s="121"/>
      <c r="BD1427" s="121"/>
      <c r="BE1427" s="121"/>
      <c r="BF1427" s="121"/>
      <c r="BG1427" s="121"/>
    </row>
    <row r="1428" spans="1:59" s="122" customFormat="1" ht="12">
      <c r="A1428" s="118" t="s">
        <v>40</v>
      </c>
      <c r="B1428" s="119" t="s">
        <v>1032</v>
      </c>
      <c r="C1428" s="310">
        <v>400</v>
      </c>
      <c r="D1428" s="107">
        <f t="shared" si="623"/>
        <v>520</v>
      </c>
      <c r="E1428" s="107"/>
      <c r="F1428" s="107"/>
      <c r="G1428" s="107">
        <v>520</v>
      </c>
      <c r="H1428" s="107"/>
      <c r="I1428" s="107"/>
      <c r="J1428" s="107"/>
      <c r="K1428" s="107"/>
      <c r="L1428" s="107"/>
      <c r="M1428" s="107"/>
      <c r="N1428" s="107"/>
      <c r="O1428" s="107"/>
      <c r="P1428" s="107"/>
      <c r="Q1428" s="107"/>
      <c r="R1428" s="107"/>
      <c r="S1428" s="107"/>
      <c r="T1428" s="107"/>
      <c r="U1428" s="311">
        <f t="shared" si="616"/>
        <v>520</v>
      </c>
      <c r="V1428" s="32">
        <f t="shared" si="610"/>
        <v>520</v>
      </c>
      <c r="W1428" s="97">
        <f t="shared" si="617"/>
        <v>520</v>
      </c>
      <c r="X1428" s="176">
        <f t="shared" si="624"/>
        <v>120</v>
      </c>
      <c r="Y1428" s="64"/>
      <c r="Z1428" s="5">
        <f t="shared" si="599"/>
        <v>0</v>
      </c>
      <c r="AA1428" s="121"/>
      <c r="AB1428" s="121"/>
      <c r="AC1428" s="121"/>
      <c r="AD1428" s="121"/>
      <c r="AE1428" s="121"/>
      <c r="AF1428" s="121"/>
      <c r="AG1428" s="121"/>
      <c r="AH1428" s="121"/>
      <c r="AI1428" s="121"/>
      <c r="AJ1428" s="121"/>
      <c r="AK1428" s="121"/>
      <c r="AL1428" s="121"/>
      <c r="AM1428" s="121"/>
      <c r="AN1428" s="121"/>
      <c r="AO1428" s="121"/>
      <c r="AP1428" s="121"/>
      <c r="AQ1428" s="121"/>
      <c r="AR1428" s="121"/>
      <c r="AS1428" s="121"/>
      <c r="AT1428" s="121"/>
      <c r="AU1428" s="121"/>
      <c r="AV1428" s="121"/>
      <c r="AW1428" s="121"/>
      <c r="AX1428" s="121"/>
      <c r="AY1428" s="121"/>
      <c r="AZ1428" s="121"/>
      <c r="BA1428" s="121"/>
      <c r="BB1428" s="121"/>
      <c r="BC1428" s="121"/>
      <c r="BD1428" s="121"/>
      <c r="BE1428" s="121"/>
      <c r="BF1428" s="121"/>
      <c r="BG1428" s="121"/>
    </row>
    <row r="1429" spans="1:59" s="77" customFormat="1" ht="36">
      <c r="A1429" s="118" t="s">
        <v>40</v>
      </c>
      <c r="B1429" s="119" t="s">
        <v>1033</v>
      </c>
      <c r="C1429" s="310">
        <v>2635</v>
      </c>
      <c r="D1429" s="107">
        <f t="shared" si="623"/>
        <v>2635</v>
      </c>
      <c r="E1429" s="107"/>
      <c r="F1429" s="107"/>
      <c r="G1429" s="107">
        <v>2635</v>
      </c>
      <c r="H1429" s="107"/>
      <c r="I1429" s="107">
        <v>0</v>
      </c>
      <c r="J1429" s="107"/>
      <c r="K1429" s="107"/>
      <c r="L1429" s="107"/>
      <c r="M1429" s="107"/>
      <c r="N1429" s="107"/>
      <c r="O1429" s="107"/>
      <c r="P1429" s="107"/>
      <c r="Q1429" s="107">
        <v>0</v>
      </c>
      <c r="R1429" s="107"/>
      <c r="S1429" s="107">
        <v>0</v>
      </c>
      <c r="T1429" s="107">
        <v>0</v>
      </c>
      <c r="U1429" s="309">
        <f t="shared" si="616"/>
        <v>2635</v>
      </c>
      <c r="V1429" s="32">
        <f t="shared" si="610"/>
        <v>2635</v>
      </c>
      <c r="W1429" s="97">
        <f t="shared" si="617"/>
        <v>2635</v>
      </c>
      <c r="X1429" s="176">
        <f t="shared" si="624"/>
        <v>0</v>
      </c>
      <c r="Y1429" s="57"/>
      <c r="Z1429" s="5">
        <f t="shared" si="599"/>
        <v>0</v>
      </c>
      <c r="AA1429" s="76"/>
      <c r="AB1429" s="76"/>
      <c r="AC1429" s="76"/>
      <c r="AD1429" s="76"/>
      <c r="AE1429" s="76"/>
      <c r="AF1429" s="76"/>
      <c r="AG1429" s="76"/>
      <c r="AH1429" s="76"/>
      <c r="AI1429" s="76"/>
      <c r="AJ1429" s="76"/>
      <c r="AK1429" s="76"/>
      <c r="AL1429" s="76"/>
      <c r="AM1429" s="76"/>
      <c r="AN1429" s="76"/>
      <c r="AO1429" s="76"/>
      <c r="AP1429" s="76"/>
      <c r="AQ1429" s="76"/>
      <c r="AR1429" s="76"/>
      <c r="AS1429" s="76"/>
      <c r="AT1429" s="76"/>
      <c r="AU1429" s="76"/>
      <c r="AV1429" s="76"/>
      <c r="AW1429" s="76"/>
      <c r="AX1429" s="76"/>
      <c r="AY1429" s="76"/>
      <c r="AZ1429" s="76"/>
      <c r="BA1429" s="76"/>
      <c r="BB1429" s="76"/>
      <c r="BC1429" s="76"/>
      <c r="BD1429" s="76"/>
      <c r="BE1429" s="76"/>
      <c r="BF1429" s="76"/>
      <c r="BG1429" s="76"/>
    </row>
    <row r="1430" spans="1:59" s="122" customFormat="1" ht="14.25" customHeight="1" outlineLevel="1">
      <c r="A1430" s="42" t="s">
        <v>79</v>
      </c>
      <c r="B1430" s="43" t="s">
        <v>66</v>
      </c>
      <c r="C1430" s="308">
        <v>90</v>
      </c>
      <c r="D1430" s="103">
        <f>SUM(E1430:P1430)</f>
        <v>2164</v>
      </c>
      <c r="E1430" s="103">
        <f>SUM(E1431:E1432)</f>
        <v>0</v>
      </c>
      <c r="F1430" s="103">
        <f t="shared" ref="F1430:P1430" si="625">SUM(F1431:F1432)</f>
        <v>0</v>
      </c>
      <c r="G1430" s="103">
        <f t="shared" si="625"/>
        <v>1096</v>
      </c>
      <c r="H1430" s="103">
        <f t="shared" si="625"/>
        <v>1068</v>
      </c>
      <c r="I1430" s="103">
        <f t="shared" si="625"/>
        <v>0</v>
      </c>
      <c r="J1430" s="103">
        <f t="shared" si="625"/>
        <v>0</v>
      </c>
      <c r="K1430" s="103">
        <f t="shared" si="625"/>
        <v>0</v>
      </c>
      <c r="L1430" s="103">
        <f t="shared" si="625"/>
        <v>0</v>
      </c>
      <c r="M1430" s="103">
        <f t="shared" si="625"/>
        <v>0</v>
      </c>
      <c r="N1430" s="103">
        <f t="shared" si="625"/>
        <v>0</v>
      </c>
      <c r="O1430" s="103">
        <f t="shared" si="625"/>
        <v>0</v>
      </c>
      <c r="P1430" s="103">
        <f t="shared" si="625"/>
        <v>0</v>
      </c>
      <c r="Q1430" s="103"/>
      <c r="R1430" s="103"/>
      <c r="S1430" s="103"/>
      <c r="T1430" s="103"/>
      <c r="U1430" s="311">
        <f t="shared" si="616"/>
        <v>2164</v>
      </c>
      <c r="V1430" s="32">
        <f t="shared" si="610"/>
        <v>2164</v>
      </c>
      <c r="W1430" s="97">
        <f t="shared" si="617"/>
        <v>2164</v>
      </c>
      <c r="X1430" s="171">
        <f t="shared" si="624"/>
        <v>2074</v>
      </c>
      <c r="Y1430" s="64"/>
      <c r="Z1430" s="5">
        <f t="shared" si="599"/>
        <v>0</v>
      </c>
      <c r="AA1430" s="121"/>
      <c r="AB1430" s="121"/>
      <c r="AC1430" s="121"/>
      <c r="AD1430" s="121"/>
      <c r="AE1430" s="121"/>
      <c r="AF1430" s="121"/>
      <c r="AG1430" s="121"/>
      <c r="AH1430" s="121"/>
      <c r="AI1430" s="121"/>
      <c r="AJ1430" s="121"/>
      <c r="AK1430" s="121"/>
      <c r="AL1430" s="121"/>
      <c r="AM1430" s="121"/>
      <c r="AN1430" s="121"/>
      <c r="AO1430" s="121"/>
      <c r="AP1430" s="121"/>
      <c r="AQ1430" s="121"/>
      <c r="AR1430" s="121"/>
      <c r="AS1430" s="121"/>
      <c r="AT1430" s="121"/>
      <c r="AU1430" s="121"/>
      <c r="AV1430" s="121"/>
      <c r="AW1430" s="121"/>
      <c r="AX1430" s="121"/>
      <c r="AY1430" s="121"/>
      <c r="AZ1430" s="121"/>
      <c r="BA1430" s="121"/>
      <c r="BB1430" s="121"/>
      <c r="BC1430" s="121"/>
      <c r="BD1430" s="121"/>
      <c r="BE1430" s="121"/>
      <c r="BF1430" s="121"/>
      <c r="BG1430" s="121"/>
    </row>
    <row r="1431" spans="1:59" s="122" customFormat="1" ht="36">
      <c r="A1431" s="118" t="s">
        <v>40</v>
      </c>
      <c r="B1431" s="313" t="s">
        <v>1034</v>
      </c>
      <c r="C1431" s="310">
        <v>90</v>
      </c>
      <c r="D1431" s="107">
        <f t="shared" si="623"/>
        <v>1096</v>
      </c>
      <c r="E1431" s="107"/>
      <c r="F1431" s="107"/>
      <c r="G1431" s="107">
        <v>1096</v>
      </c>
      <c r="H1431" s="107"/>
      <c r="I1431" s="107">
        <v>0</v>
      </c>
      <c r="J1431" s="107"/>
      <c r="K1431" s="107"/>
      <c r="L1431" s="107"/>
      <c r="M1431" s="107"/>
      <c r="N1431" s="107"/>
      <c r="O1431" s="107"/>
      <c r="P1431" s="107"/>
      <c r="Q1431" s="107"/>
      <c r="R1431" s="107"/>
      <c r="S1431" s="107"/>
      <c r="T1431" s="107"/>
      <c r="U1431" s="311">
        <f t="shared" si="616"/>
        <v>1096</v>
      </c>
      <c r="V1431" s="32">
        <f t="shared" si="610"/>
        <v>1096</v>
      </c>
      <c r="W1431" s="97"/>
      <c r="X1431" s="176">
        <f t="shared" si="624"/>
        <v>1006</v>
      </c>
      <c r="Y1431" s="64"/>
      <c r="Z1431" s="5">
        <f t="shared" si="599"/>
        <v>0</v>
      </c>
      <c r="AA1431" s="121"/>
      <c r="AB1431" s="121"/>
      <c r="AC1431" s="121"/>
      <c r="AD1431" s="121"/>
      <c r="AE1431" s="121"/>
      <c r="AF1431" s="121"/>
      <c r="AG1431" s="121"/>
      <c r="AH1431" s="121"/>
      <c r="AI1431" s="121"/>
      <c r="AJ1431" s="121"/>
      <c r="AK1431" s="121"/>
      <c r="AL1431" s="121"/>
      <c r="AM1431" s="121"/>
      <c r="AN1431" s="121"/>
      <c r="AO1431" s="121"/>
      <c r="AP1431" s="121"/>
      <c r="AQ1431" s="121"/>
      <c r="AR1431" s="121"/>
      <c r="AS1431" s="121"/>
      <c r="AT1431" s="121"/>
      <c r="AU1431" s="121"/>
      <c r="AV1431" s="121"/>
      <c r="AW1431" s="121"/>
      <c r="AX1431" s="121"/>
      <c r="AY1431" s="121"/>
      <c r="AZ1431" s="121"/>
      <c r="BA1431" s="121"/>
      <c r="BB1431" s="121"/>
      <c r="BC1431" s="121"/>
      <c r="BD1431" s="121"/>
      <c r="BE1431" s="121"/>
      <c r="BF1431" s="121"/>
      <c r="BG1431" s="121"/>
    </row>
    <row r="1432" spans="1:59" s="122" customFormat="1" ht="12" customHeight="1" outlineLevel="1">
      <c r="A1432" s="118" t="s">
        <v>40</v>
      </c>
      <c r="B1432" s="314" t="s">
        <v>1035</v>
      </c>
      <c r="C1432" s="310"/>
      <c r="D1432" s="107">
        <f t="shared" si="623"/>
        <v>1068</v>
      </c>
      <c r="E1432" s="107"/>
      <c r="F1432" s="107"/>
      <c r="G1432" s="107"/>
      <c r="H1432" s="107">
        <v>1068</v>
      </c>
      <c r="I1432" s="107">
        <v>0</v>
      </c>
      <c r="J1432" s="107"/>
      <c r="K1432" s="107"/>
      <c r="L1432" s="107"/>
      <c r="M1432" s="107"/>
      <c r="N1432" s="107"/>
      <c r="O1432" s="107"/>
      <c r="P1432" s="107"/>
      <c r="Q1432" s="107"/>
      <c r="R1432" s="107"/>
      <c r="S1432" s="107"/>
      <c r="T1432" s="107"/>
      <c r="U1432" s="311">
        <f t="shared" si="616"/>
        <v>1068</v>
      </c>
      <c r="V1432" s="32">
        <f t="shared" si="610"/>
        <v>1068</v>
      </c>
      <c r="W1432" s="97">
        <f t="shared" si="617"/>
        <v>1068</v>
      </c>
      <c r="X1432" s="176">
        <f t="shared" si="624"/>
        <v>1068</v>
      </c>
      <c r="Y1432" s="64"/>
      <c r="Z1432" s="5">
        <f t="shared" si="599"/>
        <v>0</v>
      </c>
      <c r="AA1432" s="121"/>
      <c r="AB1432" s="121"/>
      <c r="AC1432" s="121"/>
      <c r="AD1432" s="121"/>
      <c r="AE1432" s="121"/>
      <c r="AF1432" s="121"/>
      <c r="AG1432" s="121"/>
      <c r="AH1432" s="121"/>
      <c r="AI1432" s="121"/>
      <c r="AJ1432" s="121"/>
      <c r="AK1432" s="121"/>
      <c r="AL1432" s="121"/>
      <c r="AM1432" s="121"/>
      <c r="AN1432" s="121"/>
      <c r="AO1432" s="121"/>
      <c r="AP1432" s="121"/>
      <c r="AQ1432" s="121"/>
      <c r="AR1432" s="121"/>
      <c r="AS1432" s="121"/>
      <c r="AT1432" s="121"/>
      <c r="AU1432" s="121"/>
      <c r="AV1432" s="121"/>
      <c r="AW1432" s="121"/>
      <c r="AX1432" s="121"/>
      <c r="AY1432" s="121"/>
      <c r="AZ1432" s="121"/>
      <c r="BA1432" s="121"/>
      <c r="BB1432" s="121"/>
      <c r="BC1432" s="121"/>
      <c r="BD1432" s="121"/>
      <c r="BE1432" s="121"/>
      <c r="BF1432" s="121"/>
      <c r="BG1432" s="121"/>
    </row>
    <row r="1433" spans="1:59" s="41" customFormat="1" ht="13.5" customHeight="1">
      <c r="A1433" s="27" t="s">
        <v>1036</v>
      </c>
      <c r="B1433" s="28" t="s">
        <v>1037</v>
      </c>
      <c r="C1433" s="305">
        <f t="shared" ref="C1433:F1433" si="626">+C1434+C1435+C1441</f>
        <v>96943</v>
      </c>
      <c r="D1433" s="37">
        <f t="shared" si="626"/>
        <v>199083</v>
      </c>
      <c r="E1433" s="37">
        <f t="shared" si="626"/>
        <v>0</v>
      </c>
      <c r="F1433" s="37">
        <f t="shared" si="626"/>
        <v>0</v>
      </c>
      <c r="G1433" s="37">
        <f>+G1434+G1435+G1441</f>
        <v>199083</v>
      </c>
      <c r="H1433" s="37">
        <v>0</v>
      </c>
      <c r="I1433" s="37">
        <v>0</v>
      </c>
      <c r="J1433" s="37">
        <v>0</v>
      </c>
      <c r="K1433" s="37">
        <v>0</v>
      </c>
      <c r="L1433" s="37">
        <v>0</v>
      </c>
      <c r="M1433" s="37">
        <v>0</v>
      </c>
      <c r="N1433" s="37">
        <v>0</v>
      </c>
      <c r="O1433" s="37">
        <v>0</v>
      </c>
      <c r="P1433" s="37">
        <v>0</v>
      </c>
      <c r="Q1433" s="37">
        <v>0</v>
      </c>
      <c r="R1433" s="37"/>
      <c r="S1433" s="37">
        <v>0</v>
      </c>
      <c r="T1433" s="37">
        <v>0</v>
      </c>
      <c r="U1433" s="306">
        <f t="shared" si="616"/>
        <v>199083</v>
      </c>
      <c r="V1433" s="32">
        <f t="shared" si="610"/>
        <v>199083</v>
      </c>
      <c r="W1433" s="97">
        <f t="shared" si="617"/>
        <v>199083</v>
      </c>
      <c r="X1433" s="125">
        <f t="shared" si="624"/>
        <v>102140</v>
      </c>
      <c r="Y1433" s="75" t="s">
        <v>37</v>
      </c>
      <c r="Z1433" s="5">
        <f t="shared" ref="Z1433:Z1496" si="627">D1433-E1433-F1433-G1433-H1433-I1433-J1433-K1433-L1433-M1433-N1433-O1433-P1433</f>
        <v>0</v>
      </c>
      <c r="AA1433" s="39"/>
      <c r="AB1433" s="39"/>
      <c r="AC1433" s="40"/>
      <c r="AD1433" s="40"/>
      <c r="AE1433" s="40"/>
      <c r="AF1433" s="40"/>
      <c r="AG1433" s="40"/>
      <c r="AH1433" s="40"/>
      <c r="AI1433" s="40"/>
      <c r="AJ1433" s="40"/>
      <c r="AK1433" s="40"/>
      <c r="AL1433" s="40"/>
      <c r="AM1433" s="40"/>
      <c r="AN1433" s="40"/>
      <c r="AO1433" s="40"/>
      <c r="AP1433" s="40"/>
      <c r="AQ1433" s="40"/>
      <c r="AR1433" s="40"/>
      <c r="AS1433" s="40"/>
      <c r="AT1433" s="40"/>
      <c r="AU1433" s="40"/>
      <c r="AV1433" s="40"/>
      <c r="AW1433" s="40"/>
      <c r="AX1433" s="40"/>
      <c r="AY1433" s="40"/>
      <c r="AZ1433" s="40"/>
      <c r="BA1433" s="40"/>
      <c r="BB1433" s="40"/>
      <c r="BC1433" s="40"/>
      <c r="BD1433" s="40"/>
      <c r="BE1433" s="40"/>
      <c r="BF1433" s="40"/>
      <c r="BG1433" s="40"/>
    </row>
    <row r="1434" spans="1:59" s="77" customFormat="1" ht="13.5" customHeight="1">
      <c r="A1434" s="42" t="s">
        <v>35</v>
      </c>
      <c r="B1434" s="43" t="s">
        <v>1038</v>
      </c>
      <c r="C1434" s="308">
        <v>75734</v>
      </c>
      <c r="D1434" s="103">
        <f>SUM(E1434:P1434)</f>
        <v>78433</v>
      </c>
      <c r="E1434" s="103"/>
      <c r="F1434" s="103"/>
      <c r="G1434" s="103">
        <v>78433</v>
      </c>
      <c r="H1434" s="103"/>
      <c r="I1434" s="103"/>
      <c r="J1434" s="103"/>
      <c r="K1434" s="103"/>
      <c r="L1434" s="103"/>
      <c r="M1434" s="103"/>
      <c r="N1434" s="103">
        <v>0</v>
      </c>
      <c r="O1434" s="103"/>
      <c r="P1434" s="103"/>
      <c r="Q1434" s="103"/>
      <c r="R1434" s="103"/>
      <c r="S1434" s="103"/>
      <c r="T1434" s="103"/>
      <c r="U1434" s="309">
        <f t="shared" si="616"/>
        <v>78433</v>
      </c>
      <c r="V1434" s="32">
        <f t="shared" si="610"/>
        <v>78433</v>
      </c>
      <c r="W1434" s="97">
        <f t="shared" si="617"/>
        <v>78433</v>
      </c>
      <c r="X1434" s="125">
        <f t="shared" si="624"/>
        <v>2699</v>
      </c>
      <c r="Y1434" s="57"/>
      <c r="Z1434" s="5">
        <f t="shared" si="627"/>
        <v>0</v>
      </c>
      <c r="AA1434" s="76"/>
      <c r="AB1434" s="76"/>
      <c r="AC1434" s="76"/>
      <c r="AD1434" s="76"/>
      <c r="AE1434" s="76"/>
      <c r="AF1434" s="76"/>
      <c r="AG1434" s="76"/>
      <c r="AH1434" s="76"/>
      <c r="AI1434" s="76"/>
      <c r="AJ1434" s="76"/>
      <c r="AK1434" s="76"/>
      <c r="AL1434" s="76"/>
      <c r="AM1434" s="76"/>
      <c r="AN1434" s="76"/>
      <c r="AO1434" s="76"/>
      <c r="AP1434" s="76"/>
      <c r="AQ1434" s="76"/>
      <c r="AR1434" s="76"/>
      <c r="AS1434" s="76"/>
      <c r="AT1434" s="76"/>
      <c r="AU1434" s="76"/>
      <c r="AV1434" s="76"/>
      <c r="AW1434" s="76"/>
      <c r="AX1434" s="76"/>
      <c r="AY1434" s="76"/>
      <c r="AZ1434" s="76"/>
      <c r="BA1434" s="76"/>
      <c r="BB1434" s="76"/>
      <c r="BC1434" s="76"/>
      <c r="BD1434" s="76"/>
      <c r="BE1434" s="76"/>
      <c r="BF1434" s="76"/>
      <c r="BG1434" s="76"/>
    </row>
    <row r="1435" spans="1:59" s="77" customFormat="1" ht="13.5" customHeight="1">
      <c r="A1435" s="42" t="s">
        <v>43</v>
      </c>
      <c r="B1435" s="43" t="s">
        <v>46</v>
      </c>
      <c r="C1435" s="308">
        <v>13897</v>
      </c>
      <c r="D1435" s="103">
        <f>SUM(E1435:P1435)</f>
        <v>14761</v>
      </c>
      <c r="E1435" s="103">
        <v>0</v>
      </c>
      <c r="F1435" s="103">
        <v>0</v>
      </c>
      <c r="G1435" s="103">
        <f>SUM(G1436:G1440)</f>
        <v>14761</v>
      </c>
      <c r="H1435" s="103">
        <v>0</v>
      </c>
      <c r="I1435" s="103">
        <v>0</v>
      </c>
      <c r="J1435" s="103">
        <v>0</v>
      </c>
      <c r="K1435" s="103">
        <v>0</v>
      </c>
      <c r="L1435" s="103">
        <v>0</v>
      </c>
      <c r="M1435" s="103">
        <v>0</v>
      </c>
      <c r="N1435" s="103">
        <v>0</v>
      </c>
      <c r="O1435" s="103">
        <v>0</v>
      </c>
      <c r="P1435" s="103">
        <v>0</v>
      </c>
      <c r="Q1435" s="103"/>
      <c r="R1435" s="103"/>
      <c r="S1435" s="103"/>
      <c r="T1435" s="103"/>
      <c r="U1435" s="309">
        <f t="shared" si="616"/>
        <v>14761</v>
      </c>
      <c r="V1435" s="32">
        <f t="shared" si="610"/>
        <v>14761</v>
      </c>
      <c r="W1435" s="97">
        <f t="shared" si="617"/>
        <v>14761</v>
      </c>
      <c r="X1435" s="176">
        <f t="shared" si="624"/>
        <v>864</v>
      </c>
      <c r="Y1435" s="57"/>
      <c r="Z1435" s="5">
        <f t="shared" si="627"/>
        <v>0</v>
      </c>
      <c r="AA1435" s="76"/>
      <c r="AB1435" s="76"/>
      <c r="AC1435" s="76"/>
      <c r="AD1435" s="76"/>
      <c r="AE1435" s="76"/>
      <c r="AF1435" s="76"/>
      <c r="AG1435" s="76"/>
      <c r="AH1435" s="76"/>
      <c r="AI1435" s="76"/>
      <c r="AJ1435" s="76"/>
      <c r="AK1435" s="76"/>
      <c r="AL1435" s="76"/>
      <c r="AM1435" s="76"/>
      <c r="AN1435" s="76"/>
      <c r="AO1435" s="76"/>
      <c r="AP1435" s="76"/>
      <c r="AQ1435" s="76"/>
      <c r="AR1435" s="76"/>
      <c r="AS1435" s="76"/>
      <c r="AT1435" s="76"/>
      <c r="AU1435" s="76"/>
      <c r="AV1435" s="76"/>
      <c r="AW1435" s="76"/>
      <c r="AX1435" s="76"/>
      <c r="AY1435" s="76"/>
      <c r="AZ1435" s="76"/>
      <c r="BA1435" s="76"/>
      <c r="BB1435" s="76"/>
      <c r="BC1435" s="76"/>
      <c r="BD1435" s="76"/>
      <c r="BE1435" s="76"/>
      <c r="BF1435" s="76"/>
      <c r="BG1435" s="76"/>
    </row>
    <row r="1436" spans="1:59" s="59" customFormat="1" ht="12">
      <c r="A1436" s="50" t="s">
        <v>40</v>
      </c>
      <c r="B1436" s="51" t="s">
        <v>1039</v>
      </c>
      <c r="C1436" s="310">
        <v>4686</v>
      </c>
      <c r="D1436" s="107">
        <f t="shared" ref="D1436:D1439" si="628">SUM(E1436:P1436)</f>
        <v>5885</v>
      </c>
      <c r="E1436" s="107"/>
      <c r="F1436" s="107"/>
      <c r="G1436" s="107">
        <v>5885</v>
      </c>
      <c r="H1436" s="107"/>
      <c r="I1436" s="107"/>
      <c r="J1436" s="107"/>
      <c r="K1436" s="107"/>
      <c r="L1436" s="107"/>
      <c r="M1436" s="107"/>
      <c r="N1436" s="107"/>
      <c r="O1436" s="107"/>
      <c r="P1436" s="107"/>
      <c r="Q1436" s="107"/>
      <c r="R1436" s="107"/>
      <c r="S1436" s="107"/>
      <c r="T1436" s="107"/>
      <c r="U1436" s="311">
        <f t="shared" si="616"/>
        <v>5885</v>
      </c>
      <c r="V1436" s="32">
        <f t="shared" si="610"/>
        <v>5885</v>
      </c>
      <c r="W1436" s="97">
        <f t="shared" si="617"/>
        <v>5885</v>
      </c>
      <c r="X1436" s="172">
        <f t="shared" si="624"/>
        <v>1199</v>
      </c>
      <c r="Y1436" s="57"/>
      <c r="Z1436" s="5">
        <f t="shared" si="627"/>
        <v>0</v>
      </c>
      <c r="AA1436" s="58"/>
      <c r="AB1436" s="58"/>
      <c r="AC1436" s="58"/>
      <c r="AD1436" s="58"/>
      <c r="AE1436" s="58"/>
      <c r="AF1436" s="58"/>
      <c r="AG1436" s="58"/>
      <c r="AH1436" s="58"/>
      <c r="AI1436" s="58"/>
      <c r="AJ1436" s="58"/>
      <c r="AK1436" s="58"/>
      <c r="AL1436" s="58"/>
      <c r="AM1436" s="58"/>
      <c r="AN1436" s="58"/>
      <c r="AO1436" s="58"/>
      <c r="AP1436" s="58"/>
      <c r="AQ1436" s="58"/>
      <c r="AR1436" s="58"/>
      <c r="AS1436" s="58"/>
      <c r="AT1436" s="58"/>
      <c r="AU1436" s="58"/>
      <c r="AV1436" s="58"/>
      <c r="AW1436" s="58"/>
      <c r="AX1436" s="58"/>
      <c r="AY1436" s="58"/>
      <c r="AZ1436" s="58"/>
      <c r="BA1436" s="58"/>
      <c r="BB1436" s="58"/>
      <c r="BC1436" s="58"/>
      <c r="BD1436" s="58"/>
      <c r="BE1436" s="58"/>
      <c r="BF1436" s="58"/>
      <c r="BG1436" s="58"/>
    </row>
    <row r="1437" spans="1:59" s="59" customFormat="1" ht="24">
      <c r="A1437" s="50" t="s">
        <v>40</v>
      </c>
      <c r="B1437" s="51" t="s">
        <v>1040</v>
      </c>
      <c r="C1437" s="310">
        <v>3129</v>
      </c>
      <c r="D1437" s="107">
        <f t="shared" si="628"/>
        <v>4046</v>
      </c>
      <c r="E1437" s="107"/>
      <c r="F1437" s="107"/>
      <c r="G1437" s="107">
        <v>4046</v>
      </c>
      <c r="H1437" s="107"/>
      <c r="I1437" s="107"/>
      <c r="J1437" s="107"/>
      <c r="K1437" s="107"/>
      <c r="L1437" s="107"/>
      <c r="M1437" s="107"/>
      <c r="N1437" s="107"/>
      <c r="O1437" s="107"/>
      <c r="P1437" s="107"/>
      <c r="Q1437" s="107"/>
      <c r="R1437" s="107"/>
      <c r="S1437" s="107"/>
      <c r="T1437" s="107"/>
      <c r="U1437" s="311">
        <f t="shared" si="616"/>
        <v>4046</v>
      </c>
      <c r="V1437" s="32">
        <f t="shared" si="610"/>
        <v>4046</v>
      </c>
      <c r="W1437" s="97">
        <f t="shared" si="617"/>
        <v>4046</v>
      </c>
      <c r="X1437" s="172">
        <f t="shared" si="624"/>
        <v>917</v>
      </c>
      <c r="Y1437" s="57"/>
      <c r="Z1437" s="5">
        <f t="shared" si="627"/>
        <v>0</v>
      </c>
      <c r="AA1437" s="58"/>
      <c r="AB1437" s="58"/>
      <c r="AC1437" s="58"/>
      <c r="AD1437" s="58"/>
      <c r="AE1437" s="58"/>
      <c r="AF1437" s="58"/>
      <c r="AG1437" s="58"/>
      <c r="AH1437" s="58"/>
      <c r="AI1437" s="58"/>
      <c r="AJ1437" s="58"/>
      <c r="AK1437" s="58"/>
      <c r="AL1437" s="58"/>
      <c r="AM1437" s="58"/>
      <c r="AN1437" s="58"/>
      <c r="AO1437" s="58"/>
      <c r="AP1437" s="58"/>
      <c r="AQ1437" s="58"/>
      <c r="AR1437" s="58"/>
      <c r="AS1437" s="58"/>
      <c r="AT1437" s="58"/>
      <c r="AU1437" s="58"/>
      <c r="AV1437" s="58"/>
      <c r="AW1437" s="58"/>
      <c r="AX1437" s="58"/>
      <c r="AY1437" s="58"/>
      <c r="AZ1437" s="58"/>
      <c r="BA1437" s="58"/>
      <c r="BB1437" s="58"/>
      <c r="BC1437" s="58"/>
      <c r="BD1437" s="58"/>
      <c r="BE1437" s="58"/>
      <c r="BF1437" s="58"/>
      <c r="BG1437" s="58"/>
    </row>
    <row r="1438" spans="1:59" s="59" customFormat="1" ht="24">
      <c r="A1438" s="50" t="s">
        <v>40</v>
      </c>
      <c r="B1438" s="51" t="s">
        <v>1041</v>
      </c>
      <c r="C1438" s="310">
        <v>65</v>
      </c>
      <c r="D1438" s="107">
        <f t="shared" si="628"/>
        <v>47</v>
      </c>
      <c r="E1438" s="107"/>
      <c r="F1438" s="107"/>
      <c r="G1438" s="107">
        <v>47</v>
      </c>
      <c r="H1438" s="107"/>
      <c r="I1438" s="107"/>
      <c r="J1438" s="107"/>
      <c r="K1438" s="107"/>
      <c r="L1438" s="107"/>
      <c r="M1438" s="107"/>
      <c r="N1438" s="107"/>
      <c r="O1438" s="107"/>
      <c r="P1438" s="107"/>
      <c r="Q1438" s="107"/>
      <c r="R1438" s="107"/>
      <c r="S1438" s="107"/>
      <c r="T1438" s="107"/>
      <c r="U1438" s="311">
        <f t="shared" si="616"/>
        <v>47</v>
      </c>
      <c r="V1438" s="32">
        <f t="shared" si="610"/>
        <v>47</v>
      </c>
      <c r="W1438" s="97">
        <f t="shared" si="617"/>
        <v>47</v>
      </c>
      <c r="X1438" s="172">
        <f t="shared" si="624"/>
        <v>-18</v>
      </c>
      <c r="Y1438" s="57"/>
      <c r="Z1438" s="5">
        <f t="shared" si="627"/>
        <v>0</v>
      </c>
      <c r="AA1438" s="58"/>
      <c r="AB1438" s="58"/>
      <c r="AC1438" s="58"/>
      <c r="AD1438" s="58"/>
      <c r="AE1438" s="58"/>
      <c r="AF1438" s="58"/>
      <c r="AG1438" s="58"/>
      <c r="AH1438" s="58"/>
      <c r="AI1438" s="58"/>
      <c r="AJ1438" s="58"/>
      <c r="AK1438" s="58"/>
      <c r="AL1438" s="58"/>
      <c r="AM1438" s="58"/>
      <c r="AN1438" s="58"/>
      <c r="AO1438" s="58"/>
      <c r="AP1438" s="58"/>
      <c r="AQ1438" s="58"/>
      <c r="AR1438" s="58"/>
      <c r="AS1438" s="58"/>
      <c r="AT1438" s="58"/>
      <c r="AU1438" s="58"/>
      <c r="AV1438" s="58"/>
      <c r="AW1438" s="58"/>
      <c r="AX1438" s="58"/>
      <c r="AY1438" s="58"/>
      <c r="AZ1438" s="58"/>
      <c r="BA1438" s="58"/>
      <c r="BB1438" s="58"/>
      <c r="BC1438" s="58"/>
      <c r="BD1438" s="58"/>
      <c r="BE1438" s="58"/>
      <c r="BF1438" s="58"/>
      <c r="BG1438" s="58"/>
    </row>
    <row r="1439" spans="1:59" s="59" customFormat="1" ht="24">
      <c r="A1439" s="50" t="s">
        <v>40</v>
      </c>
      <c r="B1439" s="51" t="s">
        <v>715</v>
      </c>
      <c r="C1439" s="310">
        <v>890</v>
      </c>
      <c r="D1439" s="107">
        <f t="shared" si="628"/>
        <v>726</v>
      </c>
      <c r="E1439" s="107"/>
      <c r="F1439" s="107"/>
      <c r="G1439" s="107">
        <v>726</v>
      </c>
      <c r="H1439" s="107"/>
      <c r="I1439" s="107"/>
      <c r="J1439" s="107"/>
      <c r="K1439" s="107"/>
      <c r="L1439" s="107"/>
      <c r="M1439" s="107"/>
      <c r="N1439" s="107"/>
      <c r="O1439" s="107"/>
      <c r="P1439" s="107"/>
      <c r="Q1439" s="107"/>
      <c r="R1439" s="107"/>
      <c r="S1439" s="107"/>
      <c r="T1439" s="107"/>
      <c r="U1439" s="311">
        <f t="shared" si="616"/>
        <v>726</v>
      </c>
      <c r="V1439" s="32">
        <f t="shared" si="610"/>
        <v>726</v>
      </c>
      <c r="W1439" s="97">
        <f t="shared" si="617"/>
        <v>726</v>
      </c>
      <c r="X1439" s="172">
        <f t="shared" si="624"/>
        <v>-164</v>
      </c>
      <c r="Y1439" s="57"/>
      <c r="Z1439" s="5">
        <f t="shared" si="627"/>
        <v>0</v>
      </c>
      <c r="AA1439" s="58"/>
      <c r="AB1439" s="58"/>
      <c r="AC1439" s="58"/>
      <c r="AD1439" s="58"/>
      <c r="AE1439" s="58"/>
      <c r="AF1439" s="58"/>
      <c r="AG1439" s="58"/>
      <c r="AH1439" s="58"/>
      <c r="AI1439" s="58"/>
      <c r="AJ1439" s="58"/>
      <c r="AK1439" s="58"/>
      <c r="AL1439" s="58"/>
      <c r="AM1439" s="58"/>
      <c r="AN1439" s="58"/>
      <c r="AO1439" s="58"/>
      <c r="AP1439" s="58"/>
      <c r="AQ1439" s="58"/>
      <c r="AR1439" s="58"/>
      <c r="AS1439" s="58"/>
      <c r="AT1439" s="58"/>
      <c r="AU1439" s="58"/>
      <c r="AV1439" s="58"/>
      <c r="AW1439" s="58"/>
      <c r="AX1439" s="58"/>
      <c r="AY1439" s="58"/>
      <c r="AZ1439" s="58"/>
      <c r="BA1439" s="58"/>
      <c r="BB1439" s="58"/>
      <c r="BC1439" s="58"/>
      <c r="BD1439" s="58"/>
      <c r="BE1439" s="58"/>
      <c r="BF1439" s="58"/>
      <c r="BG1439" s="58"/>
    </row>
    <row r="1440" spans="1:59" s="59" customFormat="1" ht="24">
      <c r="A1440" s="50" t="s">
        <v>40</v>
      </c>
      <c r="B1440" s="51" t="s">
        <v>1042</v>
      </c>
      <c r="C1440" s="310">
        <v>5127</v>
      </c>
      <c r="D1440" s="107">
        <f>SUM(E1440:P1440)</f>
        <v>4057</v>
      </c>
      <c r="E1440" s="107"/>
      <c r="F1440" s="107"/>
      <c r="G1440" s="107">
        <v>4057</v>
      </c>
      <c r="H1440" s="107"/>
      <c r="I1440" s="107"/>
      <c r="J1440" s="107"/>
      <c r="K1440" s="107"/>
      <c r="L1440" s="107"/>
      <c r="M1440" s="107"/>
      <c r="N1440" s="107"/>
      <c r="O1440" s="107"/>
      <c r="P1440" s="107"/>
      <c r="Q1440" s="107"/>
      <c r="R1440" s="107"/>
      <c r="S1440" s="107"/>
      <c r="T1440" s="107"/>
      <c r="U1440" s="311">
        <f t="shared" si="616"/>
        <v>4057</v>
      </c>
      <c r="V1440" s="32">
        <f t="shared" si="610"/>
        <v>4057</v>
      </c>
      <c r="W1440" s="97">
        <f t="shared" si="617"/>
        <v>4057</v>
      </c>
      <c r="X1440" s="172">
        <f t="shared" si="624"/>
        <v>-1070</v>
      </c>
      <c r="Y1440" s="57"/>
      <c r="Z1440" s="5">
        <f t="shared" si="627"/>
        <v>0</v>
      </c>
      <c r="AA1440" s="58"/>
      <c r="AB1440" s="58"/>
      <c r="AC1440" s="58"/>
      <c r="AD1440" s="58"/>
      <c r="AE1440" s="58"/>
      <c r="AF1440" s="58"/>
      <c r="AG1440" s="58"/>
      <c r="AH1440" s="58"/>
      <c r="AI1440" s="58"/>
      <c r="AJ1440" s="58"/>
      <c r="AK1440" s="58"/>
      <c r="AL1440" s="58"/>
      <c r="AM1440" s="58"/>
      <c r="AN1440" s="58"/>
      <c r="AO1440" s="58"/>
      <c r="AP1440" s="58"/>
      <c r="AQ1440" s="58"/>
      <c r="AR1440" s="58"/>
      <c r="AS1440" s="58"/>
      <c r="AT1440" s="58"/>
      <c r="AU1440" s="58"/>
      <c r="AV1440" s="58"/>
      <c r="AW1440" s="58"/>
      <c r="AX1440" s="58"/>
      <c r="AY1440" s="58"/>
      <c r="AZ1440" s="58"/>
      <c r="BA1440" s="58"/>
      <c r="BB1440" s="58"/>
      <c r="BC1440" s="58"/>
      <c r="BD1440" s="58"/>
      <c r="BE1440" s="58"/>
      <c r="BF1440" s="58"/>
      <c r="BG1440" s="58"/>
    </row>
    <row r="1441" spans="1:59" s="77" customFormat="1" ht="13.5" customHeight="1">
      <c r="A1441" s="42" t="s">
        <v>45</v>
      </c>
      <c r="B1441" s="43" t="s">
        <v>66</v>
      </c>
      <c r="C1441" s="308">
        <v>7312</v>
      </c>
      <c r="D1441" s="103">
        <f>SUM(E1441:P1441)</f>
        <v>105889</v>
      </c>
      <c r="E1441" s="103">
        <f t="shared" ref="E1441:Q1441" si="629">SUM(E1442:E1444)</f>
        <v>0</v>
      </c>
      <c r="F1441" s="103">
        <f t="shared" si="629"/>
        <v>0</v>
      </c>
      <c r="G1441" s="103">
        <f t="shared" si="629"/>
        <v>105889</v>
      </c>
      <c r="H1441" s="103">
        <f t="shared" si="629"/>
        <v>0</v>
      </c>
      <c r="I1441" s="103">
        <f t="shared" si="629"/>
        <v>0</v>
      </c>
      <c r="J1441" s="103">
        <f t="shared" si="629"/>
        <v>0</v>
      </c>
      <c r="K1441" s="103">
        <f t="shared" si="629"/>
        <v>0</v>
      </c>
      <c r="L1441" s="103">
        <f t="shared" si="629"/>
        <v>0</v>
      </c>
      <c r="M1441" s="103">
        <f t="shared" si="629"/>
        <v>0</v>
      </c>
      <c r="N1441" s="103">
        <f t="shared" si="629"/>
        <v>0</v>
      </c>
      <c r="O1441" s="103">
        <f t="shared" si="629"/>
        <v>0</v>
      </c>
      <c r="P1441" s="103">
        <f t="shared" si="629"/>
        <v>0</v>
      </c>
      <c r="Q1441" s="103">
        <f t="shared" si="629"/>
        <v>0</v>
      </c>
      <c r="R1441" s="103"/>
      <c r="S1441" s="103">
        <f t="shared" ref="S1441:T1441" si="630">SUM(S1442:S1444)</f>
        <v>0</v>
      </c>
      <c r="T1441" s="103">
        <f t="shared" si="630"/>
        <v>0</v>
      </c>
      <c r="U1441" s="309">
        <f t="shared" si="616"/>
        <v>105889</v>
      </c>
      <c r="V1441" s="32">
        <f t="shared" si="610"/>
        <v>105889</v>
      </c>
      <c r="W1441" s="97">
        <f t="shared" si="617"/>
        <v>105889</v>
      </c>
      <c r="X1441" s="176">
        <f t="shared" si="624"/>
        <v>98577</v>
      </c>
      <c r="Y1441" s="57"/>
      <c r="Z1441" s="5">
        <f t="shared" si="627"/>
        <v>0</v>
      </c>
      <c r="AA1441" s="76"/>
      <c r="AB1441" s="76"/>
      <c r="AC1441" s="76"/>
      <c r="AD1441" s="76"/>
      <c r="AE1441" s="76"/>
      <c r="AF1441" s="76"/>
      <c r="AG1441" s="76"/>
      <c r="AH1441" s="76"/>
      <c r="AI1441" s="76"/>
      <c r="AJ1441" s="76"/>
      <c r="AK1441" s="76"/>
      <c r="AL1441" s="76"/>
      <c r="AM1441" s="76"/>
      <c r="AN1441" s="76"/>
      <c r="AO1441" s="76"/>
      <c r="AP1441" s="76"/>
      <c r="AQ1441" s="76"/>
      <c r="AR1441" s="76"/>
      <c r="AS1441" s="76"/>
      <c r="AT1441" s="76"/>
      <c r="AU1441" s="76"/>
      <c r="AV1441" s="76"/>
      <c r="AW1441" s="76"/>
      <c r="AX1441" s="76"/>
      <c r="AY1441" s="76"/>
      <c r="AZ1441" s="76"/>
      <c r="BA1441" s="76"/>
      <c r="BB1441" s="76"/>
      <c r="BC1441" s="76"/>
      <c r="BD1441" s="76"/>
      <c r="BE1441" s="76"/>
      <c r="BF1441" s="76"/>
      <c r="BG1441" s="76"/>
    </row>
    <row r="1442" spans="1:59" s="59" customFormat="1" ht="24">
      <c r="A1442" s="50" t="s">
        <v>40</v>
      </c>
      <c r="B1442" s="86" t="s">
        <v>1043</v>
      </c>
      <c r="C1442" s="310">
        <v>7141</v>
      </c>
      <c r="D1442" s="107">
        <f>SUM(E1442:P1442)</f>
        <v>2813</v>
      </c>
      <c r="E1442" s="107"/>
      <c r="F1442" s="107"/>
      <c r="G1442" s="107">
        <v>2813</v>
      </c>
      <c r="H1442" s="107"/>
      <c r="I1442" s="107"/>
      <c r="J1442" s="107"/>
      <c r="K1442" s="107"/>
      <c r="L1442" s="107"/>
      <c r="M1442" s="107"/>
      <c r="N1442" s="107"/>
      <c r="O1442" s="107"/>
      <c r="P1442" s="107"/>
      <c r="Q1442" s="107"/>
      <c r="R1442" s="107"/>
      <c r="S1442" s="107"/>
      <c r="T1442" s="107"/>
      <c r="U1442" s="311">
        <f t="shared" si="616"/>
        <v>2813</v>
      </c>
      <c r="V1442" s="32">
        <f t="shared" si="610"/>
        <v>2813</v>
      </c>
      <c r="W1442" s="97">
        <f t="shared" si="617"/>
        <v>2813</v>
      </c>
      <c r="X1442" s="172">
        <f t="shared" si="624"/>
        <v>-4328</v>
      </c>
      <c r="Y1442" s="57"/>
      <c r="Z1442" s="5">
        <f t="shared" si="627"/>
        <v>0</v>
      </c>
      <c r="AA1442" s="58"/>
      <c r="AB1442" s="58"/>
      <c r="AC1442" s="58"/>
      <c r="AD1442" s="58"/>
      <c r="AE1442" s="58"/>
      <c r="AF1442" s="58"/>
      <c r="AG1442" s="58"/>
      <c r="AH1442" s="58"/>
      <c r="AI1442" s="58"/>
      <c r="AJ1442" s="58"/>
      <c r="AK1442" s="58"/>
      <c r="AL1442" s="58"/>
      <c r="AM1442" s="58"/>
      <c r="AN1442" s="58"/>
      <c r="AO1442" s="58"/>
      <c r="AP1442" s="58"/>
      <c r="AQ1442" s="58"/>
      <c r="AR1442" s="58"/>
      <c r="AS1442" s="58"/>
      <c r="AT1442" s="58"/>
      <c r="AU1442" s="58"/>
      <c r="AV1442" s="58"/>
      <c r="AW1442" s="58"/>
      <c r="AX1442" s="58"/>
      <c r="AY1442" s="58"/>
      <c r="AZ1442" s="58"/>
      <c r="BA1442" s="58"/>
      <c r="BB1442" s="58"/>
      <c r="BC1442" s="58"/>
      <c r="BD1442" s="58"/>
      <c r="BE1442" s="58"/>
      <c r="BF1442" s="58"/>
      <c r="BG1442" s="58"/>
    </row>
    <row r="1443" spans="1:59" s="59" customFormat="1" ht="39.75" customHeight="1">
      <c r="A1443" s="50" t="s">
        <v>40</v>
      </c>
      <c r="B1443" s="86" t="s">
        <v>1044</v>
      </c>
      <c r="C1443" s="310"/>
      <c r="D1443" s="107">
        <f>SUM(E1443:P1443)</f>
        <v>103076</v>
      </c>
      <c r="E1443" s="107"/>
      <c r="F1443" s="107"/>
      <c r="G1443" s="107">
        <v>103076</v>
      </c>
      <c r="H1443" s="107"/>
      <c r="I1443" s="107"/>
      <c r="J1443" s="107"/>
      <c r="K1443" s="107"/>
      <c r="L1443" s="107"/>
      <c r="M1443" s="107"/>
      <c r="N1443" s="107"/>
      <c r="O1443" s="107"/>
      <c r="P1443" s="107"/>
      <c r="Q1443" s="107"/>
      <c r="R1443" s="107"/>
      <c r="S1443" s="107"/>
      <c r="T1443" s="107"/>
      <c r="U1443" s="311">
        <f t="shared" si="616"/>
        <v>103076</v>
      </c>
      <c r="V1443" s="32">
        <f t="shared" si="610"/>
        <v>103076</v>
      </c>
      <c r="W1443" s="97">
        <f t="shared" si="617"/>
        <v>103076</v>
      </c>
      <c r="X1443" s="172">
        <f t="shared" si="624"/>
        <v>103076</v>
      </c>
      <c r="Y1443" s="57"/>
      <c r="Z1443" s="5">
        <f t="shared" si="627"/>
        <v>0</v>
      </c>
      <c r="AA1443" s="58"/>
      <c r="AB1443" s="58"/>
      <c r="AC1443" s="58"/>
      <c r="AD1443" s="58"/>
      <c r="AE1443" s="58"/>
      <c r="AF1443" s="58"/>
      <c r="AG1443" s="58"/>
      <c r="AH1443" s="58"/>
      <c r="AI1443" s="58"/>
      <c r="AJ1443" s="58"/>
      <c r="AK1443" s="58"/>
      <c r="AL1443" s="58"/>
      <c r="AM1443" s="58"/>
      <c r="AN1443" s="58"/>
      <c r="AO1443" s="58"/>
      <c r="AP1443" s="58"/>
      <c r="AQ1443" s="58"/>
      <c r="AR1443" s="58"/>
      <c r="AS1443" s="58"/>
      <c r="AT1443" s="58"/>
      <c r="AU1443" s="58"/>
      <c r="AV1443" s="58"/>
      <c r="AW1443" s="58"/>
      <c r="AX1443" s="58"/>
      <c r="AY1443" s="58"/>
      <c r="AZ1443" s="58"/>
      <c r="BA1443" s="58"/>
      <c r="BB1443" s="58"/>
      <c r="BC1443" s="58"/>
      <c r="BD1443" s="58"/>
      <c r="BE1443" s="58"/>
      <c r="BF1443" s="58"/>
      <c r="BG1443" s="58"/>
    </row>
    <row r="1444" spans="1:59" s="59" customFormat="1" ht="24" hidden="1" outlineLevel="1">
      <c r="A1444" s="50" t="s">
        <v>40</v>
      </c>
      <c r="B1444" s="86" t="s">
        <v>1045</v>
      </c>
      <c r="C1444" s="310">
        <v>171</v>
      </c>
      <c r="D1444" s="107">
        <f>SUM(E1444:P1444)</f>
        <v>0</v>
      </c>
      <c r="E1444" s="107"/>
      <c r="F1444" s="107"/>
      <c r="G1444" s="107"/>
      <c r="H1444" s="107"/>
      <c r="I1444" s="107"/>
      <c r="J1444" s="107"/>
      <c r="K1444" s="107"/>
      <c r="L1444" s="107"/>
      <c r="M1444" s="107"/>
      <c r="N1444" s="107"/>
      <c r="O1444" s="107"/>
      <c r="P1444" s="107"/>
      <c r="Q1444" s="107"/>
      <c r="R1444" s="107"/>
      <c r="S1444" s="107"/>
      <c r="T1444" s="107"/>
      <c r="U1444" s="311">
        <f t="shared" si="616"/>
        <v>0</v>
      </c>
      <c r="V1444" s="32">
        <f t="shared" si="610"/>
        <v>0</v>
      </c>
      <c r="W1444" s="97">
        <f t="shared" si="617"/>
        <v>0</v>
      </c>
      <c r="X1444" s="172">
        <f t="shared" si="624"/>
        <v>-171</v>
      </c>
      <c r="Y1444" s="57"/>
      <c r="Z1444" s="5">
        <f t="shared" si="627"/>
        <v>0</v>
      </c>
      <c r="AA1444" s="58"/>
      <c r="AB1444" s="58"/>
      <c r="AC1444" s="58"/>
      <c r="AD1444" s="58"/>
      <c r="AE1444" s="58"/>
      <c r="AF1444" s="58"/>
      <c r="AG1444" s="58"/>
      <c r="AH1444" s="58"/>
      <c r="AI1444" s="58"/>
      <c r="AJ1444" s="58"/>
      <c r="AK1444" s="58"/>
      <c r="AL1444" s="58"/>
      <c r="AM1444" s="58"/>
      <c r="AN1444" s="58"/>
      <c r="AO1444" s="58"/>
      <c r="AP1444" s="58"/>
      <c r="AQ1444" s="58"/>
      <c r="AR1444" s="58"/>
      <c r="AS1444" s="58"/>
      <c r="AT1444" s="58"/>
      <c r="AU1444" s="58"/>
      <c r="AV1444" s="58"/>
      <c r="AW1444" s="58"/>
      <c r="AX1444" s="58"/>
      <c r="AY1444" s="58"/>
      <c r="AZ1444" s="58"/>
      <c r="BA1444" s="58"/>
      <c r="BB1444" s="58"/>
      <c r="BC1444" s="58"/>
      <c r="BD1444" s="58"/>
      <c r="BE1444" s="58"/>
      <c r="BF1444" s="58"/>
      <c r="BG1444" s="58"/>
    </row>
    <row r="1445" spans="1:59" s="41" customFormat="1" ht="13.5" customHeight="1" collapsed="1">
      <c r="A1445" s="27" t="s">
        <v>1046</v>
      </c>
      <c r="B1445" s="28" t="s">
        <v>1047</v>
      </c>
      <c r="C1445" s="307">
        <v>855</v>
      </c>
      <c r="D1445" s="99">
        <f t="shared" ref="D1445:D1447" si="631">SUM(E1445:P1445)</f>
        <v>996</v>
      </c>
      <c r="E1445" s="99">
        <v>0</v>
      </c>
      <c r="F1445" s="99">
        <v>0</v>
      </c>
      <c r="G1445" s="99">
        <f>+G1446+G1447</f>
        <v>996</v>
      </c>
      <c r="H1445" s="99">
        <f t="shared" ref="H1445:Q1445" si="632">+H1446+H1447</f>
        <v>0</v>
      </c>
      <c r="I1445" s="99">
        <f t="shared" si="632"/>
        <v>0</v>
      </c>
      <c r="J1445" s="99">
        <f t="shared" si="632"/>
        <v>0</v>
      </c>
      <c r="K1445" s="99">
        <f t="shared" si="632"/>
        <v>0</v>
      </c>
      <c r="L1445" s="99">
        <f t="shared" si="632"/>
        <v>0</v>
      </c>
      <c r="M1445" s="99">
        <f t="shared" si="632"/>
        <v>0</v>
      </c>
      <c r="N1445" s="99">
        <f t="shared" si="632"/>
        <v>0</v>
      </c>
      <c r="O1445" s="99">
        <f t="shared" si="632"/>
        <v>0</v>
      </c>
      <c r="P1445" s="99">
        <f t="shared" si="632"/>
        <v>0</v>
      </c>
      <c r="Q1445" s="99">
        <f t="shared" si="632"/>
        <v>13</v>
      </c>
      <c r="R1445" s="99"/>
      <c r="S1445" s="99">
        <f t="shared" ref="S1445:T1445" si="633">+S1446+S1447</f>
        <v>13</v>
      </c>
      <c r="T1445" s="99">
        <f t="shared" si="633"/>
        <v>0</v>
      </c>
      <c r="U1445" s="306">
        <f t="shared" si="616"/>
        <v>1009</v>
      </c>
      <c r="V1445" s="32">
        <f t="shared" si="610"/>
        <v>996</v>
      </c>
      <c r="W1445" s="97">
        <f t="shared" si="617"/>
        <v>996</v>
      </c>
      <c r="X1445" s="34">
        <f t="shared" si="624"/>
        <v>141</v>
      </c>
      <c r="Y1445" s="75" t="s">
        <v>37</v>
      </c>
      <c r="Z1445" s="5">
        <f t="shared" si="627"/>
        <v>0</v>
      </c>
      <c r="AA1445" s="39"/>
      <c r="AB1445" s="39"/>
      <c r="AC1445" s="40"/>
      <c r="AD1445" s="40"/>
      <c r="AE1445" s="40"/>
      <c r="AF1445" s="40"/>
      <c r="AG1445" s="40"/>
      <c r="AH1445" s="40"/>
      <c r="AI1445" s="40"/>
      <c r="AJ1445" s="40"/>
      <c r="AK1445" s="40"/>
      <c r="AL1445" s="40"/>
      <c r="AM1445" s="40"/>
      <c r="AN1445" s="40"/>
      <c r="AO1445" s="40"/>
      <c r="AP1445" s="40"/>
      <c r="AQ1445" s="40"/>
      <c r="AR1445" s="40"/>
      <c r="AS1445" s="40"/>
      <c r="AT1445" s="40"/>
      <c r="AU1445" s="40"/>
      <c r="AV1445" s="40"/>
      <c r="AW1445" s="40"/>
      <c r="AX1445" s="40"/>
      <c r="AY1445" s="40"/>
      <c r="AZ1445" s="40"/>
      <c r="BA1445" s="40"/>
      <c r="BB1445" s="40"/>
      <c r="BC1445" s="40"/>
      <c r="BD1445" s="40"/>
      <c r="BE1445" s="40"/>
      <c r="BF1445" s="40"/>
      <c r="BG1445" s="40"/>
    </row>
    <row r="1446" spans="1:59" s="77" customFormat="1" ht="13.5" customHeight="1">
      <c r="A1446" s="42" t="s">
        <v>35</v>
      </c>
      <c r="B1446" s="43" t="s">
        <v>36</v>
      </c>
      <c r="C1446" s="308">
        <v>742</v>
      </c>
      <c r="D1446" s="103">
        <f t="shared" si="631"/>
        <v>883</v>
      </c>
      <c r="E1446" s="103"/>
      <c r="F1446" s="103"/>
      <c r="G1446" s="103">
        <v>883</v>
      </c>
      <c r="H1446" s="103"/>
      <c r="I1446" s="103"/>
      <c r="J1446" s="103"/>
      <c r="K1446" s="103"/>
      <c r="L1446" s="103"/>
      <c r="M1446" s="103"/>
      <c r="N1446" s="103"/>
      <c r="O1446" s="103"/>
      <c r="P1446" s="103"/>
      <c r="Q1446" s="103"/>
      <c r="R1446" s="103"/>
      <c r="S1446" s="103"/>
      <c r="T1446" s="103"/>
      <c r="U1446" s="309">
        <f t="shared" si="616"/>
        <v>883</v>
      </c>
      <c r="V1446" s="32">
        <f t="shared" si="610"/>
        <v>883</v>
      </c>
      <c r="W1446" s="97">
        <f t="shared" si="617"/>
        <v>883</v>
      </c>
      <c r="X1446" s="47">
        <f t="shared" si="624"/>
        <v>141</v>
      </c>
      <c r="Y1446" s="57"/>
      <c r="Z1446" s="5">
        <f t="shared" si="627"/>
        <v>0</v>
      </c>
      <c r="AA1446" s="76"/>
      <c r="AB1446" s="76"/>
      <c r="AC1446" s="76"/>
      <c r="AD1446" s="76"/>
      <c r="AE1446" s="76"/>
      <c r="AF1446" s="76"/>
      <c r="AG1446" s="76"/>
      <c r="AH1446" s="76"/>
      <c r="AI1446" s="76"/>
      <c r="AJ1446" s="76"/>
      <c r="AK1446" s="76"/>
      <c r="AL1446" s="76"/>
      <c r="AM1446" s="76"/>
      <c r="AN1446" s="76"/>
      <c r="AO1446" s="76"/>
      <c r="AP1446" s="76"/>
      <c r="AQ1446" s="76"/>
      <c r="AR1446" s="76"/>
      <c r="AS1446" s="76"/>
      <c r="AT1446" s="76"/>
      <c r="AU1446" s="76"/>
      <c r="AV1446" s="76"/>
      <c r="AW1446" s="76"/>
      <c r="AX1446" s="76"/>
      <c r="AY1446" s="76"/>
      <c r="AZ1446" s="76"/>
      <c r="BA1446" s="76"/>
      <c r="BB1446" s="76"/>
      <c r="BC1446" s="76"/>
      <c r="BD1446" s="76"/>
      <c r="BE1446" s="76"/>
      <c r="BF1446" s="76"/>
      <c r="BG1446" s="76"/>
    </row>
    <row r="1447" spans="1:59" s="77" customFormat="1" ht="13.5" customHeight="1">
      <c r="A1447" s="42" t="s">
        <v>43</v>
      </c>
      <c r="B1447" s="43" t="s">
        <v>44</v>
      </c>
      <c r="C1447" s="308">
        <v>113</v>
      </c>
      <c r="D1447" s="103">
        <f t="shared" si="631"/>
        <v>113</v>
      </c>
      <c r="E1447" s="103"/>
      <c r="F1447" s="103"/>
      <c r="G1447" s="103">
        <f>126-Q1447</f>
        <v>113</v>
      </c>
      <c r="H1447" s="103"/>
      <c r="I1447" s="103"/>
      <c r="J1447" s="103"/>
      <c r="K1447" s="103"/>
      <c r="L1447" s="103"/>
      <c r="M1447" s="103"/>
      <c r="N1447" s="103"/>
      <c r="O1447" s="103"/>
      <c r="P1447" s="103"/>
      <c r="Q1447" s="103">
        <v>13</v>
      </c>
      <c r="R1447" s="103"/>
      <c r="S1447" s="103">
        <v>13</v>
      </c>
      <c r="T1447" s="103"/>
      <c r="U1447" s="309">
        <f t="shared" si="616"/>
        <v>126</v>
      </c>
      <c r="V1447" s="32">
        <f t="shared" si="610"/>
        <v>113</v>
      </c>
      <c r="W1447" s="97">
        <f t="shared" si="617"/>
        <v>113</v>
      </c>
      <c r="X1447" s="47">
        <f t="shared" si="624"/>
        <v>0</v>
      </c>
      <c r="Y1447" s="57"/>
      <c r="Z1447" s="5">
        <f t="shared" si="627"/>
        <v>0</v>
      </c>
      <c r="AA1447" s="76"/>
      <c r="AB1447" s="76"/>
      <c r="AC1447" s="76"/>
      <c r="AD1447" s="76"/>
      <c r="AE1447" s="76"/>
      <c r="AF1447" s="76"/>
      <c r="AG1447" s="76"/>
      <c r="AH1447" s="76"/>
      <c r="AI1447" s="76"/>
      <c r="AJ1447" s="76"/>
      <c r="AK1447" s="76"/>
      <c r="AL1447" s="76"/>
      <c r="AM1447" s="76"/>
      <c r="AN1447" s="76"/>
      <c r="AO1447" s="76"/>
      <c r="AP1447" s="76"/>
      <c r="AQ1447" s="76"/>
      <c r="AR1447" s="76"/>
      <c r="AS1447" s="76"/>
      <c r="AT1447" s="76"/>
      <c r="AU1447" s="76"/>
      <c r="AV1447" s="76"/>
      <c r="AW1447" s="76"/>
      <c r="AX1447" s="76"/>
      <c r="AY1447" s="76"/>
      <c r="AZ1447" s="76"/>
      <c r="BA1447" s="76"/>
      <c r="BB1447" s="76"/>
      <c r="BC1447" s="76"/>
      <c r="BD1447" s="76"/>
      <c r="BE1447" s="76"/>
      <c r="BF1447" s="76"/>
      <c r="BG1447" s="76"/>
    </row>
    <row r="1448" spans="1:59" s="41" customFormat="1" ht="13.5" customHeight="1">
      <c r="A1448" s="27" t="s">
        <v>1048</v>
      </c>
      <c r="B1448" s="28" t="s">
        <v>1049</v>
      </c>
      <c r="C1448" s="305">
        <f>+C1449+C1450+C1454</f>
        <v>24792</v>
      </c>
      <c r="D1448" s="37">
        <f>+D1449+D1450+D1454</f>
        <v>46316</v>
      </c>
      <c r="E1448" s="37">
        <f>+E1449+E1450+E1454</f>
        <v>0</v>
      </c>
      <c r="F1448" s="37">
        <f>+F1449+F1450+F1454</f>
        <v>0</v>
      </c>
      <c r="G1448" s="37">
        <f>+G1449+G1450+G1454</f>
        <v>46316</v>
      </c>
      <c r="H1448" s="37">
        <v>0</v>
      </c>
      <c r="I1448" s="37">
        <v>0</v>
      </c>
      <c r="J1448" s="37">
        <v>0</v>
      </c>
      <c r="K1448" s="37">
        <v>0</v>
      </c>
      <c r="L1448" s="37">
        <v>0</v>
      </c>
      <c r="M1448" s="37">
        <v>0</v>
      </c>
      <c r="N1448" s="37">
        <v>0</v>
      </c>
      <c r="O1448" s="37">
        <v>0</v>
      </c>
      <c r="P1448" s="37">
        <v>0</v>
      </c>
      <c r="Q1448" s="37">
        <v>0</v>
      </c>
      <c r="R1448" s="37"/>
      <c r="S1448" s="37">
        <v>0</v>
      </c>
      <c r="T1448" s="37">
        <v>0</v>
      </c>
      <c r="U1448" s="306">
        <f t="shared" si="616"/>
        <v>46316</v>
      </c>
      <c r="V1448" s="32">
        <f t="shared" si="610"/>
        <v>46316</v>
      </c>
      <c r="W1448" s="97">
        <f t="shared" si="617"/>
        <v>46316</v>
      </c>
      <c r="X1448" s="125">
        <f t="shared" si="624"/>
        <v>21524</v>
      </c>
      <c r="Y1448" s="75" t="s">
        <v>37</v>
      </c>
      <c r="Z1448" s="5">
        <f t="shared" si="627"/>
        <v>0</v>
      </c>
      <c r="AA1448" s="39"/>
      <c r="AB1448" s="39"/>
      <c r="AC1448" s="40"/>
      <c r="AD1448" s="40"/>
      <c r="AE1448" s="40"/>
      <c r="AF1448" s="40"/>
      <c r="AG1448" s="40"/>
      <c r="AH1448" s="40"/>
      <c r="AI1448" s="40"/>
      <c r="AJ1448" s="40"/>
      <c r="AK1448" s="40"/>
      <c r="AL1448" s="40"/>
      <c r="AM1448" s="40"/>
      <c r="AN1448" s="40"/>
      <c r="AO1448" s="40"/>
      <c r="AP1448" s="40"/>
      <c r="AQ1448" s="40"/>
      <c r="AR1448" s="40"/>
      <c r="AS1448" s="40"/>
      <c r="AT1448" s="40"/>
      <c r="AU1448" s="40"/>
      <c r="AV1448" s="40"/>
      <c r="AW1448" s="40"/>
      <c r="AX1448" s="40"/>
      <c r="AY1448" s="40"/>
      <c r="AZ1448" s="40"/>
      <c r="BA1448" s="40"/>
      <c r="BB1448" s="40"/>
      <c r="BC1448" s="40"/>
      <c r="BD1448" s="40"/>
      <c r="BE1448" s="40"/>
      <c r="BF1448" s="40"/>
      <c r="BG1448" s="40"/>
    </row>
    <row r="1449" spans="1:59" s="77" customFormat="1" ht="13.5" customHeight="1">
      <c r="A1449" s="42" t="s">
        <v>35</v>
      </c>
      <c r="B1449" s="43" t="s">
        <v>1038</v>
      </c>
      <c r="C1449" s="308">
        <v>17817</v>
      </c>
      <c r="D1449" s="103">
        <f t="shared" ref="D1449:D1459" si="634">SUM(E1449:P1449)</f>
        <v>19406</v>
      </c>
      <c r="E1449" s="103"/>
      <c r="F1449" s="103"/>
      <c r="G1449" s="103">
        <v>19406</v>
      </c>
      <c r="H1449" s="103"/>
      <c r="I1449" s="103"/>
      <c r="J1449" s="103"/>
      <c r="K1449" s="103"/>
      <c r="L1449" s="103"/>
      <c r="M1449" s="103"/>
      <c r="N1449" s="103"/>
      <c r="O1449" s="103"/>
      <c r="P1449" s="103"/>
      <c r="Q1449" s="103"/>
      <c r="R1449" s="103"/>
      <c r="S1449" s="103"/>
      <c r="T1449" s="103"/>
      <c r="U1449" s="309">
        <f t="shared" si="616"/>
        <v>19406</v>
      </c>
      <c r="V1449" s="32">
        <f t="shared" si="610"/>
        <v>19406</v>
      </c>
      <c r="W1449" s="97">
        <f t="shared" si="617"/>
        <v>19406</v>
      </c>
      <c r="X1449" s="176">
        <f t="shared" si="624"/>
        <v>1589</v>
      </c>
      <c r="Y1449" s="57"/>
      <c r="Z1449" s="5">
        <f t="shared" si="627"/>
        <v>0</v>
      </c>
      <c r="AA1449" s="76"/>
      <c r="AB1449" s="76"/>
      <c r="AC1449" s="76"/>
      <c r="AD1449" s="76"/>
      <c r="AE1449" s="76"/>
      <c r="AF1449" s="76"/>
      <c r="AG1449" s="76"/>
      <c r="AH1449" s="76"/>
      <c r="AI1449" s="76"/>
      <c r="AJ1449" s="76"/>
      <c r="AK1449" s="76"/>
      <c r="AL1449" s="76"/>
      <c r="AM1449" s="76"/>
      <c r="AN1449" s="76"/>
      <c r="AO1449" s="76"/>
      <c r="AP1449" s="76"/>
      <c r="AQ1449" s="76"/>
      <c r="AR1449" s="76"/>
      <c r="AS1449" s="76"/>
      <c r="AT1449" s="76"/>
      <c r="AU1449" s="76"/>
      <c r="AV1449" s="76"/>
      <c r="AW1449" s="76"/>
      <c r="AX1449" s="76"/>
      <c r="AY1449" s="76"/>
      <c r="AZ1449" s="76"/>
      <c r="BA1449" s="76"/>
      <c r="BB1449" s="76"/>
      <c r="BC1449" s="76"/>
      <c r="BD1449" s="76"/>
      <c r="BE1449" s="76"/>
      <c r="BF1449" s="76"/>
      <c r="BG1449" s="76"/>
    </row>
    <row r="1450" spans="1:59" s="77" customFormat="1" ht="13.5" customHeight="1">
      <c r="A1450" s="42" t="s">
        <v>43</v>
      </c>
      <c r="B1450" s="43" t="s">
        <v>1050</v>
      </c>
      <c r="C1450" s="308">
        <v>3368</v>
      </c>
      <c r="D1450" s="103">
        <f>SUM(E1450:P1450)</f>
        <v>3205</v>
      </c>
      <c r="E1450" s="103">
        <f t="shared" ref="E1450:Q1450" si="635">SUM(E1451:E1453)</f>
        <v>0</v>
      </c>
      <c r="F1450" s="103">
        <f t="shared" si="635"/>
        <v>0</v>
      </c>
      <c r="G1450" s="103">
        <f t="shared" si="635"/>
        <v>3205</v>
      </c>
      <c r="H1450" s="103">
        <f t="shared" si="635"/>
        <v>0</v>
      </c>
      <c r="I1450" s="103">
        <f t="shared" si="635"/>
        <v>0</v>
      </c>
      <c r="J1450" s="103">
        <f t="shared" si="635"/>
        <v>0</v>
      </c>
      <c r="K1450" s="103">
        <f t="shared" si="635"/>
        <v>0</v>
      </c>
      <c r="L1450" s="103">
        <f t="shared" si="635"/>
        <v>0</v>
      </c>
      <c r="M1450" s="103">
        <f t="shared" si="635"/>
        <v>0</v>
      </c>
      <c r="N1450" s="103">
        <f t="shared" si="635"/>
        <v>0</v>
      </c>
      <c r="O1450" s="103">
        <f t="shared" si="635"/>
        <v>0</v>
      </c>
      <c r="P1450" s="103">
        <f t="shared" si="635"/>
        <v>0</v>
      </c>
      <c r="Q1450" s="103">
        <f t="shared" si="635"/>
        <v>0</v>
      </c>
      <c r="R1450" s="103"/>
      <c r="S1450" s="103">
        <f t="shared" ref="S1450:T1450" si="636">SUM(S1451:S1453)</f>
        <v>0</v>
      </c>
      <c r="T1450" s="103">
        <f t="shared" si="636"/>
        <v>0</v>
      </c>
      <c r="U1450" s="309">
        <f t="shared" si="616"/>
        <v>3205</v>
      </c>
      <c r="V1450" s="32">
        <f t="shared" si="610"/>
        <v>3205</v>
      </c>
      <c r="W1450" s="97">
        <f t="shared" si="617"/>
        <v>3205</v>
      </c>
      <c r="X1450" s="176">
        <f t="shared" si="624"/>
        <v>-163</v>
      </c>
      <c r="Y1450" s="57"/>
      <c r="Z1450" s="5">
        <f t="shared" si="627"/>
        <v>0</v>
      </c>
      <c r="AA1450" s="76"/>
      <c r="AB1450" s="76"/>
      <c r="AC1450" s="76"/>
      <c r="AD1450" s="76"/>
      <c r="AE1450" s="76"/>
      <c r="AF1450" s="76"/>
      <c r="AG1450" s="76"/>
      <c r="AH1450" s="76"/>
      <c r="AI1450" s="76"/>
      <c r="AJ1450" s="76"/>
      <c r="AK1450" s="76"/>
      <c r="AL1450" s="76"/>
      <c r="AM1450" s="76"/>
      <c r="AN1450" s="76"/>
      <c r="AO1450" s="76"/>
      <c r="AP1450" s="76"/>
      <c r="AQ1450" s="76"/>
      <c r="AR1450" s="76"/>
      <c r="AS1450" s="76"/>
      <c r="AT1450" s="76"/>
      <c r="AU1450" s="76"/>
      <c r="AV1450" s="76"/>
      <c r="AW1450" s="76"/>
      <c r="AX1450" s="76"/>
      <c r="AY1450" s="76"/>
      <c r="AZ1450" s="76"/>
      <c r="BA1450" s="76"/>
      <c r="BB1450" s="76"/>
      <c r="BC1450" s="76"/>
      <c r="BD1450" s="76"/>
      <c r="BE1450" s="76"/>
      <c r="BF1450" s="76"/>
      <c r="BG1450" s="76"/>
    </row>
    <row r="1451" spans="1:59" s="59" customFormat="1" ht="12">
      <c r="A1451" s="50" t="s">
        <v>40</v>
      </c>
      <c r="B1451" s="51" t="s">
        <v>1051</v>
      </c>
      <c r="C1451" s="310">
        <v>2349</v>
      </c>
      <c r="D1451" s="107">
        <f t="shared" si="634"/>
        <v>2341</v>
      </c>
      <c r="E1451" s="107"/>
      <c r="F1451" s="107"/>
      <c r="G1451" s="107">
        <v>2341</v>
      </c>
      <c r="H1451" s="107"/>
      <c r="I1451" s="107"/>
      <c r="J1451" s="107"/>
      <c r="K1451" s="107"/>
      <c r="L1451" s="107"/>
      <c r="M1451" s="107"/>
      <c r="N1451" s="107"/>
      <c r="O1451" s="107"/>
      <c r="P1451" s="107"/>
      <c r="Q1451" s="107"/>
      <c r="R1451" s="107"/>
      <c r="S1451" s="107"/>
      <c r="T1451" s="107"/>
      <c r="U1451" s="311">
        <f t="shared" si="616"/>
        <v>2341</v>
      </c>
      <c r="V1451" s="32">
        <f t="shared" si="610"/>
        <v>2341</v>
      </c>
      <c r="W1451" s="97">
        <f t="shared" si="617"/>
        <v>2341</v>
      </c>
      <c r="X1451" s="172">
        <f t="shared" si="624"/>
        <v>-8</v>
      </c>
      <c r="Y1451" s="57"/>
      <c r="Z1451" s="5">
        <f t="shared" si="627"/>
        <v>0</v>
      </c>
      <c r="AA1451" s="58"/>
      <c r="AB1451" s="58"/>
      <c r="AC1451" s="58"/>
      <c r="AD1451" s="58"/>
      <c r="AE1451" s="58"/>
      <c r="AF1451" s="58"/>
      <c r="AG1451" s="58"/>
      <c r="AH1451" s="58"/>
      <c r="AI1451" s="58"/>
      <c r="AJ1451" s="58"/>
      <c r="AK1451" s="58"/>
      <c r="AL1451" s="58"/>
      <c r="AM1451" s="58"/>
      <c r="AN1451" s="58"/>
      <c r="AO1451" s="58"/>
      <c r="AP1451" s="58"/>
      <c r="AQ1451" s="58"/>
      <c r="AR1451" s="58"/>
      <c r="AS1451" s="58"/>
      <c r="AT1451" s="58"/>
      <c r="AU1451" s="58"/>
      <c r="AV1451" s="58"/>
      <c r="AW1451" s="58"/>
      <c r="AX1451" s="58"/>
      <c r="AY1451" s="58"/>
      <c r="AZ1451" s="58"/>
      <c r="BA1451" s="58"/>
      <c r="BB1451" s="58"/>
      <c r="BC1451" s="58"/>
      <c r="BD1451" s="58"/>
      <c r="BE1451" s="58"/>
      <c r="BF1451" s="58"/>
      <c r="BG1451" s="58"/>
    </row>
    <row r="1452" spans="1:59" s="59" customFormat="1" ht="24">
      <c r="A1452" s="50" t="s">
        <v>40</v>
      </c>
      <c r="B1452" s="51" t="s">
        <v>1040</v>
      </c>
      <c r="C1452" s="310">
        <v>322</v>
      </c>
      <c r="D1452" s="107">
        <f t="shared" si="634"/>
        <v>454</v>
      </c>
      <c r="E1452" s="107"/>
      <c r="F1452" s="107"/>
      <c r="G1452" s="107">
        <v>454</v>
      </c>
      <c r="H1452" s="107"/>
      <c r="I1452" s="107"/>
      <c r="J1452" s="107"/>
      <c r="K1452" s="107"/>
      <c r="L1452" s="107"/>
      <c r="M1452" s="107"/>
      <c r="N1452" s="107"/>
      <c r="O1452" s="107"/>
      <c r="P1452" s="107"/>
      <c r="Q1452" s="107"/>
      <c r="R1452" s="107"/>
      <c r="S1452" s="107"/>
      <c r="T1452" s="107"/>
      <c r="U1452" s="311">
        <f t="shared" si="616"/>
        <v>454</v>
      </c>
      <c r="V1452" s="32">
        <f t="shared" si="610"/>
        <v>454</v>
      </c>
      <c r="W1452" s="97">
        <f t="shared" si="617"/>
        <v>454</v>
      </c>
      <c r="X1452" s="172">
        <f t="shared" si="624"/>
        <v>132</v>
      </c>
      <c r="Y1452" s="57"/>
      <c r="Z1452" s="5">
        <f t="shared" si="627"/>
        <v>0</v>
      </c>
      <c r="AA1452" s="58"/>
      <c r="AB1452" s="58"/>
      <c r="AC1452" s="58"/>
      <c r="AD1452" s="58"/>
      <c r="AE1452" s="58"/>
      <c r="AF1452" s="58"/>
      <c r="AG1452" s="58"/>
      <c r="AH1452" s="58"/>
      <c r="AI1452" s="58"/>
      <c r="AJ1452" s="58"/>
      <c r="AK1452" s="58"/>
      <c r="AL1452" s="58"/>
      <c r="AM1452" s="58"/>
      <c r="AN1452" s="58"/>
      <c r="AO1452" s="58"/>
      <c r="AP1452" s="58"/>
      <c r="AQ1452" s="58"/>
      <c r="AR1452" s="58"/>
      <c r="AS1452" s="58"/>
      <c r="AT1452" s="58"/>
      <c r="AU1452" s="58"/>
      <c r="AV1452" s="58"/>
      <c r="AW1452" s="58"/>
      <c r="AX1452" s="58"/>
      <c r="AY1452" s="58"/>
      <c r="AZ1452" s="58"/>
      <c r="BA1452" s="58"/>
      <c r="BB1452" s="58"/>
      <c r="BC1452" s="58"/>
      <c r="BD1452" s="58"/>
      <c r="BE1452" s="58"/>
      <c r="BF1452" s="58"/>
      <c r="BG1452" s="58"/>
    </row>
    <row r="1453" spans="1:59" s="59" customFormat="1" ht="24">
      <c r="A1453" s="50" t="s">
        <v>40</v>
      </c>
      <c r="B1453" s="86" t="s">
        <v>1042</v>
      </c>
      <c r="C1453" s="310">
        <v>697</v>
      </c>
      <c r="D1453" s="107">
        <f>SUM(E1453:P1453)</f>
        <v>410</v>
      </c>
      <c r="E1453" s="107"/>
      <c r="F1453" s="107"/>
      <c r="G1453" s="107">
        <v>410</v>
      </c>
      <c r="H1453" s="107"/>
      <c r="I1453" s="107"/>
      <c r="J1453" s="107"/>
      <c r="K1453" s="107"/>
      <c r="L1453" s="107"/>
      <c r="M1453" s="107"/>
      <c r="N1453" s="107"/>
      <c r="O1453" s="107"/>
      <c r="P1453" s="107"/>
      <c r="Q1453" s="107"/>
      <c r="R1453" s="107"/>
      <c r="S1453" s="107"/>
      <c r="T1453" s="107"/>
      <c r="U1453" s="311">
        <f t="shared" si="616"/>
        <v>410</v>
      </c>
      <c r="V1453" s="32">
        <f t="shared" si="610"/>
        <v>410</v>
      </c>
      <c r="W1453" s="97">
        <f t="shared" si="617"/>
        <v>410</v>
      </c>
      <c r="X1453" s="172">
        <f t="shared" si="624"/>
        <v>-287</v>
      </c>
      <c r="Y1453" s="57"/>
      <c r="Z1453" s="5">
        <f t="shared" si="627"/>
        <v>0</v>
      </c>
      <c r="AA1453" s="58"/>
      <c r="AB1453" s="58"/>
      <c r="AC1453" s="58"/>
      <c r="AD1453" s="58"/>
      <c r="AE1453" s="58"/>
      <c r="AF1453" s="58"/>
      <c r="AG1453" s="58"/>
      <c r="AH1453" s="58"/>
      <c r="AI1453" s="58"/>
      <c r="AJ1453" s="58"/>
      <c r="AK1453" s="58"/>
      <c r="AL1453" s="58"/>
      <c r="AM1453" s="58"/>
      <c r="AN1453" s="58"/>
      <c r="AO1453" s="58"/>
      <c r="AP1453" s="58"/>
      <c r="AQ1453" s="58"/>
      <c r="AR1453" s="58"/>
      <c r="AS1453" s="58"/>
      <c r="AT1453" s="58"/>
      <c r="AU1453" s="58"/>
      <c r="AV1453" s="58"/>
      <c r="AW1453" s="58"/>
      <c r="AX1453" s="58"/>
      <c r="AY1453" s="58"/>
      <c r="AZ1453" s="58"/>
      <c r="BA1453" s="58"/>
      <c r="BB1453" s="58"/>
      <c r="BC1453" s="58"/>
      <c r="BD1453" s="58"/>
      <c r="BE1453" s="58"/>
      <c r="BF1453" s="58"/>
      <c r="BG1453" s="58"/>
    </row>
    <row r="1454" spans="1:59" s="77" customFormat="1" ht="13.5" customHeight="1">
      <c r="A1454" s="42" t="s">
        <v>45</v>
      </c>
      <c r="B1454" s="43" t="s">
        <v>66</v>
      </c>
      <c r="C1454" s="308">
        <v>3607</v>
      </c>
      <c r="D1454" s="103">
        <f>SUM(E1454:P1454)</f>
        <v>23705</v>
      </c>
      <c r="E1454" s="103">
        <f t="shared" ref="E1454:P1454" si="637">SUM(E1455:E1459)</f>
        <v>0</v>
      </c>
      <c r="F1454" s="103">
        <f t="shared" si="637"/>
        <v>0</v>
      </c>
      <c r="G1454" s="103">
        <f>SUM(G1455:G1459)</f>
        <v>23705</v>
      </c>
      <c r="H1454" s="103">
        <f t="shared" si="637"/>
        <v>0</v>
      </c>
      <c r="I1454" s="103">
        <f t="shared" si="637"/>
        <v>0</v>
      </c>
      <c r="J1454" s="103">
        <f t="shared" si="637"/>
        <v>0</v>
      </c>
      <c r="K1454" s="103">
        <f t="shared" si="637"/>
        <v>0</v>
      </c>
      <c r="L1454" s="103">
        <f t="shared" si="637"/>
        <v>0</v>
      </c>
      <c r="M1454" s="103">
        <f t="shared" si="637"/>
        <v>0</v>
      </c>
      <c r="N1454" s="103">
        <f t="shared" si="637"/>
        <v>0</v>
      </c>
      <c r="O1454" s="103">
        <f t="shared" si="637"/>
        <v>0</v>
      </c>
      <c r="P1454" s="103">
        <f t="shared" si="637"/>
        <v>0</v>
      </c>
      <c r="Q1454" s="103">
        <f>SUM(Q1455:Q1459)</f>
        <v>0</v>
      </c>
      <c r="R1454" s="103">
        <f>SUM(R1455:R1459)</f>
        <v>0</v>
      </c>
      <c r="S1454" s="103">
        <f>SUM(S1455:S1459)</f>
        <v>0</v>
      </c>
      <c r="T1454" s="103">
        <f>SUM(T1455:T1459)</f>
        <v>0</v>
      </c>
      <c r="U1454" s="309">
        <f t="shared" si="616"/>
        <v>23705</v>
      </c>
      <c r="V1454" s="32">
        <f t="shared" si="610"/>
        <v>23705</v>
      </c>
      <c r="W1454" s="97">
        <f t="shared" si="617"/>
        <v>23705</v>
      </c>
      <c r="X1454" s="176">
        <f t="shared" si="624"/>
        <v>20098</v>
      </c>
      <c r="Y1454" s="57"/>
      <c r="Z1454" s="5">
        <f t="shared" si="627"/>
        <v>0</v>
      </c>
      <c r="AA1454" s="76"/>
      <c r="AB1454" s="76"/>
      <c r="AC1454" s="76"/>
      <c r="AD1454" s="76"/>
      <c r="AE1454" s="76"/>
      <c r="AF1454" s="76"/>
      <c r="AG1454" s="76"/>
      <c r="AH1454" s="76"/>
      <c r="AI1454" s="76"/>
      <c r="AJ1454" s="76"/>
      <c r="AK1454" s="76"/>
      <c r="AL1454" s="76"/>
      <c r="AM1454" s="76"/>
      <c r="AN1454" s="76"/>
      <c r="AO1454" s="76"/>
      <c r="AP1454" s="76"/>
      <c r="AQ1454" s="76"/>
      <c r="AR1454" s="76"/>
      <c r="AS1454" s="76"/>
      <c r="AT1454" s="76"/>
      <c r="AU1454" s="76"/>
      <c r="AV1454" s="76"/>
      <c r="AW1454" s="76"/>
      <c r="AX1454" s="76"/>
      <c r="AY1454" s="76"/>
      <c r="AZ1454" s="76"/>
      <c r="BA1454" s="76"/>
      <c r="BB1454" s="76"/>
      <c r="BC1454" s="76"/>
      <c r="BD1454" s="76"/>
      <c r="BE1454" s="76"/>
      <c r="BF1454" s="76"/>
      <c r="BG1454" s="76"/>
    </row>
    <row r="1455" spans="1:59" s="77" customFormat="1" ht="12" outlineLevel="1">
      <c r="A1455" s="50" t="s">
        <v>40</v>
      </c>
      <c r="B1455" s="51" t="s">
        <v>1052</v>
      </c>
      <c r="C1455" s="310">
        <v>960</v>
      </c>
      <c r="D1455" s="107">
        <f t="shared" si="634"/>
        <v>960</v>
      </c>
      <c r="E1455" s="107"/>
      <c r="F1455" s="107"/>
      <c r="G1455" s="107">
        <v>960</v>
      </c>
      <c r="H1455" s="107"/>
      <c r="I1455" s="107"/>
      <c r="J1455" s="107"/>
      <c r="K1455" s="107"/>
      <c r="L1455" s="107"/>
      <c r="M1455" s="107"/>
      <c r="N1455" s="107"/>
      <c r="O1455" s="107"/>
      <c r="P1455" s="107"/>
      <c r="Q1455" s="107"/>
      <c r="R1455" s="107"/>
      <c r="S1455" s="107"/>
      <c r="T1455" s="107"/>
      <c r="U1455" s="309">
        <f t="shared" si="616"/>
        <v>960</v>
      </c>
      <c r="V1455" s="32">
        <f t="shared" si="610"/>
        <v>960</v>
      </c>
      <c r="W1455" s="97">
        <f t="shared" si="617"/>
        <v>960</v>
      </c>
      <c r="X1455" s="172">
        <f t="shared" si="624"/>
        <v>0</v>
      </c>
      <c r="Y1455" s="57"/>
      <c r="Z1455" s="5">
        <f t="shared" si="627"/>
        <v>0</v>
      </c>
      <c r="AA1455" s="76"/>
      <c r="AB1455" s="76"/>
      <c r="AC1455" s="76"/>
      <c r="AD1455" s="76"/>
      <c r="AE1455" s="76"/>
      <c r="AF1455" s="76"/>
      <c r="AG1455" s="76"/>
      <c r="AH1455" s="76"/>
      <c r="AI1455" s="76"/>
      <c r="AJ1455" s="76"/>
      <c r="AK1455" s="76"/>
      <c r="AL1455" s="76"/>
      <c r="AM1455" s="76"/>
      <c r="AN1455" s="76"/>
      <c r="AO1455" s="76"/>
      <c r="AP1455" s="76"/>
      <c r="AQ1455" s="76"/>
      <c r="AR1455" s="76"/>
      <c r="AS1455" s="76"/>
      <c r="AT1455" s="76"/>
      <c r="AU1455" s="76"/>
      <c r="AV1455" s="76"/>
      <c r="AW1455" s="76"/>
      <c r="AX1455" s="76"/>
      <c r="AY1455" s="76"/>
      <c r="AZ1455" s="76"/>
      <c r="BA1455" s="76"/>
      <c r="BB1455" s="76"/>
      <c r="BC1455" s="76"/>
      <c r="BD1455" s="76"/>
      <c r="BE1455" s="76"/>
      <c r="BF1455" s="76"/>
      <c r="BG1455" s="76"/>
    </row>
    <row r="1456" spans="1:59" s="59" customFormat="1" ht="24">
      <c r="A1456" s="50" t="s">
        <v>40</v>
      </c>
      <c r="B1456" s="86" t="s">
        <v>1043</v>
      </c>
      <c r="C1456" s="310">
        <v>567</v>
      </c>
      <c r="D1456" s="107">
        <f t="shared" si="634"/>
        <v>1219</v>
      </c>
      <c r="E1456" s="107"/>
      <c r="F1456" s="107"/>
      <c r="G1456" s="107">
        <v>1219</v>
      </c>
      <c r="H1456" s="107"/>
      <c r="I1456" s="107"/>
      <c r="J1456" s="107"/>
      <c r="K1456" s="107"/>
      <c r="L1456" s="107"/>
      <c r="M1456" s="107"/>
      <c r="N1456" s="107"/>
      <c r="O1456" s="107"/>
      <c r="P1456" s="107"/>
      <c r="Q1456" s="107"/>
      <c r="R1456" s="107"/>
      <c r="S1456" s="107"/>
      <c r="T1456" s="107"/>
      <c r="U1456" s="311">
        <f t="shared" si="616"/>
        <v>1219</v>
      </c>
      <c r="V1456" s="32">
        <f t="shared" si="610"/>
        <v>1219</v>
      </c>
      <c r="W1456" s="97">
        <f t="shared" si="617"/>
        <v>1219</v>
      </c>
      <c r="X1456" s="172">
        <f t="shared" si="624"/>
        <v>652</v>
      </c>
      <c r="Y1456" s="57"/>
      <c r="Z1456" s="5">
        <f t="shared" si="627"/>
        <v>0</v>
      </c>
      <c r="AA1456" s="58"/>
      <c r="AB1456" s="58"/>
      <c r="AC1456" s="58"/>
      <c r="AD1456" s="58"/>
      <c r="AE1456" s="58"/>
      <c r="AF1456" s="58"/>
      <c r="AG1456" s="58"/>
      <c r="AH1456" s="58"/>
      <c r="AI1456" s="58"/>
      <c r="AJ1456" s="58"/>
      <c r="AK1456" s="58"/>
      <c r="AL1456" s="58"/>
      <c r="AM1456" s="58"/>
      <c r="AN1456" s="58"/>
      <c r="AO1456" s="58"/>
      <c r="AP1456" s="58"/>
      <c r="AQ1456" s="58"/>
      <c r="AR1456" s="58"/>
      <c r="AS1456" s="58"/>
      <c r="AT1456" s="58"/>
      <c r="AU1456" s="58"/>
      <c r="AV1456" s="58"/>
      <c r="AW1456" s="58"/>
      <c r="AX1456" s="58"/>
      <c r="AY1456" s="58"/>
      <c r="AZ1456" s="58"/>
      <c r="BA1456" s="58"/>
      <c r="BB1456" s="58"/>
      <c r="BC1456" s="58"/>
      <c r="BD1456" s="58"/>
      <c r="BE1456" s="58"/>
      <c r="BF1456" s="58"/>
      <c r="BG1456" s="58"/>
    </row>
    <row r="1457" spans="1:59" s="59" customFormat="1" ht="37.5" customHeight="1">
      <c r="A1457" s="50" t="s">
        <v>40</v>
      </c>
      <c r="B1457" s="86" t="s">
        <v>1044</v>
      </c>
      <c r="C1457" s="310"/>
      <c r="D1457" s="107">
        <f>SUM(E1457:P1457)</f>
        <v>19446</v>
      </c>
      <c r="E1457" s="107"/>
      <c r="F1457" s="107"/>
      <c r="G1457" s="107">
        <v>19446</v>
      </c>
      <c r="H1457" s="107"/>
      <c r="I1457" s="107"/>
      <c r="J1457" s="107"/>
      <c r="K1457" s="107"/>
      <c r="L1457" s="107"/>
      <c r="M1457" s="107"/>
      <c r="N1457" s="107"/>
      <c r="O1457" s="107"/>
      <c r="P1457" s="107"/>
      <c r="Q1457" s="107"/>
      <c r="R1457" s="107"/>
      <c r="S1457" s="107"/>
      <c r="T1457" s="107"/>
      <c r="U1457" s="311">
        <f t="shared" si="616"/>
        <v>19446</v>
      </c>
      <c r="V1457" s="32">
        <f t="shared" si="610"/>
        <v>19446</v>
      </c>
      <c r="W1457" s="97">
        <f t="shared" si="617"/>
        <v>19446</v>
      </c>
      <c r="X1457" s="172">
        <f t="shared" si="624"/>
        <v>19446</v>
      </c>
      <c r="Y1457" s="57"/>
      <c r="Z1457" s="5">
        <f t="shared" si="627"/>
        <v>0</v>
      </c>
      <c r="AA1457" s="58"/>
      <c r="AB1457" s="58"/>
      <c r="AC1457" s="58"/>
      <c r="AD1457" s="58"/>
      <c r="AE1457" s="58"/>
      <c r="AF1457" s="58"/>
      <c r="AG1457" s="58"/>
      <c r="AH1457" s="58"/>
      <c r="AI1457" s="58"/>
      <c r="AJ1457" s="58"/>
      <c r="AK1457" s="58"/>
      <c r="AL1457" s="58"/>
      <c r="AM1457" s="58"/>
      <c r="AN1457" s="58"/>
      <c r="AO1457" s="58"/>
      <c r="AP1457" s="58"/>
      <c r="AQ1457" s="58"/>
      <c r="AR1457" s="58"/>
      <c r="AS1457" s="58"/>
      <c r="AT1457" s="58"/>
      <c r="AU1457" s="58"/>
      <c r="AV1457" s="58"/>
      <c r="AW1457" s="58"/>
      <c r="AX1457" s="58"/>
      <c r="AY1457" s="58"/>
      <c r="AZ1457" s="58"/>
      <c r="BA1457" s="58"/>
      <c r="BB1457" s="58"/>
      <c r="BC1457" s="58"/>
      <c r="BD1457" s="58"/>
      <c r="BE1457" s="58"/>
      <c r="BF1457" s="58"/>
      <c r="BG1457" s="58"/>
    </row>
    <row r="1458" spans="1:59" s="59" customFormat="1" ht="24" customHeight="1" outlineLevel="1">
      <c r="A1458" s="50" t="s">
        <v>40</v>
      </c>
      <c r="B1458" s="51" t="s">
        <v>1053</v>
      </c>
      <c r="C1458" s="310">
        <v>1600</v>
      </c>
      <c r="D1458" s="107">
        <f t="shared" si="634"/>
        <v>1600</v>
      </c>
      <c r="E1458" s="107"/>
      <c r="F1458" s="107"/>
      <c r="G1458" s="107">
        <v>1600</v>
      </c>
      <c r="H1458" s="107"/>
      <c r="I1458" s="107"/>
      <c r="J1458" s="107"/>
      <c r="K1458" s="107"/>
      <c r="L1458" s="107"/>
      <c r="M1458" s="107"/>
      <c r="N1458" s="107"/>
      <c r="O1458" s="107"/>
      <c r="P1458" s="107"/>
      <c r="Q1458" s="107"/>
      <c r="R1458" s="107"/>
      <c r="S1458" s="107"/>
      <c r="T1458" s="107"/>
      <c r="U1458" s="311">
        <f t="shared" si="616"/>
        <v>1600</v>
      </c>
      <c r="V1458" s="32">
        <f t="shared" si="610"/>
        <v>1600</v>
      </c>
      <c r="W1458" s="97">
        <f t="shared" si="617"/>
        <v>1600</v>
      </c>
      <c r="X1458" s="172">
        <f t="shared" si="624"/>
        <v>0</v>
      </c>
      <c r="Y1458" s="57"/>
      <c r="Z1458" s="5">
        <f t="shared" si="627"/>
        <v>0</v>
      </c>
      <c r="AA1458" s="58"/>
      <c r="AB1458" s="58"/>
      <c r="AC1458" s="58"/>
      <c r="AD1458" s="58"/>
      <c r="AE1458" s="58"/>
      <c r="AF1458" s="58"/>
      <c r="AG1458" s="58"/>
      <c r="AH1458" s="58"/>
      <c r="AI1458" s="58"/>
      <c r="AJ1458" s="58"/>
      <c r="AK1458" s="58"/>
      <c r="AL1458" s="58"/>
      <c r="AM1458" s="58"/>
      <c r="AN1458" s="58"/>
      <c r="AO1458" s="58"/>
      <c r="AP1458" s="58"/>
      <c r="AQ1458" s="58"/>
      <c r="AR1458" s="58"/>
      <c r="AS1458" s="58"/>
      <c r="AT1458" s="58"/>
      <c r="AU1458" s="58"/>
      <c r="AV1458" s="58"/>
      <c r="AW1458" s="58"/>
      <c r="AX1458" s="58"/>
      <c r="AY1458" s="58"/>
      <c r="AZ1458" s="58"/>
      <c r="BA1458" s="58"/>
      <c r="BB1458" s="58"/>
      <c r="BC1458" s="58"/>
      <c r="BD1458" s="58"/>
      <c r="BE1458" s="58"/>
      <c r="BF1458" s="58"/>
      <c r="BG1458" s="58"/>
    </row>
    <row r="1459" spans="1:59" s="59" customFormat="1" ht="24">
      <c r="A1459" s="50" t="s">
        <v>40</v>
      </c>
      <c r="B1459" s="51" t="s">
        <v>1054</v>
      </c>
      <c r="C1459" s="310">
        <v>480</v>
      </c>
      <c r="D1459" s="107">
        <f t="shared" si="634"/>
        <v>480</v>
      </c>
      <c r="E1459" s="107"/>
      <c r="F1459" s="107"/>
      <c r="G1459" s="107">
        <v>480</v>
      </c>
      <c r="H1459" s="107"/>
      <c r="I1459" s="107"/>
      <c r="J1459" s="107"/>
      <c r="K1459" s="107"/>
      <c r="L1459" s="107"/>
      <c r="M1459" s="107"/>
      <c r="N1459" s="107"/>
      <c r="O1459" s="107"/>
      <c r="P1459" s="107"/>
      <c r="Q1459" s="107"/>
      <c r="R1459" s="107"/>
      <c r="S1459" s="107"/>
      <c r="T1459" s="107"/>
      <c r="U1459" s="311">
        <f t="shared" si="616"/>
        <v>480</v>
      </c>
      <c r="V1459" s="32">
        <f t="shared" si="610"/>
        <v>480</v>
      </c>
      <c r="W1459" s="97">
        <f t="shared" si="617"/>
        <v>480</v>
      </c>
      <c r="X1459" s="172">
        <f t="shared" si="624"/>
        <v>0</v>
      </c>
      <c r="Y1459" s="57"/>
      <c r="Z1459" s="5">
        <f t="shared" si="627"/>
        <v>0</v>
      </c>
      <c r="AA1459" s="58"/>
      <c r="AB1459" s="58"/>
      <c r="AC1459" s="58"/>
      <c r="AD1459" s="58"/>
      <c r="AE1459" s="58"/>
      <c r="AF1459" s="58"/>
      <c r="AG1459" s="58"/>
      <c r="AH1459" s="58"/>
      <c r="AI1459" s="58"/>
      <c r="AJ1459" s="58"/>
      <c r="AK1459" s="58"/>
      <c r="AL1459" s="58"/>
      <c r="AM1459" s="58"/>
      <c r="AN1459" s="58"/>
      <c r="AO1459" s="58"/>
      <c r="AP1459" s="58"/>
      <c r="AQ1459" s="58"/>
      <c r="AR1459" s="58"/>
      <c r="AS1459" s="58"/>
      <c r="AT1459" s="58"/>
      <c r="AU1459" s="58"/>
      <c r="AV1459" s="58"/>
      <c r="AW1459" s="58"/>
      <c r="AX1459" s="58"/>
      <c r="AY1459" s="58"/>
      <c r="AZ1459" s="58"/>
      <c r="BA1459" s="58"/>
      <c r="BB1459" s="58"/>
      <c r="BC1459" s="58"/>
      <c r="BD1459" s="58"/>
      <c r="BE1459" s="58"/>
      <c r="BF1459" s="58"/>
      <c r="BG1459" s="58"/>
    </row>
    <row r="1460" spans="1:59" s="41" customFormat="1" ht="13.5" customHeight="1">
      <c r="A1460" s="27" t="s">
        <v>1055</v>
      </c>
      <c r="B1460" s="28" t="s">
        <v>1056</v>
      </c>
      <c r="C1460" s="307">
        <f>C1461+C1462+C1466+C1467</f>
        <v>25029</v>
      </c>
      <c r="D1460" s="99">
        <f>D1461+D1462+D1466+D1467</f>
        <v>30855</v>
      </c>
      <c r="E1460" s="99">
        <f t="shared" ref="E1460:T1460" si="638">E1461+E1462+E1466+E1467</f>
        <v>0</v>
      </c>
      <c r="F1460" s="99">
        <f t="shared" si="638"/>
        <v>0</v>
      </c>
      <c r="G1460" s="99">
        <f>G1461+G1462+G1466+G1467</f>
        <v>30855</v>
      </c>
      <c r="H1460" s="99">
        <f t="shared" si="638"/>
        <v>0</v>
      </c>
      <c r="I1460" s="99">
        <f t="shared" si="638"/>
        <v>0</v>
      </c>
      <c r="J1460" s="99">
        <f t="shared" si="638"/>
        <v>0</v>
      </c>
      <c r="K1460" s="99">
        <f t="shared" si="638"/>
        <v>0</v>
      </c>
      <c r="L1460" s="99">
        <f t="shared" si="638"/>
        <v>0</v>
      </c>
      <c r="M1460" s="99">
        <f t="shared" si="638"/>
        <v>0</v>
      </c>
      <c r="N1460" s="99">
        <f t="shared" si="638"/>
        <v>0</v>
      </c>
      <c r="O1460" s="99">
        <f t="shared" si="638"/>
        <v>0</v>
      </c>
      <c r="P1460" s="99">
        <f t="shared" si="638"/>
        <v>0</v>
      </c>
      <c r="Q1460" s="99">
        <f t="shared" si="638"/>
        <v>111</v>
      </c>
      <c r="R1460" s="99"/>
      <c r="S1460" s="99">
        <f t="shared" si="638"/>
        <v>104</v>
      </c>
      <c r="T1460" s="99">
        <f t="shared" si="638"/>
        <v>0</v>
      </c>
      <c r="U1460" s="306">
        <f t="shared" si="616"/>
        <v>30966</v>
      </c>
      <c r="V1460" s="32">
        <f t="shared" si="610"/>
        <v>30862</v>
      </c>
      <c r="W1460" s="97">
        <f t="shared" si="617"/>
        <v>30855</v>
      </c>
      <c r="X1460" s="280">
        <f t="shared" si="624"/>
        <v>5826</v>
      </c>
      <c r="Y1460" s="75" t="s">
        <v>37</v>
      </c>
      <c r="Z1460" s="5">
        <f t="shared" si="627"/>
        <v>0</v>
      </c>
      <c r="AA1460" s="39"/>
      <c r="AB1460" s="39"/>
      <c r="AC1460" s="40"/>
      <c r="AD1460" s="40"/>
      <c r="AE1460" s="40"/>
      <c r="AF1460" s="40"/>
      <c r="AG1460" s="40"/>
      <c r="AH1460" s="40"/>
      <c r="AI1460" s="40"/>
      <c r="AJ1460" s="40"/>
      <c r="AK1460" s="40"/>
      <c r="AL1460" s="40"/>
      <c r="AM1460" s="40"/>
      <c r="AN1460" s="40"/>
      <c r="AO1460" s="40"/>
      <c r="AP1460" s="40"/>
      <c r="AQ1460" s="40"/>
      <c r="AR1460" s="40"/>
      <c r="AS1460" s="40"/>
      <c r="AT1460" s="40"/>
      <c r="AU1460" s="40"/>
      <c r="AV1460" s="40"/>
      <c r="AW1460" s="40"/>
      <c r="AX1460" s="40"/>
      <c r="AY1460" s="40"/>
      <c r="AZ1460" s="40"/>
      <c r="BA1460" s="40"/>
      <c r="BB1460" s="40"/>
      <c r="BC1460" s="40"/>
      <c r="BD1460" s="40"/>
      <c r="BE1460" s="40"/>
      <c r="BF1460" s="40"/>
      <c r="BG1460" s="40"/>
    </row>
    <row r="1461" spans="1:59" s="77" customFormat="1" ht="13.5" customHeight="1">
      <c r="A1461" s="42" t="s">
        <v>35</v>
      </c>
      <c r="B1461" s="43" t="s">
        <v>1057</v>
      </c>
      <c r="C1461" s="308">
        <v>13440</v>
      </c>
      <c r="D1461" s="103">
        <f>SUM(E1461:P1461)</f>
        <v>16078</v>
      </c>
      <c r="E1461" s="103"/>
      <c r="F1461" s="103"/>
      <c r="G1461" s="103">
        <v>16078</v>
      </c>
      <c r="H1461" s="103"/>
      <c r="I1461" s="103"/>
      <c r="J1461" s="103"/>
      <c r="K1461" s="103"/>
      <c r="L1461" s="103"/>
      <c r="M1461" s="103"/>
      <c r="N1461" s="103"/>
      <c r="O1461" s="103"/>
      <c r="P1461" s="103"/>
      <c r="Q1461" s="103">
        <v>111</v>
      </c>
      <c r="R1461" s="103"/>
      <c r="S1461" s="103">
        <v>104</v>
      </c>
      <c r="T1461" s="103"/>
      <c r="U1461" s="309">
        <f t="shared" si="616"/>
        <v>16189</v>
      </c>
      <c r="V1461" s="32">
        <f t="shared" si="610"/>
        <v>16085</v>
      </c>
      <c r="W1461" s="97">
        <f t="shared" si="617"/>
        <v>16078</v>
      </c>
      <c r="X1461" s="176">
        <f t="shared" si="624"/>
        <v>2638</v>
      </c>
      <c r="Y1461" s="57"/>
      <c r="Z1461" s="5">
        <f t="shared" si="627"/>
        <v>0</v>
      </c>
      <c r="AA1461" s="76"/>
      <c r="AB1461" s="76"/>
      <c r="AC1461" s="76"/>
      <c r="AD1461" s="76"/>
      <c r="AE1461" s="76"/>
      <c r="AF1461" s="76"/>
      <c r="AG1461" s="76"/>
      <c r="AH1461" s="76"/>
      <c r="AI1461" s="76"/>
      <c r="AJ1461" s="76"/>
      <c r="AK1461" s="76"/>
      <c r="AL1461" s="76"/>
      <c r="AM1461" s="76"/>
      <c r="AN1461" s="76"/>
      <c r="AO1461" s="76"/>
      <c r="AP1461" s="76"/>
      <c r="AQ1461" s="76"/>
      <c r="AR1461" s="76"/>
      <c r="AS1461" s="76"/>
      <c r="AT1461" s="76"/>
      <c r="AU1461" s="76"/>
      <c r="AV1461" s="76"/>
      <c r="AW1461" s="76"/>
      <c r="AX1461" s="76"/>
      <c r="AY1461" s="76"/>
      <c r="AZ1461" s="76"/>
      <c r="BA1461" s="76"/>
      <c r="BB1461" s="76"/>
      <c r="BC1461" s="76"/>
      <c r="BD1461" s="76"/>
      <c r="BE1461" s="76"/>
      <c r="BF1461" s="76"/>
      <c r="BG1461" s="76"/>
    </row>
    <row r="1462" spans="1:59" s="77" customFormat="1" ht="13.5" customHeight="1">
      <c r="A1462" s="42" t="s">
        <v>43</v>
      </c>
      <c r="B1462" s="43" t="s">
        <v>94</v>
      </c>
      <c r="C1462" s="312">
        <v>11099</v>
      </c>
      <c r="D1462" s="45">
        <f>SUM(D1463:D1465)</f>
        <v>12804</v>
      </c>
      <c r="E1462" s="45">
        <f t="shared" ref="E1462:H1462" si="639">SUM(E1463:E1465)</f>
        <v>0</v>
      </c>
      <c r="F1462" s="45">
        <f t="shared" si="639"/>
        <v>0</v>
      </c>
      <c r="G1462" s="45">
        <f>SUM(G1463:G1465)</f>
        <v>12804</v>
      </c>
      <c r="H1462" s="45">
        <f t="shared" si="639"/>
        <v>0</v>
      </c>
      <c r="I1462" s="45">
        <f t="shared" ref="I1462:P1462" si="640">SUM(I1463:I1464)</f>
        <v>0</v>
      </c>
      <c r="J1462" s="45">
        <f t="shared" si="640"/>
        <v>0</v>
      </c>
      <c r="K1462" s="45">
        <f t="shared" si="640"/>
        <v>0</v>
      </c>
      <c r="L1462" s="45">
        <f t="shared" si="640"/>
        <v>0</v>
      </c>
      <c r="M1462" s="45">
        <f t="shared" si="640"/>
        <v>0</v>
      </c>
      <c r="N1462" s="45">
        <f t="shared" si="640"/>
        <v>0</v>
      </c>
      <c r="O1462" s="45">
        <f t="shared" si="640"/>
        <v>0</v>
      </c>
      <c r="P1462" s="45">
        <f t="shared" si="640"/>
        <v>0</v>
      </c>
      <c r="Q1462" s="45">
        <f t="shared" ref="Q1462:T1462" si="641">Q1463+Q1464+Q1465</f>
        <v>0</v>
      </c>
      <c r="R1462" s="45"/>
      <c r="S1462" s="45">
        <f t="shared" si="641"/>
        <v>0</v>
      </c>
      <c r="T1462" s="45">
        <f t="shared" si="641"/>
        <v>0</v>
      </c>
      <c r="U1462" s="309">
        <f t="shared" si="616"/>
        <v>12804</v>
      </c>
      <c r="V1462" s="32">
        <f t="shared" ref="V1462:V1525" si="642">U1462-S1462</f>
        <v>12804</v>
      </c>
      <c r="W1462" s="97">
        <f t="shared" si="617"/>
        <v>12804</v>
      </c>
      <c r="X1462" s="176">
        <f t="shared" si="624"/>
        <v>1705</v>
      </c>
      <c r="Y1462" s="57"/>
      <c r="Z1462" s="5">
        <f t="shared" si="627"/>
        <v>0</v>
      </c>
      <c r="AA1462" s="76"/>
      <c r="AB1462" s="76"/>
      <c r="AC1462" s="76"/>
      <c r="AD1462" s="76"/>
      <c r="AE1462" s="76"/>
      <c r="AF1462" s="76"/>
      <c r="AG1462" s="76"/>
      <c r="AH1462" s="76"/>
      <c r="AI1462" s="76"/>
      <c r="AJ1462" s="76"/>
      <c r="AK1462" s="76"/>
      <c r="AL1462" s="76"/>
      <c r="AM1462" s="76"/>
      <c r="AN1462" s="76"/>
      <c r="AO1462" s="76"/>
      <c r="AP1462" s="76"/>
      <c r="AQ1462" s="76"/>
      <c r="AR1462" s="76"/>
      <c r="AS1462" s="76"/>
      <c r="AT1462" s="76"/>
      <c r="AU1462" s="76"/>
      <c r="AV1462" s="76"/>
      <c r="AW1462" s="76"/>
      <c r="AX1462" s="76"/>
      <c r="AY1462" s="76"/>
      <c r="AZ1462" s="76"/>
      <c r="BA1462" s="76"/>
      <c r="BB1462" s="76"/>
      <c r="BC1462" s="76"/>
      <c r="BD1462" s="76"/>
      <c r="BE1462" s="76"/>
      <c r="BF1462" s="76"/>
      <c r="BG1462" s="76"/>
    </row>
    <row r="1463" spans="1:59" s="122" customFormat="1" ht="12">
      <c r="A1463" s="118" t="s">
        <v>40</v>
      </c>
      <c r="B1463" s="119" t="s">
        <v>1058</v>
      </c>
      <c r="C1463" s="310">
        <v>7724</v>
      </c>
      <c r="D1463" s="107">
        <f>SUM(E1463:P1463)</f>
        <v>9331</v>
      </c>
      <c r="E1463" s="107"/>
      <c r="F1463" s="107"/>
      <c r="G1463" s="107">
        <v>9331</v>
      </c>
      <c r="H1463" s="107"/>
      <c r="I1463" s="107"/>
      <c r="J1463" s="107"/>
      <c r="K1463" s="107"/>
      <c r="L1463" s="107"/>
      <c r="M1463" s="107"/>
      <c r="N1463" s="107"/>
      <c r="O1463" s="107"/>
      <c r="P1463" s="107"/>
      <c r="Q1463" s="107"/>
      <c r="R1463" s="107"/>
      <c r="S1463" s="107"/>
      <c r="T1463" s="107"/>
      <c r="U1463" s="311">
        <f t="shared" si="616"/>
        <v>9331</v>
      </c>
      <c r="V1463" s="32">
        <f t="shared" si="642"/>
        <v>9331</v>
      </c>
      <c r="W1463" s="97">
        <f t="shared" si="617"/>
        <v>9331</v>
      </c>
      <c r="X1463" s="172">
        <f t="shared" si="624"/>
        <v>1607</v>
      </c>
      <c r="Y1463" s="64"/>
      <c r="Z1463" s="5">
        <f t="shared" si="627"/>
        <v>0</v>
      </c>
      <c r="AA1463" s="121"/>
      <c r="AB1463" s="121"/>
      <c r="AC1463" s="121"/>
      <c r="AD1463" s="121"/>
      <c r="AE1463" s="121"/>
      <c r="AF1463" s="121"/>
      <c r="AG1463" s="121"/>
      <c r="AH1463" s="121"/>
      <c r="AI1463" s="121"/>
      <c r="AJ1463" s="121"/>
      <c r="AK1463" s="121"/>
      <c r="AL1463" s="121"/>
      <c r="AM1463" s="121"/>
      <c r="AN1463" s="121"/>
      <c r="AO1463" s="121"/>
      <c r="AP1463" s="121"/>
      <c r="AQ1463" s="121"/>
      <c r="AR1463" s="121"/>
      <c r="AS1463" s="121"/>
      <c r="AT1463" s="121"/>
      <c r="AU1463" s="121"/>
      <c r="AV1463" s="121"/>
      <c r="AW1463" s="121"/>
      <c r="AX1463" s="121"/>
      <c r="AY1463" s="121"/>
      <c r="AZ1463" s="121"/>
      <c r="BA1463" s="121"/>
      <c r="BB1463" s="121"/>
      <c r="BC1463" s="121"/>
      <c r="BD1463" s="121"/>
      <c r="BE1463" s="121"/>
      <c r="BF1463" s="121"/>
      <c r="BG1463" s="121"/>
    </row>
    <row r="1464" spans="1:59" s="122" customFormat="1" ht="24">
      <c r="A1464" s="60" t="s">
        <v>38</v>
      </c>
      <c r="B1464" s="51" t="s">
        <v>1059</v>
      </c>
      <c r="C1464" s="310">
        <v>3230</v>
      </c>
      <c r="D1464" s="107">
        <f t="shared" ref="D1464:D1465" si="643">SUM(E1464:P1464)</f>
        <v>3328</v>
      </c>
      <c r="E1464" s="107"/>
      <c r="F1464" s="107"/>
      <c r="G1464" s="107">
        <v>3328</v>
      </c>
      <c r="H1464" s="107"/>
      <c r="I1464" s="107"/>
      <c r="J1464" s="107"/>
      <c r="K1464" s="107"/>
      <c r="L1464" s="107"/>
      <c r="M1464" s="107"/>
      <c r="N1464" s="107"/>
      <c r="O1464" s="107"/>
      <c r="P1464" s="107"/>
      <c r="Q1464" s="107"/>
      <c r="R1464" s="107"/>
      <c r="S1464" s="107"/>
      <c r="T1464" s="107"/>
      <c r="U1464" s="311">
        <f t="shared" si="616"/>
        <v>3328</v>
      </c>
      <c r="V1464" s="32">
        <f t="shared" si="642"/>
        <v>3328</v>
      </c>
      <c r="W1464" s="97">
        <f t="shared" si="617"/>
        <v>3328</v>
      </c>
      <c r="X1464" s="172">
        <f t="shared" si="624"/>
        <v>98</v>
      </c>
      <c r="Y1464" s="64"/>
      <c r="Z1464" s="5">
        <f t="shared" si="627"/>
        <v>0</v>
      </c>
      <c r="AA1464" s="121"/>
      <c r="AB1464" s="121"/>
      <c r="AC1464" s="121"/>
      <c r="AD1464" s="121"/>
      <c r="AE1464" s="121"/>
      <c r="AF1464" s="121"/>
      <c r="AG1464" s="121"/>
      <c r="AH1464" s="121"/>
      <c r="AI1464" s="121"/>
      <c r="AJ1464" s="121"/>
      <c r="AK1464" s="121"/>
      <c r="AL1464" s="121"/>
      <c r="AM1464" s="121"/>
      <c r="AN1464" s="121"/>
      <c r="AO1464" s="121"/>
      <c r="AP1464" s="121"/>
      <c r="AQ1464" s="121"/>
      <c r="AR1464" s="121"/>
      <c r="AS1464" s="121"/>
      <c r="AT1464" s="121"/>
      <c r="AU1464" s="121"/>
      <c r="AV1464" s="121"/>
      <c r="AW1464" s="121"/>
      <c r="AX1464" s="121"/>
      <c r="AY1464" s="121"/>
      <c r="AZ1464" s="121"/>
      <c r="BA1464" s="121"/>
      <c r="BB1464" s="121"/>
      <c r="BC1464" s="121"/>
      <c r="BD1464" s="121"/>
      <c r="BE1464" s="121"/>
      <c r="BF1464" s="121"/>
      <c r="BG1464" s="121"/>
    </row>
    <row r="1465" spans="1:59" s="59" customFormat="1" ht="24">
      <c r="A1465" s="60" t="s">
        <v>242</v>
      </c>
      <c r="B1465" s="51" t="s">
        <v>1060</v>
      </c>
      <c r="C1465" s="310">
        <v>145</v>
      </c>
      <c r="D1465" s="107">
        <f t="shared" si="643"/>
        <v>145</v>
      </c>
      <c r="E1465" s="107"/>
      <c r="F1465" s="107"/>
      <c r="G1465" s="107">
        <v>145</v>
      </c>
      <c r="H1465" s="107"/>
      <c r="I1465" s="107"/>
      <c r="J1465" s="107"/>
      <c r="K1465" s="107"/>
      <c r="L1465" s="107"/>
      <c r="M1465" s="107"/>
      <c r="N1465" s="107"/>
      <c r="O1465" s="107"/>
      <c r="P1465" s="107"/>
      <c r="Q1465" s="107"/>
      <c r="R1465" s="107"/>
      <c r="S1465" s="107"/>
      <c r="T1465" s="107"/>
      <c r="U1465" s="311">
        <f t="shared" si="616"/>
        <v>145</v>
      </c>
      <c r="V1465" s="32">
        <f t="shared" si="642"/>
        <v>145</v>
      </c>
      <c r="W1465" s="97">
        <f t="shared" si="617"/>
        <v>145</v>
      </c>
      <c r="X1465" s="172">
        <f t="shared" si="624"/>
        <v>0</v>
      </c>
      <c r="Y1465" s="57"/>
      <c r="Z1465" s="5">
        <f t="shared" si="627"/>
        <v>0</v>
      </c>
      <c r="AA1465" s="58"/>
      <c r="AB1465" s="58"/>
      <c r="AC1465" s="58"/>
      <c r="AD1465" s="58"/>
      <c r="AE1465" s="58"/>
      <c r="AF1465" s="58"/>
      <c r="AG1465" s="58"/>
      <c r="AH1465" s="58"/>
      <c r="AI1465" s="58"/>
      <c r="AJ1465" s="58"/>
      <c r="AK1465" s="58"/>
      <c r="AL1465" s="58"/>
      <c r="AM1465" s="58"/>
      <c r="AN1465" s="58"/>
      <c r="AO1465" s="58"/>
      <c r="AP1465" s="58"/>
      <c r="AQ1465" s="58"/>
      <c r="AR1465" s="58"/>
      <c r="AS1465" s="58"/>
      <c r="AT1465" s="58"/>
      <c r="AU1465" s="58"/>
      <c r="AV1465" s="58"/>
      <c r="AW1465" s="58"/>
      <c r="AX1465" s="58"/>
      <c r="AY1465" s="58"/>
      <c r="AZ1465" s="58"/>
      <c r="BA1465" s="58"/>
      <c r="BB1465" s="58"/>
      <c r="BC1465" s="58"/>
      <c r="BD1465" s="58"/>
      <c r="BE1465" s="58"/>
      <c r="BF1465" s="58"/>
      <c r="BG1465" s="58"/>
    </row>
    <row r="1466" spans="1:59" s="77" customFormat="1" ht="13.5" customHeight="1">
      <c r="A1466" s="315" t="s">
        <v>45</v>
      </c>
      <c r="B1466" s="316" t="s">
        <v>1061</v>
      </c>
      <c r="C1466" s="308">
        <v>0</v>
      </c>
      <c r="D1466" s="103">
        <f>SUM(E1466:P1466)</f>
        <v>1973</v>
      </c>
      <c r="E1466" s="103"/>
      <c r="F1466" s="103"/>
      <c r="G1466" s="103">
        <v>1973</v>
      </c>
      <c r="H1466" s="103"/>
      <c r="I1466" s="103"/>
      <c r="J1466" s="103"/>
      <c r="K1466" s="103"/>
      <c r="L1466" s="103"/>
      <c r="M1466" s="103"/>
      <c r="N1466" s="103">
        <v>0</v>
      </c>
      <c r="O1466" s="103"/>
      <c r="P1466" s="103"/>
      <c r="Q1466" s="103"/>
      <c r="R1466" s="103"/>
      <c r="S1466" s="103"/>
      <c r="T1466" s="103"/>
      <c r="U1466" s="309">
        <f t="shared" si="616"/>
        <v>1973</v>
      </c>
      <c r="V1466" s="32">
        <f t="shared" si="642"/>
        <v>1973</v>
      </c>
      <c r="W1466" s="97">
        <f t="shared" si="617"/>
        <v>1973</v>
      </c>
      <c r="X1466" s="176">
        <f t="shared" si="624"/>
        <v>1973</v>
      </c>
      <c r="Y1466" s="57"/>
      <c r="Z1466" s="5">
        <f t="shared" si="627"/>
        <v>0</v>
      </c>
      <c r="AA1466" s="76"/>
      <c r="AB1466" s="76"/>
      <c r="AC1466" s="76"/>
      <c r="AD1466" s="76"/>
      <c r="AE1466" s="76"/>
      <c r="AF1466" s="76"/>
      <c r="AG1466" s="76"/>
      <c r="AH1466" s="76"/>
      <c r="AI1466" s="76"/>
      <c r="AJ1466" s="76"/>
      <c r="AK1466" s="76"/>
      <c r="AL1466" s="76"/>
      <c r="AM1466" s="76"/>
      <c r="AN1466" s="76"/>
      <c r="AO1466" s="76"/>
      <c r="AP1466" s="76"/>
      <c r="AQ1466" s="76"/>
      <c r="AR1466" s="76"/>
      <c r="AS1466" s="76"/>
      <c r="AT1466" s="76"/>
      <c r="AU1466" s="76"/>
      <c r="AV1466" s="76"/>
      <c r="AW1466" s="76"/>
      <c r="AX1466" s="76"/>
      <c r="AY1466" s="76"/>
      <c r="AZ1466" s="76"/>
      <c r="BA1466" s="76"/>
      <c r="BB1466" s="76"/>
      <c r="BC1466" s="76"/>
      <c r="BD1466" s="76"/>
      <c r="BE1466" s="76"/>
      <c r="BF1466" s="76"/>
      <c r="BG1466" s="76"/>
    </row>
    <row r="1467" spans="1:59" s="77" customFormat="1" ht="13.5" hidden="1" customHeight="1">
      <c r="A1467" s="315" t="s">
        <v>65</v>
      </c>
      <c r="B1467" s="316" t="s">
        <v>1062</v>
      </c>
      <c r="C1467" s="308">
        <v>490</v>
      </c>
      <c r="D1467" s="103"/>
      <c r="E1467" s="103"/>
      <c r="F1467" s="103"/>
      <c r="G1467" s="103"/>
      <c r="H1467" s="103"/>
      <c r="I1467" s="103"/>
      <c r="J1467" s="103"/>
      <c r="K1467" s="103"/>
      <c r="L1467" s="103"/>
      <c r="M1467" s="103"/>
      <c r="N1467" s="103"/>
      <c r="O1467" s="103"/>
      <c r="P1467" s="103"/>
      <c r="Q1467" s="103"/>
      <c r="R1467" s="103"/>
      <c r="S1467" s="103"/>
      <c r="T1467" s="103"/>
      <c r="U1467" s="309">
        <f t="shared" si="616"/>
        <v>0</v>
      </c>
      <c r="V1467" s="32">
        <f t="shared" si="642"/>
        <v>0</v>
      </c>
      <c r="W1467" s="97">
        <f t="shared" si="617"/>
        <v>0</v>
      </c>
      <c r="X1467" s="176">
        <f t="shared" si="624"/>
        <v>-490</v>
      </c>
      <c r="Y1467" s="57"/>
      <c r="Z1467" s="5">
        <f t="shared" si="627"/>
        <v>0</v>
      </c>
      <c r="AA1467" s="76"/>
      <c r="AB1467" s="76"/>
      <c r="AC1467" s="76"/>
      <c r="AD1467" s="76"/>
      <c r="AE1467" s="76"/>
      <c r="AF1467" s="76"/>
      <c r="AG1467" s="76"/>
      <c r="AH1467" s="76"/>
      <c r="AI1467" s="76"/>
      <c r="AJ1467" s="76"/>
      <c r="AK1467" s="76"/>
      <c r="AL1467" s="76"/>
      <c r="AM1467" s="76"/>
      <c r="AN1467" s="76"/>
      <c r="AO1467" s="76"/>
      <c r="AP1467" s="76"/>
      <c r="AQ1467" s="76"/>
      <c r="AR1467" s="76"/>
      <c r="AS1467" s="76"/>
      <c r="AT1467" s="76"/>
      <c r="AU1467" s="76"/>
      <c r="AV1467" s="76"/>
      <c r="AW1467" s="76"/>
      <c r="AX1467" s="76"/>
      <c r="AY1467" s="76"/>
      <c r="AZ1467" s="76"/>
      <c r="BA1467" s="76"/>
      <c r="BB1467" s="76"/>
      <c r="BC1467" s="76"/>
      <c r="BD1467" s="76"/>
      <c r="BE1467" s="76"/>
      <c r="BF1467" s="76"/>
      <c r="BG1467" s="76"/>
    </row>
    <row r="1468" spans="1:59" s="41" customFormat="1" ht="13.5" customHeight="1">
      <c r="A1468" s="27" t="s">
        <v>1063</v>
      </c>
      <c r="B1468" s="28" t="s">
        <v>1064</v>
      </c>
      <c r="C1468" s="307">
        <f>C1469+C1470+C1474+C1475</f>
        <v>22327</v>
      </c>
      <c r="D1468" s="99">
        <f t="shared" ref="D1468:P1468" si="644">D1469+D1470+D1474+D1475</f>
        <v>27125</v>
      </c>
      <c r="E1468" s="99">
        <f t="shared" si="644"/>
        <v>0</v>
      </c>
      <c r="F1468" s="99">
        <f t="shared" si="644"/>
        <v>0</v>
      </c>
      <c r="G1468" s="99">
        <f>G1469+G1470+G1474+G1475</f>
        <v>27125</v>
      </c>
      <c r="H1468" s="99">
        <f t="shared" si="644"/>
        <v>0</v>
      </c>
      <c r="I1468" s="99">
        <f t="shared" si="644"/>
        <v>0</v>
      </c>
      <c r="J1468" s="99">
        <f t="shared" si="644"/>
        <v>0</v>
      </c>
      <c r="K1468" s="99">
        <f t="shared" si="644"/>
        <v>0</v>
      </c>
      <c r="L1468" s="99">
        <f t="shared" si="644"/>
        <v>0</v>
      </c>
      <c r="M1468" s="99">
        <f t="shared" si="644"/>
        <v>0</v>
      </c>
      <c r="N1468" s="99">
        <f t="shared" si="644"/>
        <v>0</v>
      </c>
      <c r="O1468" s="99">
        <f t="shared" si="644"/>
        <v>0</v>
      </c>
      <c r="P1468" s="99">
        <f t="shared" si="644"/>
        <v>0</v>
      </c>
      <c r="Q1468" s="99">
        <f>Q1469+Q1470</f>
        <v>107</v>
      </c>
      <c r="R1468" s="99"/>
      <c r="S1468" s="99">
        <f>S1469+S1470</f>
        <v>104</v>
      </c>
      <c r="T1468" s="99">
        <f>T1469+T1470</f>
        <v>0</v>
      </c>
      <c r="U1468" s="306">
        <f t="shared" si="616"/>
        <v>27232</v>
      </c>
      <c r="V1468" s="32">
        <f t="shared" si="642"/>
        <v>27128</v>
      </c>
      <c r="W1468" s="97">
        <f t="shared" si="617"/>
        <v>27125</v>
      </c>
      <c r="X1468" s="280">
        <f t="shared" si="624"/>
        <v>4798</v>
      </c>
      <c r="Y1468" s="75" t="s">
        <v>37</v>
      </c>
      <c r="Z1468" s="5">
        <f t="shared" si="627"/>
        <v>0</v>
      </c>
      <c r="AA1468" s="39"/>
      <c r="AB1468" s="39"/>
      <c r="AC1468" s="40"/>
      <c r="AD1468" s="40"/>
      <c r="AE1468" s="40"/>
      <c r="AF1468" s="40"/>
      <c r="AG1468" s="40"/>
      <c r="AH1468" s="40"/>
      <c r="AI1468" s="40"/>
      <c r="AJ1468" s="40"/>
      <c r="AK1468" s="40"/>
      <c r="AL1468" s="40"/>
      <c r="AM1468" s="40"/>
      <c r="AN1468" s="40"/>
      <c r="AO1468" s="40"/>
      <c r="AP1468" s="40"/>
      <c r="AQ1468" s="40"/>
      <c r="AR1468" s="40"/>
      <c r="AS1468" s="40"/>
      <c r="AT1468" s="40"/>
      <c r="AU1468" s="40"/>
      <c r="AV1468" s="40"/>
      <c r="AW1468" s="40"/>
      <c r="AX1468" s="40"/>
      <c r="AY1468" s="40"/>
      <c r="AZ1468" s="40"/>
      <c r="BA1468" s="40"/>
      <c r="BB1468" s="40"/>
      <c r="BC1468" s="40"/>
      <c r="BD1468" s="40"/>
      <c r="BE1468" s="40"/>
      <c r="BF1468" s="40"/>
      <c r="BG1468" s="40"/>
    </row>
    <row r="1469" spans="1:59" s="77" customFormat="1" ht="13.5" customHeight="1">
      <c r="A1469" s="42" t="s">
        <v>35</v>
      </c>
      <c r="B1469" s="43" t="s">
        <v>1057</v>
      </c>
      <c r="C1469" s="308">
        <v>10696</v>
      </c>
      <c r="D1469" s="103">
        <f>SUM(E1469:P1469)</f>
        <v>12800</v>
      </c>
      <c r="E1469" s="103"/>
      <c r="F1469" s="103"/>
      <c r="G1469" s="103">
        <v>12800</v>
      </c>
      <c r="H1469" s="103"/>
      <c r="I1469" s="103"/>
      <c r="J1469" s="103"/>
      <c r="K1469" s="103"/>
      <c r="L1469" s="103"/>
      <c r="M1469" s="103"/>
      <c r="N1469" s="103">
        <v>0</v>
      </c>
      <c r="O1469" s="103"/>
      <c r="P1469" s="103"/>
      <c r="Q1469" s="103">
        <v>107</v>
      </c>
      <c r="R1469" s="103"/>
      <c r="S1469" s="103">
        <v>104</v>
      </c>
      <c r="T1469" s="103"/>
      <c r="U1469" s="309">
        <f t="shared" si="616"/>
        <v>12907</v>
      </c>
      <c r="V1469" s="32">
        <f t="shared" si="642"/>
        <v>12803</v>
      </c>
      <c r="W1469" s="97">
        <f t="shared" si="617"/>
        <v>12800</v>
      </c>
      <c r="X1469" s="176">
        <f t="shared" si="624"/>
        <v>2104</v>
      </c>
      <c r="Y1469" s="57"/>
      <c r="Z1469" s="5">
        <f t="shared" si="627"/>
        <v>0</v>
      </c>
      <c r="AA1469" s="76"/>
      <c r="AB1469" s="76"/>
      <c r="AC1469" s="76"/>
      <c r="AD1469" s="76"/>
      <c r="AE1469" s="76"/>
      <c r="AF1469" s="76"/>
      <c r="AG1469" s="76"/>
      <c r="AH1469" s="76"/>
      <c r="AI1469" s="76"/>
      <c r="AJ1469" s="76"/>
      <c r="AK1469" s="76"/>
      <c r="AL1469" s="76"/>
      <c r="AM1469" s="76"/>
      <c r="AN1469" s="76"/>
      <c r="AO1469" s="76"/>
      <c r="AP1469" s="76"/>
      <c r="AQ1469" s="76"/>
      <c r="AR1469" s="76"/>
      <c r="AS1469" s="76"/>
      <c r="AT1469" s="76"/>
      <c r="AU1469" s="76"/>
      <c r="AV1469" s="76"/>
      <c r="AW1469" s="76"/>
      <c r="AX1469" s="76"/>
      <c r="AY1469" s="76"/>
      <c r="AZ1469" s="76"/>
      <c r="BA1469" s="76"/>
      <c r="BB1469" s="76"/>
      <c r="BC1469" s="76"/>
      <c r="BD1469" s="76"/>
      <c r="BE1469" s="76"/>
      <c r="BF1469" s="76"/>
      <c r="BG1469" s="76"/>
    </row>
    <row r="1470" spans="1:59" s="77" customFormat="1" ht="13.5" customHeight="1">
      <c r="A1470" s="42" t="s">
        <v>43</v>
      </c>
      <c r="B1470" s="43" t="s">
        <v>94</v>
      </c>
      <c r="C1470" s="308">
        <v>11150</v>
      </c>
      <c r="D1470" s="103">
        <f>SUM(D1471:D1473)</f>
        <v>12589</v>
      </c>
      <c r="E1470" s="103">
        <f t="shared" ref="E1470:F1470" si="645">SUM(E1471:E1473)</f>
        <v>0</v>
      </c>
      <c r="F1470" s="103">
        <f t="shared" si="645"/>
        <v>0</v>
      </c>
      <c r="G1470" s="103">
        <f>SUM(G1471:G1473)</f>
        <v>12589</v>
      </c>
      <c r="H1470" s="103">
        <f t="shared" ref="H1470:P1470" si="646">SUM(H1471:H1473)</f>
        <v>0</v>
      </c>
      <c r="I1470" s="103">
        <f t="shared" si="646"/>
        <v>0</v>
      </c>
      <c r="J1470" s="103">
        <f t="shared" si="646"/>
        <v>0</v>
      </c>
      <c r="K1470" s="103">
        <f t="shared" si="646"/>
        <v>0</v>
      </c>
      <c r="L1470" s="103">
        <f t="shared" si="646"/>
        <v>0</v>
      </c>
      <c r="M1470" s="103">
        <f t="shared" si="646"/>
        <v>0</v>
      </c>
      <c r="N1470" s="103">
        <f t="shared" si="646"/>
        <v>0</v>
      </c>
      <c r="O1470" s="103">
        <f t="shared" si="646"/>
        <v>0</v>
      </c>
      <c r="P1470" s="103">
        <f t="shared" si="646"/>
        <v>0</v>
      </c>
      <c r="Q1470" s="103">
        <f t="shared" ref="Q1470:T1470" si="647">Q1471+Q1472+Q1473+Q1474+Q1475</f>
        <v>0</v>
      </c>
      <c r="R1470" s="103"/>
      <c r="S1470" s="103">
        <f t="shared" si="647"/>
        <v>0</v>
      </c>
      <c r="T1470" s="103">
        <f t="shared" si="647"/>
        <v>0</v>
      </c>
      <c r="U1470" s="309">
        <f t="shared" si="616"/>
        <v>12589</v>
      </c>
      <c r="V1470" s="32">
        <f t="shared" si="642"/>
        <v>12589</v>
      </c>
      <c r="W1470" s="97">
        <f t="shared" si="617"/>
        <v>12589</v>
      </c>
      <c r="X1470" s="171">
        <f t="shared" si="624"/>
        <v>1439</v>
      </c>
      <c r="Y1470" s="57"/>
      <c r="Z1470" s="5">
        <f t="shared" si="627"/>
        <v>0</v>
      </c>
      <c r="AA1470" s="76"/>
      <c r="AB1470" s="76"/>
      <c r="AC1470" s="76"/>
      <c r="AD1470" s="76"/>
      <c r="AE1470" s="76"/>
      <c r="AF1470" s="76"/>
      <c r="AG1470" s="76"/>
      <c r="AH1470" s="76"/>
      <c r="AI1470" s="76"/>
      <c r="AJ1470" s="76"/>
      <c r="AK1470" s="76"/>
      <c r="AL1470" s="76"/>
      <c r="AM1470" s="76"/>
      <c r="AN1470" s="76"/>
      <c r="AO1470" s="76"/>
      <c r="AP1470" s="76"/>
      <c r="AQ1470" s="76"/>
      <c r="AR1470" s="76"/>
      <c r="AS1470" s="76"/>
      <c r="AT1470" s="76"/>
      <c r="AU1470" s="76"/>
      <c r="AV1470" s="76"/>
      <c r="AW1470" s="76"/>
      <c r="AX1470" s="76"/>
      <c r="AY1470" s="76"/>
      <c r="AZ1470" s="76"/>
      <c r="BA1470" s="76"/>
      <c r="BB1470" s="76"/>
      <c r="BC1470" s="76"/>
      <c r="BD1470" s="76"/>
      <c r="BE1470" s="76"/>
      <c r="BF1470" s="76"/>
      <c r="BG1470" s="76"/>
    </row>
    <row r="1471" spans="1:59" s="122" customFormat="1" ht="12">
      <c r="A1471" s="118" t="s">
        <v>40</v>
      </c>
      <c r="B1471" s="119" t="s">
        <v>1058</v>
      </c>
      <c r="C1471" s="310">
        <v>7724</v>
      </c>
      <c r="D1471" s="107">
        <f>SUM(E1471:P1471)</f>
        <v>9331</v>
      </c>
      <c r="E1471" s="107"/>
      <c r="F1471" s="107"/>
      <c r="G1471" s="107">
        <v>9331</v>
      </c>
      <c r="H1471" s="107"/>
      <c r="I1471" s="107"/>
      <c r="J1471" s="107"/>
      <c r="K1471" s="107"/>
      <c r="L1471" s="107"/>
      <c r="M1471" s="107"/>
      <c r="N1471" s="107"/>
      <c r="O1471" s="107"/>
      <c r="P1471" s="107"/>
      <c r="Q1471" s="107"/>
      <c r="R1471" s="107"/>
      <c r="S1471" s="107"/>
      <c r="T1471" s="107"/>
      <c r="U1471" s="311">
        <f t="shared" si="616"/>
        <v>9331</v>
      </c>
      <c r="V1471" s="32">
        <f t="shared" si="642"/>
        <v>9331</v>
      </c>
      <c r="W1471" s="97">
        <f t="shared" si="617"/>
        <v>9331</v>
      </c>
      <c r="X1471" s="172">
        <f t="shared" si="624"/>
        <v>1607</v>
      </c>
      <c r="Y1471" s="64"/>
      <c r="Z1471" s="5">
        <f t="shared" si="627"/>
        <v>0</v>
      </c>
      <c r="AA1471" s="121"/>
      <c r="AB1471" s="121"/>
      <c r="AC1471" s="121"/>
      <c r="AD1471" s="121"/>
      <c r="AE1471" s="121"/>
      <c r="AF1471" s="121"/>
      <c r="AG1471" s="121"/>
      <c r="AH1471" s="121"/>
      <c r="AI1471" s="121"/>
      <c r="AJ1471" s="121"/>
      <c r="AK1471" s="121"/>
      <c r="AL1471" s="121"/>
      <c r="AM1471" s="121"/>
      <c r="AN1471" s="121"/>
      <c r="AO1471" s="121"/>
      <c r="AP1471" s="121"/>
      <c r="AQ1471" s="121"/>
      <c r="AR1471" s="121"/>
      <c r="AS1471" s="121"/>
      <c r="AT1471" s="121"/>
      <c r="AU1471" s="121"/>
      <c r="AV1471" s="121"/>
      <c r="AW1471" s="121"/>
      <c r="AX1471" s="121"/>
      <c r="AY1471" s="121"/>
      <c r="AZ1471" s="121"/>
      <c r="BA1471" s="121"/>
      <c r="BB1471" s="121"/>
      <c r="BC1471" s="121"/>
      <c r="BD1471" s="121"/>
      <c r="BE1471" s="121"/>
      <c r="BF1471" s="121"/>
      <c r="BG1471" s="121"/>
    </row>
    <row r="1472" spans="1:59" s="122" customFormat="1" ht="24">
      <c r="A1472" s="60" t="s">
        <v>38</v>
      </c>
      <c r="B1472" s="51" t="s">
        <v>1059</v>
      </c>
      <c r="C1472" s="310">
        <v>3282</v>
      </c>
      <c r="D1472" s="107">
        <f>SUM(E1472:P1472)</f>
        <v>3114</v>
      </c>
      <c r="E1472" s="107"/>
      <c r="F1472" s="107"/>
      <c r="G1472" s="107">
        <v>3114</v>
      </c>
      <c r="H1472" s="107"/>
      <c r="I1472" s="107"/>
      <c r="J1472" s="107"/>
      <c r="K1472" s="107"/>
      <c r="L1472" s="107"/>
      <c r="M1472" s="107"/>
      <c r="N1472" s="107"/>
      <c r="O1472" s="107"/>
      <c r="P1472" s="107"/>
      <c r="Q1472" s="107"/>
      <c r="R1472" s="107"/>
      <c r="S1472" s="107"/>
      <c r="T1472" s="107"/>
      <c r="U1472" s="311">
        <f t="shared" ref="U1472:U1535" si="648">D1472+Q1472+R1472</f>
        <v>3114</v>
      </c>
      <c r="V1472" s="32">
        <f t="shared" si="642"/>
        <v>3114</v>
      </c>
      <c r="W1472" s="97">
        <f t="shared" ref="W1472:W1520" si="649">E1472+F1472+G1472+H1472+I1472+J1472+K1472+L1472+M1472+N1472+O1472+P1472</f>
        <v>3114</v>
      </c>
      <c r="X1472" s="172">
        <f t="shared" si="624"/>
        <v>-168</v>
      </c>
      <c r="Y1472" s="64"/>
      <c r="Z1472" s="5">
        <f t="shared" si="627"/>
        <v>0</v>
      </c>
      <c r="AA1472" s="121"/>
      <c r="AB1472" s="121"/>
      <c r="AC1472" s="121"/>
      <c r="AD1472" s="121"/>
      <c r="AE1472" s="121"/>
      <c r="AF1472" s="121"/>
      <c r="AG1472" s="121"/>
      <c r="AH1472" s="121"/>
      <c r="AI1472" s="121"/>
      <c r="AJ1472" s="121"/>
      <c r="AK1472" s="121"/>
      <c r="AL1472" s="121"/>
      <c r="AM1472" s="121"/>
      <c r="AN1472" s="121"/>
      <c r="AO1472" s="121"/>
      <c r="AP1472" s="121"/>
      <c r="AQ1472" s="121"/>
      <c r="AR1472" s="121"/>
      <c r="AS1472" s="121"/>
      <c r="AT1472" s="121"/>
      <c r="AU1472" s="121"/>
      <c r="AV1472" s="121"/>
      <c r="AW1472" s="121"/>
      <c r="AX1472" s="121"/>
      <c r="AY1472" s="121"/>
      <c r="AZ1472" s="121"/>
      <c r="BA1472" s="121"/>
      <c r="BB1472" s="121"/>
      <c r="BC1472" s="121"/>
      <c r="BD1472" s="121"/>
      <c r="BE1472" s="121"/>
      <c r="BF1472" s="121"/>
      <c r="BG1472" s="121"/>
    </row>
    <row r="1473" spans="1:59" s="59" customFormat="1" ht="24">
      <c r="A1473" s="60" t="s">
        <v>242</v>
      </c>
      <c r="B1473" s="51" t="s">
        <v>1065</v>
      </c>
      <c r="C1473" s="310">
        <v>144</v>
      </c>
      <c r="D1473" s="107">
        <f>SUM(E1473:P1473)</f>
        <v>144</v>
      </c>
      <c r="E1473" s="107"/>
      <c r="F1473" s="107"/>
      <c r="G1473" s="107">
        <v>144</v>
      </c>
      <c r="H1473" s="107"/>
      <c r="I1473" s="107"/>
      <c r="J1473" s="107"/>
      <c r="K1473" s="107"/>
      <c r="L1473" s="107"/>
      <c r="M1473" s="107"/>
      <c r="N1473" s="107"/>
      <c r="O1473" s="107"/>
      <c r="P1473" s="107"/>
      <c r="Q1473" s="107"/>
      <c r="R1473" s="107"/>
      <c r="S1473" s="107"/>
      <c r="T1473" s="107"/>
      <c r="U1473" s="311">
        <f t="shared" si="648"/>
        <v>144</v>
      </c>
      <c r="V1473" s="32">
        <f t="shared" si="642"/>
        <v>144</v>
      </c>
      <c r="W1473" s="97">
        <f t="shared" si="649"/>
        <v>144</v>
      </c>
      <c r="X1473" s="172">
        <f t="shared" si="624"/>
        <v>0</v>
      </c>
      <c r="Y1473" s="57"/>
      <c r="Z1473" s="5">
        <f t="shared" si="627"/>
        <v>0</v>
      </c>
      <c r="AA1473" s="58"/>
      <c r="AB1473" s="58"/>
      <c r="AC1473" s="58"/>
      <c r="AD1473" s="58"/>
      <c r="AE1473" s="58"/>
      <c r="AF1473" s="58"/>
      <c r="AG1473" s="58"/>
      <c r="AH1473" s="58"/>
      <c r="AI1473" s="58"/>
      <c r="AJ1473" s="58"/>
      <c r="AK1473" s="58"/>
      <c r="AL1473" s="58"/>
      <c r="AM1473" s="58"/>
      <c r="AN1473" s="58"/>
      <c r="AO1473" s="58"/>
      <c r="AP1473" s="58"/>
      <c r="AQ1473" s="58"/>
      <c r="AR1473" s="58"/>
      <c r="AS1473" s="58"/>
      <c r="AT1473" s="58"/>
      <c r="AU1473" s="58"/>
      <c r="AV1473" s="58"/>
      <c r="AW1473" s="58"/>
      <c r="AX1473" s="58"/>
      <c r="AY1473" s="58"/>
      <c r="AZ1473" s="58"/>
      <c r="BA1473" s="58"/>
      <c r="BB1473" s="58"/>
      <c r="BC1473" s="58"/>
      <c r="BD1473" s="58"/>
      <c r="BE1473" s="58"/>
      <c r="BF1473" s="58"/>
      <c r="BG1473" s="58"/>
    </row>
    <row r="1474" spans="1:59" s="122" customFormat="1" ht="12" outlineLevel="1">
      <c r="A1474" s="315" t="s">
        <v>45</v>
      </c>
      <c r="B1474" s="316" t="str">
        <f>B1466</f>
        <v>Hợp đồng nấu ăn, bảo vệ</v>
      </c>
      <c r="C1474" s="308">
        <v>0</v>
      </c>
      <c r="D1474" s="103">
        <f>SUM(E1474:P1474)</f>
        <v>1736</v>
      </c>
      <c r="E1474" s="103"/>
      <c r="F1474" s="103"/>
      <c r="G1474" s="103">
        <v>1736</v>
      </c>
      <c r="H1474" s="103"/>
      <c r="I1474" s="103"/>
      <c r="J1474" s="103"/>
      <c r="K1474" s="103"/>
      <c r="L1474" s="103"/>
      <c r="M1474" s="103"/>
      <c r="N1474" s="103">
        <v>0</v>
      </c>
      <c r="O1474" s="103"/>
      <c r="P1474" s="103"/>
      <c r="Q1474" s="103"/>
      <c r="R1474" s="103"/>
      <c r="S1474" s="103"/>
      <c r="T1474" s="103"/>
      <c r="U1474" s="311">
        <f t="shared" si="648"/>
        <v>1736</v>
      </c>
      <c r="V1474" s="32">
        <f t="shared" si="642"/>
        <v>1736</v>
      </c>
      <c r="W1474" s="97">
        <f t="shared" si="649"/>
        <v>1736</v>
      </c>
      <c r="X1474" s="176">
        <f t="shared" si="624"/>
        <v>1736</v>
      </c>
      <c r="Y1474" s="64"/>
      <c r="Z1474" s="5">
        <f t="shared" si="627"/>
        <v>0</v>
      </c>
      <c r="AA1474" s="121"/>
      <c r="AB1474" s="121"/>
      <c r="AC1474" s="121"/>
      <c r="AD1474" s="121"/>
      <c r="AE1474" s="121"/>
      <c r="AF1474" s="121"/>
      <c r="AG1474" s="121"/>
      <c r="AH1474" s="121"/>
      <c r="AI1474" s="121"/>
      <c r="AJ1474" s="121"/>
      <c r="AK1474" s="121"/>
      <c r="AL1474" s="121"/>
      <c r="AM1474" s="121"/>
      <c r="AN1474" s="121"/>
      <c r="AO1474" s="121"/>
      <c r="AP1474" s="121"/>
      <c r="AQ1474" s="121"/>
      <c r="AR1474" s="121"/>
      <c r="AS1474" s="121"/>
      <c r="AT1474" s="121"/>
      <c r="AU1474" s="121"/>
      <c r="AV1474" s="121"/>
      <c r="AW1474" s="121"/>
      <c r="AX1474" s="121"/>
      <c r="AY1474" s="121"/>
      <c r="AZ1474" s="121"/>
      <c r="BA1474" s="121"/>
      <c r="BB1474" s="121"/>
      <c r="BC1474" s="121"/>
      <c r="BD1474" s="121"/>
      <c r="BE1474" s="121"/>
      <c r="BF1474" s="121"/>
      <c r="BG1474" s="121"/>
    </row>
    <row r="1475" spans="1:59" s="122" customFormat="1" ht="12" hidden="1" customHeight="1" outlineLevel="1">
      <c r="A1475" s="315" t="s">
        <v>65</v>
      </c>
      <c r="B1475" s="316" t="s">
        <v>1062</v>
      </c>
      <c r="C1475" s="308">
        <v>481</v>
      </c>
      <c r="D1475" s="103"/>
      <c r="E1475" s="103"/>
      <c r="F1475" s="103"/>
      <c r="G1475" s="103"/>
      <c r="H1475" s="103"/>
      <c r="I1475" s="103"/>
      <c r="J1475" s="103"/>
      <c r="K1475" s="103"/>
      <c r="L1475" s="103"/>
      <c r="M1475" s="103"/>
      <c r="N1475" s="103"/>
      <c r="O1475" s="103"/>
      <c r="P1475" s="103"/>
      <c r="Q1475" s="103"/>
      <c r="R1475" s="103"/>
      <c r="S1475" s="103"/>
      <c r="T1475" s="103"/>
      <c r="U1475" s="311">
        <f t="shared" si="648"/>
        <v>0</v>
      </c>
      <c r="V1475" s="32">
        <f t="shared" si="642"/>
        <v>0</v>
      </c>
      <c r="W1475" s="97">
        <f t="shared" si="649"/>
        <v>0</v>
      </c>
      <c r="X1475" s="176">
        <f t="shared" si="624"/>
        <v>-481</v>
      </c>
      <c r="Y1475" s="64"/>
      <c r="Z1475" s="5">
        <f t="shared" si="627"/>
        <v>0</v>
      </c>
      <c r="AA1475" s="121"/>
      <c r="AB1475" s="121"/>
      <c r="AC1475" s="121"/>
      <c r="AD1475" s="121"/>
      <c r="AE1475" s="121"/>
      <c r="AF1475" s="121"/>
      <c r="AG1475" s="121"/>
      <c r="AH1475" s="121"/>
      <c r="AI1475" s="121"/>
      <c r="AJ1475" s="121"/>
      <c r="AK1475" s="121"/>
      <c r="AL1475" s="121"/>
      <c r="AM1475" s="121"/>
      <c r="AN1475" s="121"/>
      <c r="AO1475" s="121"/>
      <c r="AP1475" s="121"/>
      <c r="AQ1475" s="121"/>
      <c r="AR1475" s="121"/>
      <c r="AS1475" s="121"/>
      <c r="AT1475" s="121"/>
      <c r="AU1475" s="121"/>
      <c r="AV1475" s="121"/>
      <c r="AW1475" s="121"/>
      <c r="AX1475" s="121"/>
      <c r="AY1475" s="121"/>
      <c r="AZ1475" s="121"/>
      <c r="BA1475" s="121"/>
      <c r="BB1475" s="121"/>
      <c r="BC1475" s="121"/>
      <c r="BD1475" s="121"/>
      <c r="BE1475" s="121"/>
      <c r="BF1475" s="121"/>
      <c r="BG1475" s="121"/>
    </row>
    <row r="1476" spans="1:59" s="41" customFormat="1" ht="13.5" customHeight="1" collapsed="1">
      <c r="A1476" s="27" t="s">
        <v>1066</v>
      </c>
      <c r="B1476" s="28" t="s">
        <v>1067</v>
      </c>
      <c r="C1476" s="307">
        <f>C1477+C1478</f>
        <v>51728</v>
      </c>
      <c r="D1476" s="99">
        <f>D1477+D1478+D1484</f>
        <v>60708</v>
      </c>
      <c r="E1476" s="99">
        <f t="shared" ref="E1476:W1476" si="650">E1477+E1478</f>
        <v>0</v>
      </c>
      <c r="F1476" s="99">
        <f t="shared" si="650"/>
        <v>0</v>
      </c>
      <c r="G1476" s="99">
        <f>G1477+G1478+G1484</f>
        <v>60708</v>
      </c>
      <c r="H1476" s="99">
        <f t="shared" si="650"/>
        <v>0</v>
      </c>
      <c r="I1476" s="99">
        <f t="shared" si="650"/>
        <v>0</v>
      </c>
      <c r="J1476" s="99">
        <f t="shared" si="650"/>
        <v>0</v>
      </c>
      <c r="K1476" s="99">
        <f t="shared" si="650"/>
        <v>0</v>
      </c>
      <c r="L1476" s="99">
        <f t="shared" si="650"/>
        <v>0</v>
      </c>
      <c r="M1476" s="99">
        <f t="shared" si="650"/>
        <v>0</v>
      </c>
      <c r="N1476" s="99">
        <f t="shared" si="650"/>
        <v>0</v>
      </c>
      <c r="O1476" s="99">
        <f t="shared" si="650"/>
        <v>0</v>
      </c>
      <c r="P1476" s="99">
        <f t="shared" si="650"/>
        <v>0</v>
      </c>
      <c r="Q1476" s="99">
        <f t="shared" si="650"/>
        <v>239</v>
      </c>
      <c r="R1476" s="99">
        <f t="shared" si="650"/>
        <v>0</v>
      </c>
      <c r="S1476" s="99">
        <f t="shared" si="650"/>
        <v>214</v>
      </c>
      <c r="T1476" s="99">
        <f t="shared" si="650"/>
        <v>0</v>
      </c>
      <c r="U1476" s="317">
        <f t="shared" si="650"/>
        <v>60497</v>
      </c>
      <c r="V1476" s="280">
        <f t="shared" si="650"/>
        <v>60283</v>
      </c>
      <c r="W1476" s="280">
        <f t="shared" si="650"/>
        <v>60258</v>
      </c>
      <c r="X1476" s="280">
        <f t="shared" si="624"/>
        <v>8980</v>
      </c>
      <c r="Y1476" s="75" t="s">
        <v>37</v>
      </c>
      <c r="Z1476" s="5">
        <f t="shared" si="627"/>
        <v>0</v>
      </c>
      <c r="AA1476" s="39"/>
      <c r="AB1476" s="39"/>
      <c r="AC1476" s="40"/>
      <c r="AD1476" s="40"/>
      <c r="AE1476" s="40"/>
      <c r="AF1476" s="40"/>
      <c r="AG1476" s="40"/>
      <c r="AH1476" s="40"/>
      <c r="AI1476" s="40"/>
      <c r="AJ1476" s="40"/>
      <c r="AK1476" s="40"/>
      <c r="AL1476" s="40"/>
      <c r="AM1476" s="40"/>
      <c r="AN1476" s="40"/>
      <c r="AO1476" s="40"/>
      <c r="AP1476" s="40"/>
      <c r="AQ1476" s="40"/>
      <c r="AR1476" s="40"/>
      <c r="AS1476" s="40"/>
      <c r="AT1476" s="40"/>
      <c r="AU1476" s="40"/>
      <c r="AV1476" s="40"/>
      <c r="AW1476" s="40"/>
      <c r="AX1476" s="40"/>
      <c r="AY1476" s="40"/>
      <c r="AZ1476" s="40"/>
      <c r="BA1476" s="40"/>
      <c r="BB1476" s="40"/>
      <c r="BC1476" s="40"/>
      <c r="BD1476" s="40"/>
      <c r="BE1476" s="40"/>
      <c r="BF1476" s="40"/>
      <c r="BG1476" s="40"/>
    </row>
    <row r="1477" spans="1:59" s="77" customFormat="1" ht="13.5" customHeight="1">
      <c r="A1477" s="42" t="s">
        <v>35</v>
      </c>
      <c r="B1477" s="43" t="s">
        <v>1057</v>
      </c>
      <c r="C1477" s="308">
        <v>23727</v>
      </c>
      <c r="D1477" s="103">
        <f>SUM(E1477:P1477)</f>
        <v>28648</v>
      </c>
      <c r="E1477" s="103"/>
      <c r="F1477" s="103"/>
      <c r="G1477" s="103">
        <v>28648</v>
      </c>
      <c r="H1477" s="103"/>
      <c r="I1477" s="103"/>
      <c r="J1477" s="103"/>
      <c r="K1477" s="103"/>
      <c r="L1477" s="103"/>
      <c r="M1477" s="103"/>
      <c r="N1477" s="103"/>
      <c r="O1477" s="103"/>
      <c r="P1477" s="103"/>
      <c r="Q1477" s="103">
        <v>239</v>
      </c>
      <c r="R1477" s="103"/>
      <c r="S1477" s="103">
        <v>214</v>
      </c>
      <c r="T1477" s="103"/>
      <c r="U1477" s="309">
        <f t="shared" si="648"/>
        <v>28887</v>
      </c>
      <c r="V1477" s="32">
        <f t="shared" si="642"/>
        <v>28673</v>
      </c>
      <c r="W1477" s="97">
        <f t="shared" si="649"/>
        <v>28648</v>
      </c>
      <c r="X1477" s="176">
        <f t="shared" si="624"/>
        <v>4921</v>
      </c>
      <c r="Y1477" s="57"/>
      <c r="Z1477" s="5">
        <f t="shared" si="627"/>
        <v>0</v>
      </c>
      <c r="AA1477" s="76"/>
      <c r="AB1477" s="76"/>
      <c r="AC1477" s="76"/>
      <c r="AD1477" s="76"/>
      <c r="AE1477" s="76"/>
      <c r="AF1477" s="76"/>
      <c r="AG1477" s="76"/>
      <c r="AH1477" s="76"/>
      <c r="AI1477" s="76"/>
      <c r="AJ1477" s="76"/>
      <c r="AK1477" s="76"/>
      <c r="AL1477" s="76"/>
      <c r="AM1477" s="76"/>
      <c r="AN1477" s="76"/>
      <c r="AO1477" s="76"/>
      <c r="AP1477" s="76"/>
      <c r="AQ1477" s="76"/>
      <c r="AR1477" s="76"/>
      <c r="AS1477" s="76"/>
      <c r="AT1477" s="76"/>
      <c r="AU1477" s="76"/>
      <c r="AV1477" s="76"/>
      <c r="AW1477" s="76"/>
      <c r="AX1477" s="76"/>
      <c r="AY1477" s="76"/>
      <c r="AZ1477" s="76"/>
      <c r="BA1477" s="76"/>
      <c r="BB1477" s="76"/>
      <c r="BC1477" s="76"/>
      <c r="BD1477" s="76"/>
      <c r="BE1477" s="76"/>
      <c r="BF1477" s="76"/>
      <c r="BG1477" s="76"/>
    </row>
    <row r="1478" spans="1:59" s="77" customFormat="1" ht="13.5" customHeight="1">
      <c r="A1478" s="42" t="s">
        <v>43</v>
      </c>
      <c r="B1478" s="43" t="s">
        <v>94</v>
      </c>
      <c r="C1478" s="308">
        <v>28001</v>
      </c>
      <c r="D1478" s="103">
        <f>SUM(D1479:D1483)</f>
        <v>31610</v>
      </c>
      <c r="E1478" s="103">
        <f t="shared" ref="E1478:P1478" si="651">SUM(E1479:E1483)</f>
        <v>0</v>
      </c>
      <c r="F1478" s="103">
        <f t="shared" si="651"/>
        <v>0</v>
      </c>
      <c r="G1478" s="103">
        <f>SUM(G1479:G1483)</f>
        <v>31610</v>
      </c>
      <c r="H1478" s="103">
        <f t="shared" si="651"/>
        <v>0</v>
      </c>
      <c r="I1478" s="103">
        <f t="shared" si="651"/>
        <v>0</v>
      </c>
      <c r="J1478" s="103">
        <f t="shared" si="651"/>
        <v>0</v>
      </c>
      <c r="K1478" s="103">
        <f t="shared" si="651"/>
        <v>0</v>
      </c>
      <c r="L1478" s="103">
        <f t="shared" si="651"/>
        <v>0</v>
      </c>
      <c r="M1478" s="103">
        <f t="shared" si="651"/>
        <v>0</v>
      </c>
      <c r="N1478" s="103">
        <f t="shared" si="651"/>
        <v>0</v>
      </c>
      <c r="O1478" s="103">
        <f t="shared" si="651"/>
        <v>0</v>
      </c>
      <c r="P1478" s="103">
        <f t="shared" si="651"/>
        <v>0</v>
      </c>
      <c r="Q1478" s="103"/>
      <c r="R1478" s="103"/>
      <c r="S1478" s="103"/>
      <c r="T1478" s="103"/>
      <c r="U1478" s="309">
        <f t="shared" si="648"/>
        <v>31610</v>
      </c>
      <c r="V1478" s="32">
        <f t="shared" si="642"/>
        <v>31610</v>
      </c>
      <c r="W1478" s="97">
        <f t="shared" si="649"/>
        <v>31610</v>
      </c>
      <c r="X1478" s="171">
        <f t="shared" si="624"/>
        <v>3609</v>
      </c>
      <c r="Y1478" s="57"/>
      <c r="Z1478" s="5">
        <f t="shared" si="627"/>
        <v>0</v>
      </c>
      <c r="AA1478" s="76"/>
      <c r="AB1478" s="76"/>
      <c r="AC1478" s="76"/>
      <c r="AD1478" s="76"/>
      <c r="AE1478" s="76"/>
      <c r="AF1478" s="76"/>
      <c r="AG1478" s="76"/>
      <c r="AH1478" s="76"/>
      <c r="AI1478" s="76"/>
      <c r="AJ1478" s="76"/>
      <c r="AK1478" s="76"/>
      <c r="AL1478" s="76"/>
      <c r="AM1478" s="76"/>
      <c r="AN1478" s="76"/>
      <c r="AO1478" s="76"/>
      <c r="AP1478" s="76"/>
      <c r="AQ1478" s="76"/>
      <c r="AR1478" s="76"/>
      <c r="AS1478" s="76"/>
      <c r="AT1478" s="76"/>
      <c r="AU1478" s="76"/>
      <c r="AV1478" s="76"/>
      <c r="AW1478" s="76"/>
      <c r="AX1478" s="76"/>
      <c r="AY1478" s="76"/>
      <c r="AZ1478" s="76"/>
      <c r="BA1478" s="76"/>
      <c r="BB1478" s="76"/>
      <c r="BC1478" s="76"/>
      <c r="BD1478" s="76"/>
      <c r="BE1478" s="76"/>
      <c r="BF1478" s="76"/>
      <c r="BG1478" s="76"/>
    </row>
    <row r="1479" spans="1:59" s="122" customFormat="1" ht="12">
      <c r="A1479" s="118" t="s">
        <v>40</v>
      </c>
      <c r="B1479" s="119" t="s">
        <v>1058</v>
      </c>
      <c r="C1479" s="310">
        <v>3278</v>
      </c>
      <c r="D1479" s="107">
        <f>SUM(E1479:P1479)</f>
        <v>1693</v>
      </c>
      <c r="E1479" s="107"/>
      <c r="F1479" s="107"/>
      <c r="G1479" s="107">
        <v>1693</v>
      </c>
      <c r="H1479" s="107"/>
      <c r="I1479" s="107"/>
      <c r="J1479" s="107"/>
      <c r="K1479" s="107"/>
      <c r="L1479" s="107"/>
      <c r="M1479" s="107"/>
      <c r="N1479" s="107"/>
      <c r="O1479" s="107"/>
      <c r="P1479" s="107"/>
      <c r="Q1479" s="107"/>
      <c r="R1479" s="107"/>
      <c r="S1479" s="107"/>
      <c r="T1479" s="107"/>
      <c r="U1479" s="311">
        <f t="shared" si="648"/>
        <v>1693</v>
      </c>
      <c r="V1479" s="32">
        <f t="shared" si="642"/>
        <v>1693</v>
      </c>
      <c r="W1479" s="97">
        <f t="shared" si="649"/>
        <v>1693</v>
      </c>
      <c r="X1479" s="172">
        <f t="shared" si="624"/>
        <v>-1585</v>
      </c>
      <c r="Y1479" s="64"/>
      <c r="Z1479" s="5">
        <f t="shared" si="627"/>
        <v>0</v>
      </c>
      <c r="AA1479" s="121"/>
      <c r="AB1479" s="121"/>
      <c r="AC1479" s="121"/>
      <c r="AD1479" s="121"/>
      <c r="AE1479" s="121"/>
      <c r="AF1479" s="121"/>
      <c r="AG1479" s="121"/>
      <c r="AH1479" s="121"/>
      <c r="AI1479" s="121"/>
      <c r="AJ1479" s="121"/>
      <c r="AK1479" s="121"/>
      <c r="AL1479" s="121"/>
      <c r="AM1479" s="121"/>
      <c r="AN1479" s="121"/>
      <c r="AO1479" s="121"/>
      <c r="AP1479" s="121"/>
      <c r="AQ1479" s="121"/>
      <c r="AR1479" s="121"/>
      <c r="AS1479" s="121"/>
      <c r="AT1479" s="121"/>
      <c r="AU1479" s="121"/>
      <c r="AV1479" s="121"/>
      <c r="AW1479" s="121"/>
      <c r="AX1479" s="121"/>
      <c r="AY1479" s="121"/>
      <c r="AZ1479" s="121"/>
      <c r="BA1479" s="121"/>
      <c r="BB1479" s="121"/>
      <c r="BC1479" s="121"/>
      <c r="BD1479" s="121"/>
      <c r="BE1479" s="121"/>
      <c r="BF1479" s="121"/>
      <c r="BG1479" s="121"/>
    </row>
    <row r="1480" spans="1:59" s="59" customFormat="1" ht="24">
      <c r="A1480" s="60" t="s">
        <v>242</v>
      </c>
      <c r="B1480" s="51" t="s">
        <v>1060</v>
      </c>
      <c r="C1480" s="310">
        <v>19</v>
      </c>
      <c r="D1480" s="107">
        <f>SUM(E1480:P1480)</f>
        <v>19</v>
      </c>
      <c r="E1480" s="107"/>
      <c r="F1480" s="107"/>
      <c r="G1480" s="107">
        <v>19</v>
      </c>
      <c r="H1480" s="107"/>
      <c r="I1480" s="107"/>
      <c r="J1480" s="107"/>
      <c r="K1480" s="107"/>
      <c r="L1480" s="107"/>
      <c r="M1480" s="107"/>
      <c r="N1480" s="107"/>
      <c r="O1480" s="107"/>
      <c r="P1480" s="107"/>
      <c r="Q1480" s="107"/>
      <c r="R1480" s="107"/>
      <c r="S1480" s="107"/>
      <c r="T1480" s="107"/>
      <c r="U1480" s="311">
        <f t="shared" si="648"/>
        <v>19</v>
      </c>
      <c r="V1480" s="32">
        <f t="shared" si="642"/>
        <v>19</v>
      </c>
      <c r="W1480" s="97">
        <f t="shared" si="649"/>
        <v>19</v>
      </c>
      <c r="X1480" s="172">
        <f t="shared" si="624"/>
        <v>0</v>
      </c>
      <c r="Y1480" s="57"/>
      <c r="Z1480" s="5">
        <f t="shared" si="627"/>
        <v>0</v>
      </c>
      <c r="AA1480" s="58"/>
      <c r="AB1480" s="58"/>
      <c r="AC1480" s="58"/>
      <c r="AD1480" s="58"/>
      <c r="AE1480" s="58"/>
      <c r="AF1480" s="58"/>
      <c r="AG1480" s="58"/>
      <c r="AH1480" s="58"/>
      <c r="AI1480" s="58"/>
      <c r="AJ1480" s="58"/>
      <c r="AK1480" s="58"/>
      <c r="AL1480" s="58"/>
      <c r="AM1480" s="58"/>
      <c r="AN1480" s="58"/>
      <c r="AO1480" s="58"/>
      <c r="AP1480" s="58"/>
      <c r="AQ1480" s="58"/>
      <c r="AR1480" s="58"/>
      <c r="AS1480" s="58"/>
      <c r="AT1480" s="58"/>
      <c r="AU1480" s="58"/>
      <c r="AV1480" s="58"/>
      <c r="AW1480" s="58"/>
      <c r="AX1480" s="58"/>
      <c r="AY1480" s="58"/>
      <c r="AZ1480" s="58"/>
      <c r="BA1480" s="58"/>
      <c r="BB1480" s="58"/>
      <c r="BC1480" s="58"/>
      <c r="BD1480" s="58"/>
      <c r="BE1480" s="58"/>
      <c r="BF1480" s="58"/>
      <c r="BG1480" s="58"/>
    </row>
    <row r="1481" spans="1:59" s="122" customFormat="1" ht="43.5" customHeight="1">
      <c r="A1481" s="118" t="s">
        <v>40</v>
      </c>
      <c r="B1481" s="119" t="s">
        <v>1068</v>
      </c>
      <c r="C1481" s="310">
        <v>13180</v>
      </c>
      <c r="D1481" s="107">
        <f>SUM(E1481:P1481)</f>
        <v>16079</v>
      </c>
      <c r="E1481" s="107"/>
      <c r="F1481" s="107"/>
      <c r="G1481" s="107">
        <v>16079</v>
      </c>
      <c r="H1481" s="107"/>
      <c r="I1481" s="107"/>
      <c r="J1481" s="107"/>
      <c r="K1481" s="107"/>
      <c r="L1481" s="107"/>
      <c r="M1481" s="107"/>
      <c r="N1481" s="107"/>
      <c r="O1481" s="107"/>
      <c r="P1481" s="107"/>
      <c r="Q1481" s="107"/>
      <c r="R1481" s="107"/>
      <c r="S1481" s="107"/>
      <c r="T1481" s="107"/>
      <c r="U1481" s="311">
        <f t="shared" si="648"/>
        <v>16079</v>
      </c>
      <c r="V1481" s="32">
        <f t="shared" si="642"/>
        <v>16079</v>
      </c>
      <c r="W1481" s="97">
        <f t="shared" si="649"/>
        <v>16079</v>
      </c>
      <c r="X1481" s="172">
        <f t="shared" si="624"/>
        <v>2899</v>
      </c>
      <c r="Y1481" s="64"/>
      <c r="Z1481" s="5">
        <f t="shared" si="627"/>
        <v>0</v>
      </c>
      <c r="AA1481" s="121"/>
      <c r="AB1481" s="121"/>
      <c r="AC1481" s="121"/>
      <c r="AD1481" s="121"/>
      <c r="AE1481" s="121"/>
      <c r="AF1481" s="121"/>
      <c r="AG1481" s="121"/>
      <c r="AH1481" s="121"/>
      <c r="AI1481" s="121"/>
      <c r="AJ1481" s="121"/>
      <c r="AK1481" s="121"/>
      <c r="AL1481" s="121"/>
      <c r="AM1481" s="121"/>
      <c r="AN1481" s="121"/>
      <c r="AO1481" s="121"/>
      <c r="AP1481" s="121"/>
      <c r="AQ1481" s="121"/>
      <c r="AR1481" s="121"/>
      <c r="AS1481" s="121"/>
      <c r="AT1481" s="121"/>
      <c r="AU1481" s="121"/>
      <c r="AV1481" s="121"/>
      <c r="AW1481" s="121"/>
      <c r="AX1481" s="121"/>
      <c r="AY1481" s="121"/>
      <c r="AZ1481" s="121"/>
      <c r="BA1481" s="121"/>
      <c r="BB1481" s="121"/>
      <c r="BC1481" s="121"/>
      <c r="BD1481" s="121"/>
      <c r="BE1481" s="121"/>
      <c r="BF1481" s="121"/>
      <c r="BG1481" s="121"/>
    </row>
    <row r="1482" spans="1:59" s="122" customFormat="1" ht="12">
      <c r="A1482" s="60" t="s">
        <v>242</v>
      </c>
      <c r="B1482" s="51" t="s">
        <v>1069</v>
      </c>
      <c r="C1482" s="310">
        <v>11439</v>
      </c>
      <c r="D1482" s="107">
        <f t="shared" ref="D1482" si="652">SUM(E1482:P1482)</f>
        <v>13819</v>
      </c>
      <c r="E1482" s="107"/>
      <c r="F1482" s="107"/>
      <c r="G1482" s="107">
        <v>13819</v>
      </c>
      <c r="H1482" s="107"/>
      <c r="I1482" s="107"/>
      <c r="J1482" s="107"/>
      <c r="K1482" s="107"/>
      <c r="L1482" s="107"/>
      <c r="M1482" s="107"/>
      <c r="N1482" s="107"/>
      <c r="O1482" s="107"/>
      <c r="P1482" s="107"/>
      <c r="Q1482" s="107"/>
      <c r="R1482" s="107"/>
      <c r="S1482" s="107"/>
      <c r="T1482" s="107"/>
      <c r="U1482" s="311">
        <f t="shared" si="648"/>
        <v>13819</v>
      </c>
      <c r="V1482" s="32">
        <f t="shared" si="642"/>
        <v>13819</v>
      </c>
      <c r="W1482" s="97">
        <f t="shared" si="649"/>
        <v>13819</v>
      </c>
      <c r="X1482" s="172">
        <f t="shared" si="624"/>
        <v>2380</v>
      </c>
      <c r="Y1482" s="64"/>
      <c r="Z1482" s="5">
        <f t="shared" si="627"/>
        <v>0</v>
      </c>
      <c r="AA1482" s="121"/>
      <c r="AB1482" s="121"/>
      <c r="AC1482" s="121"/>
      <c r="AD1482" s="121"/>
      <c r="AE1482" s="121"/>
      <c r="AF1482" s="121"/>
      <c r="AG1482" s="121"/>
      <c r="AH1482" s="121"/>
      <c r="AI1482" s="121"/>
      <c r="AJ1482" s="121"/>
      <c r="AK1482" s="121"/>
      <c r="AL1482" s="121"/>
      <c r="AM1482" s="121"/>
      <c r="AN1482" s="121"/>
      <c r="AO1482" s="121"/>
      <c r="AP1482" s="121"/>
      <c r="AQ1482" s="121"/>
      <c r="AR1482" s="121"/>
      <c r="AS1482" s="121"/>
      <c r="AT1482" s="121"/>
      <c r="AU1482" s="121"/>
      <c r="AV1482" s="121"/>
      <c r="AW1482" s="121"/>
      <c r="AX1482" s="121"/>
      <c r="AY1482" s="121"/>
      <c r="AZ1482" s="121"/>
      <c r="BA1482" s="121"/>
      <c r="BB1482" s="121"/>
      <c r="BC1482" s="121"/>
      <c r="BD1482" s="121"/>
      <c r="BE1482" s="121"/>
      <c r="BF1482" s="121"/>
      <c r="BG1482" s="121"/>
    </row>
    <row r="1483" spans="1:59" s="122" customFormat="1" ht="12" hidden="1">
      <c r="A1483" s="60" t="s">
        <v>242</v>
      </c>
      <c r="B1483" s="51" t="s">
        <v>1070</v>
      </c>
      <c r="C1483" s="310">
        <v>85</v>
      </c>
      <c r="D1483" s="107">
        <f>SUM(E1483:P1483)</f>
        <v>0</v>
      </c>
      <c r="E1483" s="107"/>
      <c r="F1483" s="107"/>
      <c r="G1483" s="107">
        <v>0</v>
      </c>
      <c r="H1483" s="107"/>
      <c r="I1483" s="107"/>
      <c r="J1483" s="107"/>
      <c r="K1483" s="107"/>
      <c r="L1483" s="107"/>
      <c r="M1483" s="107"/>
      <c r="N1483" s="107"/>
      <c r="O1483" s="107"/>
      <c r="P1483" s="107"/>
      <c r="Q1483" s="107"/>
      <c r="R1483" s="107"/>
      <c r="S1483" s="107"/>
      <c r="T1483" s="107"/>
      <c r="U1483" s="311">
        <f t="shared" si="648"/>
        <v>0</v>
      </c>
      <c r="V1483" s="32">
        <f t="shared" si="642"/>
        <v>0</v>
      </c>
      <c r="W1483" s="97">
        <f t="shared" si="649"/>
        <v>0</v>
      </c>
      <c r="X1483" s="172">
        <f t="shared" si="624"/>
        <v>-85</v>
      </c>
      <c r="Y1483" s="64"/>
      <c r="Z1483" s="5">
        <f t="shared" si="627"/>
        <v>0</v>
      </c>
      <c r="AA1483" s="121"/>
      <c r="AB1483" s="121"/>
      <c r="AC1483" s="121"/>
      <c r="AD1483" s="121"/>
      <c r="AE1483" s="121"/>
      <c r="AF1483" s="121"/>
      <c r="AG1483" s="121"/>
      <c r="AH1483" s="121"/>
      <c r="AI1483" s="121"/>
      <c r="AJ1483" s="121"/>
      <c r="AK1483" s="121"/>
      <c r="AL1483" s="121"/>
      <c r="AM1483" s="121"/>
      <c r="AN1483" s="121"/>
      <c r="AO1483" s="121"/>
      <c r="AP1483" s="121"/>
      <c r="AQ1483" s="121"/>
      <c r="AR1483" s="121"/>
      <c r="AS1483" s="121"/>
      <c r="AT1483" s="121"/>
      <c r="AU1483" s="121"/>
      <c r="AV1483" s="121"/>
      <c r="AW1483" s="121"/>
      <c r="AX1483" s="121"/>
      <c r="AY1483" s="121"/>
      <c r="AZ1483" s="121"/>
      <c r="BA1483" s="121"/>
      <c r="BB1483" s="121"/>
      <c r="BC1483" s="121"/>
      <c r="BD1483" s="121"/>
      <c r="BE1483" s="121"/>
      <c r="BF1483" s="121"/>
      <c r="BG1483" s="121"/>
    </row>
    <row r="1484" spans="1:59" s="77" customFormat="1" ht="13.5" customHeight="1">
      <c r="A1484" s="42" t="s">
        <v>45</v>
      </c>
      <c r="B1484" s="316" t="s">
        <v>1062</v>
      </c>
      <c r="C1484" s="308"/>
      <c r="D1484" s="103">
        <f>SUM(E1484:P1484)</f>
        <v>450</v>
      </c>
      <c r="E1484" s="103"/>
      <c r="F1484" s="103"/>
      <c r="G1484" s="103">
        <v>450</v>
      </c>
      <c r="H1484" s="103"/>
      <c r="I1484" s="103"/>
      <c r="J1484" s="103"/>
      <c r="K1484" s="103"/>
      <c r="L1484" s="103"/>
      <c r="M1484" s="103"/>
      <c r="N1484" s="103"/>
      <c r="O1484" s="103"/>
      <c r="P1484" s="103"/>
      <c r="Q1484" s="103"/>
      <c r="R1484" s="103"/>
      <c r="S1484" s="103"/>
      <c r="T1484" s="103"/>
      <c r="U1484" s="309"/>
      <c r="V1484" s="32"/>
      <c r="W1484" s="97"/>
      <c r="X1484" s="171">
        <f t="shared" si="624"/>
        <v>450</v>
      </c>
      <c r="Y1484" s="57"/>
      <c r="Z1484" s="5">
        <f t="shared" si="627"/>
        <v>0</v>
      </c>
      <c r="AA1484" s="76"/>
      <c r="AB1484" s="76"/>
      <c r="AC1484" s="76"/>
      <c r="AD1484" s="76"/>
      <c r="AE1484" s="76"/>
      <c r="AF1484" s="76"/>
      <c r="AG1484" s="76"/>
      <c r="AH1484" s="76"/>
      <c r="AI1484" s="76"/>
      <c r="AJ1484" s="76"/>
      <c r="AK1484" s="76"/>
      <c r="AL1484" s="76"/>
      <c r="AM1484" s="76"/>
      <c r="AN1484" s="76"/>
      <c r="AO1484" s="76"/>
      <c r="AP1484" s="76"/>
      <c r="AQ1484" s="76"/>
      <c r="AR1484" s="76"/>
      <c r="AS1484" s="76"/>
      <c r="AT1484" s="76"/>
      <c r="AU1484" s="76"/>
      <c r="AV1484" s="76"/>
      <c r="AW1484" s="76"/>
      <c r="AX1484" s="76"/>
      <c r="AY1484" s="76"/>
      <c r="AZ1484" s="76"/>
      <c r="BA1484" s="76"/>
      <c r="BB1484" s="76"/>
      <c r="BC1484" s="76"/>
      <c r="BD1484" s="76"/>
      <c r="BE1484" s="76"/>
      <c r="BF1484" s="76"/>
      <c r="BG1484" s="76"/>
    </row>
    <row r="1485" spans="1:59" s="41" customFormat="1" ht="12">
      <c r="A1485" s="27" t="s">
        <v>1071</v>
      </c>
      <c r="B1485" s="28" t="s">
        <v>1072</v>
      </c>
      <c r="C1485" s="307">
        <f t="shared" ref="C1485:P1485" si="653">C1486+C1487+C1488+C1491</f>
        <v>11988</v>
      </c>
      <c r="D1485" s="99">
        <f>D1486+D1487+D1488+D1491</f>
        <v>11248</v>
      </c>
      <c r="E1485" s="99">
        <f t="shared" si="653"/>
        <v>0</v>
      </c>
      <c r="F1485" s="99">
        <f t="shared" si="653"/>
        <v>0</v>
      </c>
      <c r="G1485" s="99">
        <f>G1486+G1487+G1488+G1491</f>
        <v>11248</v>
      </c>
      <c r="H1485" s="99">
        <f t="shared" si="653"/>
        <v>0</v>
      </c>
      <c r="I1485" s="99">
        <f t="shared" si="653"/>
        <v>0</v>
      </c>
      <c r="J1485" s="99">
        <f t="shared" si="653"/>
        <v>0</v>
      </c>
      <c r="K1485" s="99">
        <f t="shared" si="653"/>
        <v>0</v>
      </c>
      <c r="L1485" s="99">
        <f t="shared" si="653"/>
        <v>0</v>
      </c>
      <c r="M1485" s="99">
        <f t="shared" si="653"/>
        <v>0</v>
      </c>
      <c r="N1485" s="99">
        <f t="shared" si="653"/>
        <v>0</v>
      </c>
      <c r="O1485" s="99">
        <f t="shared" si="653"/>
        <v>0</v>
      </c>
      <c r="P1485" s="99">
        <f t="shared" si="653"/>
        <v>0</v>
      </c>
      <c r="Q1485" s="99">
        <f t="shared" ref="Q1485:T1485" si="654">Q1486+Q1487+Q1488</f>
        <v>76</v>
      </c>
      <c r="R1485" s="99"/>
      <c r="S1485" s="99">
        <f t="shared" si="654"/>
        <v>127</v>
      </c>
      <c r="T1485" s="99">
        <f t="shared" si="654"/>
        <v>1999</v>
      </c>
      <c r="U1485" s="306">
        <f t="shared" si="648"/>
        <v>11324</v>
      </c>
      <c r="V1485" s="32">
        <f t="shared" si="642"/>
        <v>11197</v>
      </c>
      <c r="W1485" s="97">
        <f t="shared" si="649"/>
        <v>11248</v>
      </c>
      <c r="X1485" s="280">
        <f t="shared" si="624"/>
        <v>-740</v>
      </c>
      <c r="Y1485" s="75" t="s">
        <v>37</v>
      </c>
      <c r="Z1485" s="5">
        <f t="shared" si="627"/>
        <v>0</v>
      </c>
      <c r="AA1485" s="39"/>
      <c r="AB1485" s="39"/>
      <c r="AC1485" s="40"/>
      <c r="AD1485" s="40"/>
      <c r="AE1485" s="40"/>
      <c r="AF1485" s="40"/>
      <c r="AG1485" s="40"/>
      <c r="AH1485" s="40"/>
      <c r="AI1485" s="40"/>
      <c r="AJ1485" s="40"/>
      <c r="AK1485" s="40"/>
      <c r="AL1485" s="40"/>
      <c r="AM1485" s="40"/>
      <c r="AN1485" s="40"/>
      <c r="AO1485" s="40"/>
      <c r="AP1485" s="40"/>
      <c r="AQ1485" s="40"/>
      <c r="AR1485" s="40"/>
      <c r="AS1485" s="40"/>
      <c r="AT1485" s="40"/>
      <c r="AU1485" s="40"/>
      <c r="AV1485" s="40"/>
      <c r="AW1485" s="40"/>
      <c r="AX1485" s="40"/>
      <c r="AY1485" s="40"/>
      <c r="AZ1485" s="40"/>
      <c r="BA1485" s="40"/>
      <c r="BB1485" s="40"/>
      <c r="BC1485" s="40"/>
      <c r="BD1485" s="40"/>
      <c r="BE1485" s="40"/>
      <c r="BF1485" s="40"/>
      <c r="BG1485" s="40"/>
    </row>
    <row r="1486" spans="1:59" s="77" customFormat="1" ht="12">
      <c r="A1486" s="42" t="s">
        <v>35</v>
      </c>
      <c r="B1486" s="43" t="s">
        <v>139</v>
      </c>
      <c r="C1486" s="308">
        <v>9860</v>
      </c>
      <c r="D1486" s="103">
        <f>SUM(E1486:P1486)</f>
        <v>9610</v>
      </c>
      <c r="E1486" s="103"/>
      <c r="F1486" s="103"/>
      <c r="G1486" s="103">
        <f>11609-T1486</f>
        <v>9610</v>
      </c>
      <c r="H1486" s="103"/>
      <c r="I1486" s="103"/>
      <c r="J1486" s="103"/>
      <c r="K1486" s="103"/>
      <c r="L1486" s="103"/>
      <c r="M1486" s="103"/>
      <c r="N1486" s="103"/>
      <c r="O1486" s="103"/>
      <c r="P1486" s="103"/>
      <c r="Q1486" s="103"/>
      <c r="R1486" s="103"/>
      <c r="S1486" s="103"/>
      <c r="T1486" s="103">
        <v>1999</v>
      </c>
      <c r="U1486" s="309">
        <f t="shared" si="648"/>
        <v>9610</v>
      </c>
      <c r="V1486" s="32">
        <f t="shared" si="642"/>
        <v>9610</v>
      </c>
      <c r="W1486" s="97">
        <f t="shared" si="649"/>
        <v>9610</v>
      </c>
      <c r="X1486" s="176">
        <f t="shared" si="624"/>
        <v>-250</v>
      </c>
      <c r="Y1486" s="57"/>
      <c r="Z1486" s="5">
        <f t="shared" si="627"/>
        <v>0</v>
      </c>
      <c r="AA1486" s="76"/>
      <c r="AB1486" s="76"/>
      <c r="AC1486" s="76"/>
      <c r="AD1486" s="76"/>
      <c r="AE1486" s="76"/>
      <c r="AF1486" s="76"/>
      <c r="AG1486" s="76"/>
      <c r="AH1486" s="76"/>
      <c r="AI1486" s="76"/>
      <c r="AJ1486" s="76"/>
      <c r="AK1486" s="76"/>
      <c r="AL1486" s="76"/>
      <c r="AM1486" s="76"/>
      <c r="AN1486" s="76"/>
      <c r="AO1486" s="76"/>
      <c r="AP1486" s="76"/>
      <c r="AQ1486" s="76"/>
      <c r="AR1486" s="76"/>
      <c r="AS1486" s="76"/>
      <c r="AT1486" s="76"/>
      <c r="AU1486" s="76"/>
      <c r="AV1486" s="76"/>
      <c r="AW1486" s="76"/>
      <c r="AX1486" s="76"/>
      <c r="AY1486" s="76"/>
      <c r="AZ1486" s="76"/>
      <c r="BA1486" s="76"/>
      <c r="BB1486" s="76"/>
      <c r="BC1486" s="76"/>
      <c r="BD1486" s="76"/>
      <c r="BE1486" s="76"/>
      <c r="BF1486" s="76"/>
      <c r="BG1486" s="76"/>
    </row>
    <row r="1487" spans="1:59" s="77" customFormat="1" ht="12">
      <c r="A1487" s="42" t="s">
        <v>43</v>
      </c>
      <c r="B1487" s="43" t="s">
        <v>372</v>
      </c>
      <c r="C1487" s="308">
        <v>1146</v>
      </c>
      <c r="D1487" s="103">
        <f t="shared" ref="D1487:D1490" si="655">SUM(E1487:P1487)</f>
        <v>1146</v>
      </c>
      <c r="E1487" s="103">
        <f t="shared" ref="E1487:F1487" si="656">SUM(E1488:E1492)</f>
        <v>0</v>
      </c>
      <c r="F1487" s="103">
        <f t="shared" si="656"/>
        <v>0</v>
      </c>
      <c r="G1487" s="103">
        <v>1146</v>
      </c>
      <c r="H1487" s="103">
        <f t="shared" ref="H1487:P1487" si="657">SUM(H1488:H1492)</f>
        <v>0</v>
      </c>
      <c r="I1487" s="103">
        <f t="shared" si="657"/>
        <v>0</v>
      </c>
      <c r="J1487" s="103">
        <f t="shared" si="657"/>
        <v>0</v>
      </c>
      <c r="K1487" s="103">
        <f t="shared" si="657"/>
        <v>0</v>
      </c>
      <c r="L1487" s="103">
        <f t="shared" si="657"/>
        <v>0</v>
      </c>
      <c r="M1487" s="103">
        <f t="shared" si="657"/>
        <v>0</v>
      </c>
      <c r="N1487" s="103">
        <f t="shared" si="657"/>
        <v>0</v>
      </c>
      <c r="O1487" s="103">
        <f t="shared" si="657"/>
        <v>0</v>
      </c>
      <c r="P1487" s="103">
        <f t="shared" si="657"/>
        <v>0</v>
      </c>
      <c r="Q1487" s="103">
        <v>76</v>
      </c>
      <c r="R1487" s="103"/>
      <c r="S1487" s="103">
        <v>127</v>
      </c>
      <c r="T1487" s="103"/>
      <c r="U1487" s="309">
        <f t="shared" si="648"/>
        <v>1222</v>
      </c>
      <c r="V1487" s="32">
        <f t="shared" si="642"/>
        <v>1095</v>
      </c>
      <c r="W1487" s="97">
        <f t="shared" si="649"/>
        <v>1146</v>
      </c>
      <c r="X1487" s="171">
        <f t="shared" si="624"/>
        <v>0</v>
      </c>
      <c r="Y1487" s="57"/>
      <c r="Z1487" s="5">
        <f t="shared" si="627"/>
        <v>0</v>
      </c>
      <c r="AA1487" s="76"/>
      <c r="AB1487" s="76"/>
      <c r="AC1487" s="76"/>
      <c r="AD1487" s="76"/>
      <c r="AE1487" s="76"/>
      <c r="AF1487" s="76"/>
      <c r="AG1487" s="76"/>
      <c r="AH1487" s="76"/>
      <c r="AI1487" s="76"/>
      <c r="AJ1487" s="76"/>
      <c r="AK1487" s="76"/>
      <c r="AL1487" s="76"/>
      <c r="AM1487" s="76"/>
      <c r="AN1487" s="76"/>
      <c r="AO1487" s="76"/>
      <c r="AP1487" s="76"/>
      <c r="AQ1487" s="76"/>
      <c r="AR1487" s="76"/>
      <c r="AS1487" s="76"/>
      <c r="AT1487" s="76"/>
      <c r="AU1487" s="76"/>
      <c r="AV1487" s="76"/>
      <c r="AW1487" s="76"/>
      <c r="AX1487" s="76"/>
      <c r="AY1487" s="76"/>
      <c r="AZ1487" s="76"/>
      <c r="BA1487" s="76"/>
      <c r="BB1487" s="76"/>
      <c r="BC1487" s="76"/>
      <c r="BD1487" s="76"/>
      <c r="BE1487" s="76"/>
      <c r="BF1487" s="76"/>
      <c r="BG1487" s="76"/>
    </row>
    <row r="1488" spans="1:59" s="77" customFormat="1" ht="12">
      <c r="A1488" s="42" t="s">
        <v>45</v>
      </c>
      <c r="B1488" s="43" t="s">
        <v>94</v>
      </c>
      <c r="C1488" s="308">
        <v>492</v>
      </c>
      <c r="D1488" s="103">
        <f t="shared" si="655"/>
        <v>492</v>
      </c>
      <c r="E1488" s="103">
        <f t="shared" ref="E1488:P1488" si="658">SUM(E1489:E1490)</f>
        <v>0</v>
      </c>
      <c r="F1488" s="103">
        <f t="shared" si="658"/>
        <v>0</v>
      </c>
      <c r="G1488" s="103">
        <f>SUM(G1489:G1490)</f>
        <v>492</v>
      </c>
      <c r="H1488" s="103">
        <f t="shared" si="658"/>
        <v>0</v>
      </c>
      <c r="I1488" s="103">
        <f t="shared" si="658"/>
        <v>0</v>
      </c>
      <c r="J1488" s="103">
        <f t="shared" si="658"/>
        <v>0</v>
      </c>
      <c r="K1488" s="103">
        <f t="shared" si="658"/>
        <v>0</v>
      </c>
      <c r="L1488" s="103">
        <f t="shared" si="658"/>
        <v>0</v>
      </c>
      <c r="M1488" s="103">
        <f t="shared" si="658"/>
        <v>0</v>
      </c>
      <c r="N1488" s="103">
        <f t="shared" si="658"/>
        <v>0</v>
      </c>
      <c r="O1488" s="103">
        <f t="shared" si="658"/>
        <v>0</v>
      </c>
      <c r="P1488" s="103">
        <f t="shared" si="658"/>
        <v>0</v>
      </c>
      <c r="Q1488" s="103"/>
      <c r="R1488" s="103"/>
      <c r="S1488" s="103"/>
      <c r="T1488" s="103"/>
      <c r="U1488" s="309">
        <f t="shared" si="648"/>
        <v>492</v>
      </c>
      <c r="V1488" s="32">
        <f t="shared" si="642"/>
        <v>492</v>
      </c>
      <c r="W1488" s="97">
        <f t="shared" si="649"/>
        <v>492</v>
      </c>
      <c r="X1488" s="171">
        <f t="shared" si="624"/>
        <v>0</v>
      </c>
      <c r="Y1488" s="57"/>
      <c r="Z1488" s="5">
        <f t="shared" si="627"/>
        <v>0</v>
      </c>
      <c r="AA1488" s="76"/>
      <c r="AB1488" s="76"/>
      <c r="AC1488" s="76"/>
      <c r="AD1488" s="76"/>
      <c r="AE1488" s="76"/>
      <c r="AF1488" s="76"/>
      <c r="AG1488" s="76"/>
      <c r="AH1488" s="76"/>
      <c r="AI1488" s="76"/>
      <c r="AJ1488" s="76"/>
      <c r="AK1488" s="76"/>
      <c r="AL1488" s="76"/>
      <c r="AM1488" s="76"/>
      <c r="AN1488" s="76"/>
      <c r="AO1488" s="76"/>
      <c r="AP1488" s="76"/>
      <c r="AQ1488" s="76"/>
      <c r="AR1488" s="76"/>
      <c r="AS1488" s="76"/>
      <c r="AT1488" s="76"/>
      <c r="AU1488" s="76"/>
      <c r="AV1488" s="76"/>
      <c r="AW1488" s="76"/>
      <c r="AX1488" s="76"/>
      <c r="AY1488" s="76"/>
      <c r="AZ1488" s="76"/>
      <c r="BA1488" s="76"/>
      <c r="BB1488" s="76"/>
      <c r="BC1488" s="76"/>
      <c r="BD1488" s="76"/>
      <c r="BE1488" s="76"/>
      <c r="BF1488" s="76"/>
      <c r="BG1488" s="76"/>
    </row>
    <row r="1489" spans="1:233" s="122" customFormat="1" ht="12">
      <c r="A1489" s="118" t="s">
        <v>40</v>
      </c>
      <c r="B1489" s="119" t="s">
        <v>1073</v>
      </c>
      <c r="C1489" s="310">
        <v>480</v>
      </c>
      <c r="D1489" s="107">
        <f t="shared" si="655"/>
        <v>480</v>
      </c>
      <c r="E1489" s="107"/>
      <c r="F1489" s="107"/>
      <c r="G1489" s="107">
        <v>480</v>
      </c>
      <c r="H1489" s="107"/>
      <c r="I1489" s="107"/>
      <c r="J1489" s="107"/>
      <c r="K1489" s="107"/>
      <c r="L1489" s="107"/>
      <c r="M1489" s="107"/>
      <c r="N1489" s="107"/>
      <c r="O1489" s="107"/>
      <c r="P1489" s="107"/>
      <c r="Q1489" s="107"/>
      <c r="R1489" s="107"/>
      <c r="S1489" s="107"/>
      <c r="T1489" s="107"/>
      <c r="U1489" s="311">
        <f t="shared" si="648"/>
        <v>480</v>
      </c>
      <c r="V1489" s="32">
        <f t="shared" si="642"/>
        <v>480</v>
      </c>
      <c r="W1489" s="97">
        <f t="shared" si="649"/>
        <v>480</v>
      </c>
      <c r="X1489" s="172">
        <f t="shared" si="624"/>
        <v>0</v>
      </c>
      <c r="Y1489" s="64"/>
      <c r="Z1489" s="5">
        <f t="shared" si="627"/>
        <v>0</v>
      </c>
      <c r="AA1489" s="121"/>
      <c r="AB1489" s="121"/>
      <c r="AC1489" s="121"/>
      <c r="AD1489" s="121"/>
      <c r="AE1489" s="121"/>
      <c r="AF1489" s="121"/>
      <c r="AG1489" s="121"/>
      <c r="AH1489" s="121"/>
      <c r="AI1489" s="121"/>
      <c r="AJ1489" s="121"/>
      <c r="AK1489" s="121"/>
      <c r="AL1489" s="121"/>
      <c r="AM1489" s="121"/>
      <c r="AN1489" s="121"/>
      <c r="AO1489" s="121"/>
      <c r="AP1489" s="121"/>
      <c r="AQ1489" s="121"/>
      <c r="AR1489" s="121"/>
      <c r="AS1489" s="121"/>
      <c r="AT1489" s="121"/>
      <c r="AU1489" s="121"/>
      <c r="AV1489" s="121"/>
      <c r="AW1489" s="121"/>
      <c r="AX1489" s="121"/>
      <c r="AY1489" s="121"/>
      <c r="AZ1489" s="121"/>
      <c r="BA1489" s="121"/>
      <c r="BB1489" s="121"/>
      <c r="BC1489" s="121"/>
      <c r="BD1489" s="121"/>
      <c r="BE1489" s="121"/>
      <c r="BF1489" s="121"/>
      <c r="BG1489" s="121"/>
    </row>
    <row r="1490" spans="1:233" s="122" customFormat="1" ht="24">
      <c r="A1490" s="60" t="s">
        <v>242</v>
      </c>
      <c r="B1490" s="51" t="s">
        <v>1060</v>
      </c>
      <c r="C1490" s="310">
        <v>12</v>
      </c>
      <c r="D1490" s="107">
        <f t="shared" si="655"/>
        <v>12</v>
      </c>
      <c r="E1490" s="107"/>
      <c r="F1490" s="107"/>
      <c r="G1490" s="107">
        <v>12</v>
      </c>
      <c r="H1490" s="107"/>
      <c r="I1490" s="107"/>
      <c r="J1490" s="107"/>
      <c r="K1490" s="107"/>
      <c r="L1490" s="107"/>
      <c r="M1490" s="107"/>
      <c r="N1490" s="107"/>
      <c r="O1490" s="107"/>
      <c r="P1490" s="107"/>
      <c r="Q1490" s="107"/>
      <c r="R1490" s="107"/>
      <c r="S1490" s="107"/>
      <c r="T1490" s="107"/>
      <c r="U1490" s="311">
        <f t="shared" si="648"/>
        <v>12</v>
      </c>
      <c r="V1490" s="32">
        <f t="shared" si="642"/>
        <v>12</v>
      </c>
      <c r="W1490" s="97">
        <f t="shared" si="649"/>
        <v>12</v>
      </c>
      <c r="X1490" s="172">
        <f t="shared" si="624"/>
        <v>0</v>
      </c>
      <c r="Y1490" s="64"/>
      <c r="Z1490" s="5">
        <f t="shared" si="627"/>
        <v>0</v>
      </c>
      <c r="AA1490" s="189"/>
      <c r="AB1490" s="189"/>
      <c r="AC1490" s="189"/>
      <c r="AD1490" s="189"/>
      <c r="AE1490" s="189"/>
      <c r="AF1490" s="189"/>
      <c r="AG1490" s="189"/>
      <c r="AH1490" s="189"/>
      <c r="AI1490" s="189"/>
      <c r="AJ1490" s="189"/>
      <c r="AK1490" s="189"/>
      <c r="AL1490" s="189"/>
      <c r="AM1490" s="189"/>
      <c r="AN1490" s="189"/>
      <c r="AO1490" s="189"/>
      <c r="AP1490" s="189"/>
      <c r="AQ1490" s="189"/>
      <c r="AR1490" s="189"/>
      <c r="AS1490" s="189"/>
      <c r="AT1490" s="189"/>
      <c r="AU1490" s="189"/>
      <c r="AV1490" s="189"/>
      <c r="AW1490" s="189"/>
      <c r="AX1490" s="189"/>
      <c r="AY1490" s="189"/>
      <c r="AZ1490" s="189"/>
      <c r="BA1490" s="189"/>
      <c r="BB1490" s="189"/>
      <c r="BC1490" s="189"/>
      <c r="BD1490" s="189"/>
      <c r="BE1490" s="189"/>
      <c r="BF1490" s="189"/>
      <c r="BG1490" s="189"/>
      <c r="BH1490" s="190"/>
      <c r="BI1490" s="190"/>
      <c r="BJ1490" s="190"/>
      <c r="BK1490" s="190"/>
      <c r="BL1490" s="190"/>
      <c r="BM1490" s="190"/>
      <c r="BN1490" s="190"/>
      <c r="BO1490" s="190"/>
      <c r="BP1490" s="190"/>
      <c r="BQ1490" s="190"/>
      <c r="BR1490" s="190"/>
      <c r="BS1490" s="190"/>
      <c r="BT1490" s="190"/>
      <c r="BU1490" s="190"/>
      <c r="BV1490" s="190"/>
      <c r="BW1490" s="190"/>
      <c r="BX1490" s="190"/>
      <c r="BY1490" s="190"/>
      <c r="BZ1490" s="190"/>
      <c r="CA1490" s="190"/>
      <c r="CB1490" s="190"/>
      <c r="CC1490" s="190"/>
      <c r="CD1490" s="190"/>
      <c r="CE1490" s="190"/>
      <c r="CF1490" s="190"/>
      <c r="CG1490" s="190"/>
      <c r="CH1490" s="190"/>
      <c r="CI1490" s="190"/>
      <c r="CJ1490" s="190"/>
      <c r="CK1490" s="190"/>
      <c r="CL1490" s="190"/>
      <c r="CM1490" s="190"/>
      <c r="CN1490" s="190"/>
      <c r="CO1490" s="190"/>
      <c r="CP1490" s="190"/>
      <c r="CQ1490" s="190"/>
      <c r="CR1490" s="190"/>
      <c r="CS1490" s="190"/>
      <c r="CT1490" s="190"/>
      <c r="CU1490" s="190"/>
      <c r="CV1490" s="190"/>
      <c r="CW1490" s="190"/>
      <c r="CX1490" s="190"/>
      <c r="CY1490" s="190"/>
      <c r="CZ1490" s="190"/>
      <c r="DA1490" s="190"/>
      <c r="DB1490" s="190"/>
      <c r="DC1490" s="190"/>
      <c r="DD1490" s="190"/>
      <c r="DE1490" s="190"/>
      <c r="DF1490" s="190"/>
      <c r="DG1490" s="190"/>
      <c r="DH1490" s="190"/>
      <c r="DI1490" s="190"/>
      <c r="DJ1490" s="190"/>
      <c r="DK1490" s="190"/>
      <c r="DL1490" s="190"/>
      <c r="DM1490" s="190"/>
      <c r="DN1490" s="190"/>
      <c r="DO1490" s="190"/>
      <c r="DP1490" s="190"/>
      <c r="DQ1490" s="190"/>
      <c r="DR1490" s="190"/>
      <c r="DS1490" s="190"/>
      <c r="DT1490" s="190"/>
      <c r="DU1490" s="190"/>
      <c r="DV1490" s="190"/>
      <c r="DW1490" s="190"/>
      <c r="DX1490" s="190"/>
      <c r="DY1490" s="190"/>
      <c r="DZ1490" s="190"/>
      <c r="EA1490" s="190"/>
      <c r="EB1490" s="190"/>
      <c r="EC1490" s="190"/>
      <c r="ED1490" s="190"/>
      <c r="EE1490" s="190"/>
      <c r="EF1490" s="190"/>
      <c r="EG1490" s="190"/>
      <c r="EH1490" s="190"/>
      <c r="EI1490" s="190"/>
      <c r="EJ1490" s="190"/>
      <c r="EK1490" s="190"/>
      <c r="EL1490" s="190"/>
      <c r="EM1490" s="190"/>
      <c r="EN1490" s="190"/>
      <c r="EO1490" s="190"/>
      <c r="EP1490" s="190"/>
      <c r="EQ1490" s="190"/>
      <c r="ER1490" s="190"/>
      <c r="ES1490" s="190"/>
      <c r="ET1490" s="190"/>
      <c r="EU1490" s="190"/>
      <c r="EV1490" s="190"/>
      <c r="EW1490" s="190"/>
      <c r="EX1490" s="190"/>
      <c r="EY1490" s="190"/>
      <c r="EZ1490" s="190"/>
      <c r="FA1490" s="190"/>
      <c r="FB1490" s="190"/>
      <c r="FC1490" s="190"/>
      <c r="FD1490" s="190"/>
      <c r="FE1490" s="190"/>
      <c r="FF1490" s="190"/>
      <c r="FG1490" s="190"/>
      <c r="FH1490" s="190"/>
      <c r="FI1490" s="190"/>
      <c r="FJ1490" s="190"/>
      <c r="FK1490" s="190"/>
      <c r="FL1490" s="190"/>
      <c r="FM1490" s="190"/>
      <c r="FN1490" s="190"/>
      <c r="FO1490" s="190"/>
      <c r="FP1490" s="190"/>
      <c r="FQ1490" s="190"/>
      <c r="FR1490" s="190"/>
      <c r="FS1490" s="190"/>
      <c r="FT1490" s="190"/>
      <c r="FU1490" s="190"/>
      <c r="FV1490" s="190"/>
      <c r="FW1490" s="190"/>
      <c r="FX1490" s="190"/>
      <c r="FY1490" s="190"/>
      <c r="FZ1490" s="190"/>
      <c r="GA1490" s="190"/>
      <c r="GB1490" s="190"/>
      <c r="GC1490" s="190"/>
      <c r="GD1490" s="190"/>
      <c r="GE1490" s="190"/>
      <c r="GF1490" s="190"/>
      <c r="GG1490" s="190"/>
      <c r="GH1490" s="190"/>
      <c r="GI1490" s="190"/>
      <c r="GJ1490" s="190"/>
      <c r="GK1490" s="190"/>
      <c r="GL1490" s="190"/>
      <c r="GM1490" s="190"/>
      <c r="GN1490" s="190"/>
      <c r="GO1490" s="190"/>
      <c r="GP1490" s="190"/>
      <c r="GQ1490" s="190"/>
      <c r="GR1490" s="190"/>
      <c r="GS1490" s="190"/>
      <c r="GT1490" s="190"/>
      <c r="GU1490" s="190"/>
      <c r="GV1490" s="190"/>
      <c r="GW1490" s="190"/>
      <c r="GX1490" s="190"/>
      <c r="GY1490" s="190"/>
      <c r="GZ1490" s="190"/>
      <c r="HA1490" s="190"/>
      <c r="HB1490" s="190"/>
      <c r="HC1490" s="190"/>
      <c r="HD1490" s="190"/>
      <c r="HE1490" s="190"/>
      <c r="HF1490" s="190"/>
      <c r="HG1490" s="190"/>
      <c r="HH1490" s="190"/>
      <c r="HI1490" s="190"/>
      <c r="HJ1490" s="190"/>
      <c r="HK1490" s="190"/>
      <c r="HL1490" s="190"/>
      <c r="HM1490" s="190"/>
      <c r="HN1490" s="190"/>
      <c r="HO1490" s="190"/>
      <c r="HP1490" s="190"/>
      <c r="HQ1490" s="190"/>
      <c r="HR1490" s="190"/>
      <c r="HS1490" s="190"/>
      <c r="HT1490" s="190"/>
      <c r="HU1490" s="190"/>
      <c r="HV1490" s="190"/>
      <c r="HW1490" s="190"/>
      <c r="HX1490" s="190"/>
      <c r="HY1490" s="190"/>
    </row>
    <row r="1491" spans="1:233" s="122" customFormat="1" ht="12" hidden="1">
      <c r="A1491" s="315" t="s">
        <v>65</v>
      </c>
      <c r="B1491" s="316" t="s">
        <v>1062</v>
      </c>
      <c r="C1491" s="308">
        <v>490</v>
      </c>
      <c r="D1491" s="103"/>
      <c r="E1491" s="103"/>
      <c r="F1491" s="103"/>
      <c r="G1491" s="103">
        <v>0</v>
      </c>
      <c r="H1491" s="103"/>
      <c r="I1491" s="103"/>
      <c r="J1491" s="103"/>
      <c r="K1491" s="103"/>
      <c r="L1491" s="103"/>
      <c r="M1491" s="103"/>
      <c r="N1491" s="103"/>
      <c r="O1491" s="103"/>
      <c r="P1491" s="103"/>
      <c r="Q1491" s="103"/>
      <c r="R1491" s="103"/>
      <c r="S1491" s="103"/>
      <c r="T1491" s="103"/>
      <c r="U1491" s="309"/>
      <c r="V1491" s="32"/>
      <c r="W1491" s="97"/>
      <c r="X1491" s="176">
        <f t="shared" ref="X1491:X1554" si="659">D1491-C1491</f>
        <v>-490</v>
      </c>
      <c r="Y1491" s="64"/>
      <c r="Z1491" s="5">
        <f t="shared" si="627"/>
        <v>0</v>
      </c>
      <c r="AA1491" s="121"/>
      <c r="AB1491" s="121"/>
      <c r="AC1491" s="121"/>
      <c r="AD1491" s="121"/>
      <c r="AE1491" s="121"/>
      <c r="AF1491" s="121"/>
      <c r="AG1491" s="121"/>
      <c r="AH1491" s="121"/>
      <c r="AI1491" s="121"/>
      <c r="AJ1491" s="121"/>
      <c r="AK1491" s="121"/>
      <c r="AL1491" s="121"/>
      <c r="AM1491" s="121"/>
      <c r="AN1491" s="121"/>
      <c r="AO1491" s="121"/>
      <c r="AP1491" s="121"/>
      <c r="AQ1491" s="121"/>
      <c r="AR1491" s="121"/>
      <c r="AS1491" s="121"/>
      <c r="AT1491" s="121"/>
      <c r="AU1491" s="121"/>
      <c r="AV1491" s="121"/>
      <c r="AW1491" s="121"/>
      <c r="AX1491" s="121"/>
      <c r="AY1491" s="121"/>
      <c r="AZ1491" s="121"/>
      <c r="BA1491" s="121"/>
      <c r="BB1491" s="121"/>
      <c r="BC1491" s="121"/>
      <c r="BD1491" s="121"/>
      <c r="BE1491" s="121"/>
      <c r="BF1491" s="121"/>
      <c r="BG1491" s="121"/>
    </row>
    <row r="1492" spans="1:233" s="41" customFormat="1" ht="13.5" customHeight="1">
      <c r="A1492" s="27" t="s">
        <v>1074</v>
      </c>
      <c r="B1492" s="28" t="s">
        <v>1075</v>
      </c>
      <c r="C1492" s="305">
        <f t="shared" ref="C1492:F1492" si="660">C1493+C1496+C1497+C1498+C1500+C1499</f>
        <v>922616</v>
      </c>
      <c r="D1492" s="37">
        <f t="shared" si="660"/>
        <v>1105179</v>
      </c>
      <c r="E1492" s="37">
        <f t="shared" si="660"/>
        <v>0</v>
      </c>
      <c r="F1492" s="37">
        <f t="shared" si="660"/>
        <v>0</v>
      </c>
      <c r="G1492" s="37">
        <f>G1493+G1496+G1497+G1498+G1500+G1499</f>
        <v>1105179</v>
      </c>
      <c r="H1492" s="37">
        <f t="shared" ref="H1492:T1492" si="661">H1493+H1496+H1497+H1498</f>
        <v>0</v>
      </c>
      <c r="I1492" s="37">
        <f t="shared" si="661"/>
        <v>0</v>
      </c>
      <c r="J1492" s="37">
        <f t="shared" si="661"/>
        <v>0</v>
      </c>
      <c r="K1492" s="37">
        <f t="shared" si="661"/>
        <v>0</v>
      </c>
      <c r="L1492" s="37">
        <f t="shared" si="661"/>
        <v>0</v>
      </c>
      <c r="M1492" s="37">
        <f t="shared" si="661"/>
        <v>0</v>
      </c>
      <c r="N1492" s="37">
        <f t="shared" si="661"/>
        <v>0</v>
      </c>
      <c r="O1492" s="37">
        <f t="shared" si="661"/>
        <v>0</v>
      </c>
      <c r="P1492" s="37">
        <f t="shared" si="661"/>
        <v>0</v>
      </c>
      <c r="Q1492" s="37">
        <f t="shared" si="661"/>
        <v>9521</v>
      </c>
      <c r="R1492" s="37"/>
      <c r="S1492" s="37">
        <f t="shared" si="661"/>
        <v>9727</v>
      </c>
      <c r="T1492" s="37">
        <f t="shared" si="661"/>
        <v>9600</v>
      </c>
      <c r="U1492" s="306">
        <f t="shared" si="648"/>
        <v>1114700</v>
      </c>
      <c r="V1492" s="32">
        <f t="shared" si="642"/>
        <v>1104973</v>
      </c>
      <c r="W1492" s="97">
        <f>E1492+F1492+G1492+H1492+I1492+J1492+K1492+L1492+M1492+N1492+O1492+P1492</f>
        <v>1105179</v>
      </c>
      <c r="X1492" s="125">
        <f t="shared" si="659"/>
        <v>182563</v>
      </c>
      <c r="Y1492" s="75" t="s">
        <v>37</v>
      </c>
      <c r="Z1492" s="5">
        <f t="shared" si="627"/>
        <v>0</v>
      </c>
      <c r="AA1492" s="39"/>
      <c r="AB1492" s="39"/>
      <c r="AC1492" s="40"/>
      <c r="AD1492" s="40"/>
      <c r="AE1492" s="40"/>
      <c r="AF1492" s="40"/>
      <c r="AG1492" s="40"/>
      <c r="AH1492" s="40"/>
      <c r="AI1492" s="40"/>
      <c r="AJ1492" s="40"/>
      <c r="AK1492" s="40"/>
      <c r="AL1492" s="40"/>
      <c r="AM1492" s="40"/>
      <c r="AN1492" s="40"/>
      <c r="AO1492" s="40"/>
      <c r="AP1492" s="40"/>
      <c r="AQ1492" s="40"/>
      <c r="AR1492" s="40"/>
      <c r="AS1492" s="40"/>
      <c r="AT1492" s="40"/>
      <c r="AU1492" s="40"/>
      <c r="AV1492" s="40"/>
      <c r="AW1492" s="40"/>
      <c r="AX1492" s="40"/>
      <c r="AY1492" s="40"/>
      <c r="AZ1492" s="40"/>
      <c r="BA1492" s="40"/>
      <c r="BB1492" s="40"/>
      <c r="BC1492" s="40"/>
      <c r="BD1492" s="40"/>
      <c r="BE1492" s="40"/>
      <c r="BF1492" s="40"/>
      <c r="BG1492" s="40"/>
    </row>
    <row r="1493" spans="1:233" s="77" customFormat="1" ht="13.5" customHeight="1">
      <c r="A1493" s="42" t="s">
        <v>35</v>
      </c>
      <c r="B1493" s="43" t="s">
        <v>583</v>
      </c>
      <c r="C1493" s="308">
        <v>866795</v>
      </c>
      <c r="D1493" s="103">
        <f t="shared" ref="D1493:D1500" si="662">SUM(E1493:P1493)</f>
        <v>1045735</v>
      </c>
      <c r="E1493" s="103">
        <f>E1494+E1495</f>
        <v>0</v>
      </c>
      <c r="F1493" s="103">
        <f t="shared" ref="F1493:P1493" si="663">F1494+F1495</f>
        <v>0</v>
      </c>
      <c r="G1493" s="103">
        <f>G1494+G1495</f>
        <v>1045735</v>
      </c>
      <c r="H1493" s="103">
        <f t="shared" si="663"/>
        <v>0</v>
      </c>
      <c r="I1493" s="103">
        <f t="shared" si="663"/>
        <v>0</v>
      </c>
      <c r="J1493" s="103">
        <f t="shared" si="663"/>
        <v>0</v>
      </c>
      <c r="K1493" s="103">
        <f t="shared" si="663"/>
        <v>0</v>
      </c>
      <c r="L1493" s="103">
        <f t="shared" si="663"/>
        <v>0</v>
      </c>
      <c r="M1493" s="103">
        <f t="shared" si="663"/>
        <v>0</v>
      </c>
      <c r="N1493" s="103">
        <f t="shared" si="663"/>
        <v>0</v>
      </c>
      <c r="O1493" s="103">
        <f t="shared" si="663"/>
        <v>0</v>
      </c>
      <c r="P1493" s="103">
        <f t="shared" si="663"/>
        <v>0</v>
      </c>
      <c r="Q1493" s="103">
        <f>Q1495</f>
        <v>9521</v>
      </c>
      <c r="R1493" s="103"/>
      <c r="S1493" s="103">
        <f>S1495</f>
        <v>9727</v>
      </c>
      <c r="T1493" s="103">
        <f>T1494</f>
        <v>9600</v>
      </c>
      <c r="U1493" s="309">
        <f t="shared" si="648"/>
        <v>1055256</v>
      </c>
      <c r="V1493" s="32">
        <f t="shared" si="642"/>
        <v>1045529</v>
      </c>
      <c r="W1493" s="97">
        <f t="shared" si="649"/>
        <v>1045735</v>
      </c>
      <c r="X1493" s="176">
        <f t="shared" si="659"/>
        <v>178940</v>
      </c>
      <c r="Y1493" s="57"/>
      <c r="Z1493" s="5">
        <f t="shared" si="627"/>
        <v>0</v>
      </c>
      <c r="AA1493" s="76"/>
      <c r="AB1493" s="76"/>
      <c r="AC1493" s="76"/>
      <c r="AD1493" s="76"/>
      <c r="AE1493" s="76"/>
      <c r="AF1493" s="76"/>
      <c r="AG1493" s="76"/>
      <c r="AH1493" s="76"/>
      <c r="AI1493" s="76"/>
      <c r="AJ1493" s="76"/>
      <c r="AK1493" s="76"/>
      <c r="AL1493" s="76"/>
      <c r="AM1493" s="76"/>
      <c r="AN1493" s="76"/>
      <c r="AO1493" s="76"/>
      <c r="AP1493" s="76"/>
      <c r="AQ1493" s="76"/>
      <c r="AR1493" s="76"/>
      <c r="AS1493" s="76"/>
      <c r="AT1493" s="76"/>
      <c r="AU1493" s="76"/>
      <c r="AV1493" s="76"/>
      <c r="AW1493" s="76"/>
      <c r="AX1493" s="76"/>
      <c r="AY1493" s="76"/>
      <c r="AZ1493" s="76"/>
      <c r="BA1493" s="76"/>
      <c r="BB1493" s="76"/>
      <c r="BC1493" s="76"/>
      <c r="BD1493" s="76"/>
      <c r="BE1493" s="76"/>
      <c r="BF1493" s="76"/>
      <c r="BG1493" s="76"/>
    </row>
    <row r="1494" spans="1:233" s="190" customFormat="1" ht="12">
      <c r="A1494" s="60" t="s">
        <v>1076</v>
      </c>
      <c r="B1494" s="51" t="s">
        <v>371</v>
      </c>
      <c r="C1494" s="310">
        <v>780734</v>
      </c>
      <c r="D1494" s="107">
        <f>SUM(E1494:P1494)</f>
        <v>958156</v>
      </c>
      <c r="E1494" s="107"/>
      <c r="F1494" s="107"/>
      <c r="G1494" s="107">
        <f>967756-T1494</f>
        <v>958156</v>
      </c>
      <c r="H1494" s="107"/>
      <c r="I1494" s="107"/>
      <c r="J1494" s="107"/>
      <c r="K1494" s="107"/>
      <c r="L1494" s="107"/>
      <c r="M1494" s="107"/>
      <c r="N1494" s="107"/>
      <c r="O1494" s="107"/>
      <c r="P1494" s="107"/>
      <c r="Q1494" s="107"/>
      <c r="R1494" s="107"/>
      <c r="S1494" s="107"/>
      <c r="T1494" s="107">
        <v>9600</v>
      </c>
      <c r="U1494" s="311">
        <f t="shared" si="648"/>
        <v>958156</v>
      </c>
      <c r="V1494" s="32">
        <f t="shared" si="642"/>
        <v>958156</v>
      </c>
      <c r="W1494" s="97">
        <f t="shared" si="649"/>
        <v>958156</v>
      </c>
      <c r="X1494" s="172">
        <f t="shared" si="659"/>
        <v>177422</v>
      </c>
      <c r="Y1494" s="64"/>
      <c r="Z1494" s="5">
        <f t="shared" si="627"/>
        <v>0</v>
      </c>
      <c r="AA1494" s="189"/>
      <c r="AB1494" s="189"/>
      <c r="AC1494" s="189"/>
      <c r="AD1494" s="189"/>
      <c r="AE1494" s="189"/>
      <c r="AF1494" s="189"/>
      <c r="AG1494" s="189"/>
      <c r="AH1494" s="189"/>
      <c r="AI1494" s="189"/>
      <c r="AJ1494" s="189"/>
      <c r="AK1494" s="189"/>
      <c r="AL1494" s="189"/>
      <c r="AM1494" s="189"/>
      <c r="AN1494" s="189"/>
      <c r="AO1494" s="189"/>
      <c r="AP1494" s="189"/>
      <c r="AQ1494" s="189"/>
      <c r="AR1494" s="189"/>
      <c r="AS1494" s="189"/>
      <c r="AT1494" s="189"/>
      <c r="AU1494" s="189"/>
      <c r="AV1494" s="189"/>
      <c r="AW1494" s="189"/>
      <c r="AX1494" s="189"/>
      <c r="AY1494" s="189"/>
      <c r="AZ1494" s="189"/>
      <c r="BA1494" s="189"/>
      <c r="BB1494" s="189"/>
      <c r="BC1494" s="189"/>
      <c r="BD1494" s="189"/>
      <c r="BE1494" s="189"/>
      <c r="BF1494" s="189"/>
      <c r="BG1494" s="189"/>
    </row>
    <row r="1495" spans="1:233" s="320" customFormat="1" ht="12">
      <c r="A1495" s="60" t="s">
        <v>38</v>
      </c>
      <c r="B1495" s="318" t="s">
        <v>1077</v>
      </c>
      <c r="C1495" s="319">
        <v>86061</v>
      </c>
      <c r="D1495" s="107">
        <f t="shared" si="662"/>
        <v>87579</v>
      </c>
      <c r="E1495" s="107"/>
      <c r="F1495" s="107"/>
      <c r="G1495" s="107">
        <v>87579</v>
      </c>
      <c r="H1495" s="107"/>
      <c r="I1495" s="107"/>
      <c r="J1495" s="107"/>
      <c r="K1495" s="107"/>
      <c r="L1495" s="107"/>
      <c r="M1495" s="107"/>
      <c r="N1495" s="107"/>
      <c r="O1495" s="107"/>
      <c r="P1495" s="107"/>
      <c r="Q1495" s="107">
        <v>9521</v>
      </c>
      <c r="R1495" s="107"/>
      <c r="S1495" s="107">
        <v>9727</v>
      </c>
      <c r="T1495" s="107"/>
      <c r="U1495" s="311">
        <f t="shared" si="648"/>
        <v>97100</v>
      </c>
      <c r="V1495" s="32">
        <f t="shared" si="642"/>
        <v>87373</v>
      </c>
      <c r="W1495" s="97">
        <f t="shared" si="649"/>
        <v>87579</v>
      </c>
      <c r="X1495" s="172">
        <f t="shared" si="659"/>
        <v>1518</v>
      </c>
      <c r="Y1495" s="64"/>
      <c r="Z1495" s="5">
        <f t="shared" si="627"/>
        <v>0</v>
      </c>
      <c r="AA1495" s="189"/>
      <c r="AB1495" s="189"/>
      <c r="AC1495" s="189"/>
      <c r="AD1495" s="189"/>
      <c r="AE1495" s="189"/>
      <c r="AF1495" s="189"/>
      <c r="AG1495" s="189"/>
      <c r="AH1495" s="189"/>
      <c r="AI1495" s="189"/>
      <c r="AJ1495" s="189"/>
      <c r="AK1495" s="189"/>
      <c r="AL1495" s="189"/>
      <c r="AM1495" s="189"/>
      <c r="AN1495" s="189"/>
      <c r="AO1495" s="189"/>
      <c r="AP1495" s="189"/>
      <c r="AQ1495" s="189"/>
      <c r="AR1495" s="189"/>
      <c r="AS1495" s="189"/>
      <c r="AT1495" s="189"/>
      <c r="AU1495" s="189"/>
      <c r="AV1495" s="189"/>
      <c r="AW1495" s="189"/>
      <c r="AX1495" s="189"/>
      <c r="AY1495" s="189"/>
      <c r="AZ1495" s="189"/>
      <c r="BA1495" s="189"/>
      <c r="BB1495" s="189"/>
      <c r="BC1495" s="189"/>
      <c r="BD1495" s="189"/>
      <c r="BE1495" s="189"/>
      <c r="BF1495" s="189"/>
      <c r="BG1495" s="189"/>
      <c r="BH1495" s="190"/>
      <c r="BI1495" s="190"/>
      <c r="BJ1495" s="190"/>
      <c r="BK1495" s="190"/>
      <c r="BL1495" s="190"/>
      <c r="BM1495" s="190"/>
      <c r="BN1495" s="190"/>
      <c r="BO1495" s="190"/>
      <c r="BP1495" s="190"/>
      <c r="BQ1495" s="190"/>
      <c r="BR1495" s="190"/>
      <c r="BS1495" s="190"/>
      <c r="BT1495" s="190"/>
      <c r="BU1495" s="190"/>
      <c r="BV1495" s="190"/>
      <c r="BW1495" s="190"/>
      <c r="BX1495" s="190"/>
      <c r="BY1495" s="190"/>
      <c r="BZ1495" s="190"/>
      <c r="CA1495" s="190"/>
      <c r="CB1495" s="190"/>
      <c r="CC1495" s="190"/>
      <c r="CD1495" s="190"/>
      <c r="CE1495" s="190"/>
      <c r="CF1495" s="190"/>
      <c r="CG1495" s="190"/>
      <c r="CH1495" s="190"/>
      <c r="CI1495" s="190"/>
      <c r="CJ1495" s="190"/>
      <c r="CK1495" s="190"/>
      <c r="CL1495" s="190"/>
      <c r="CM1495" s="190"/>
      <c r="CN1495" s="190"/>
      <c r="CO1495" s="190"/>
      <c r="CP1495" s="190"/>
      <c r="CQ1495" s="190"/>
      <c r="CR1495" s="190"/>
      <c r="CS1495" s="190"/>
      <c r="CT1495" s="190"/>
      <c r="CU1495" s="190"/>
      <c r="CV1495" s="190"/>
      <c r="CW1495" s="190"/>
      <c r="CX1495" s="190"/>
      <c r="CY1495" s="190"/>
      <c r="CZ1495" s="190"/>
      <c r="DA1495" s="190"/>
      <c r="DB1495" s="190"/>
      <c r="DC1495" s="190"/>
      <c r="DD1495" s="190"/>
      <c r="DE1495" s="190"/>
      <c r="DF1495" s="190"/>
      <c r="DG1495" s="190"/>
      <c r="DH1495" s="190"/>
      <c r="DI1495" s="190"/>
      <c r="DJ1495" s="190"/>
      <c r="DK1495" s="190"/>
      <c r="DL1495" s="190"/>
      <c r="DM1495" s="190"/>
      <c r="DN1495" s="190"/>
      <c r="DO1495" s="190"/>
      <c r="DP1495" s="190"/>
      <c r="DQ1495" s="190"/>
      <c r="DR1495" s="190"/>
      <c r="DS1495" s="190"/>
      <c r="DT1495" s="190"/>
      <c r="DU1495" s="190"/>
      <c r="DV1495" s="190"/>
      <c r="DW1495" s="190"/>
      <c r="DX1495" s="190"/>
      <c r="DY1495" s="190"/>
      <c r="DZ1495" s="190"/>
      <c r="EA1495" s="190"/>
      <c r="EB1495" s="190"/>
      <c r="EC1495" s="190"/>
      <c r="ED1495" s="190"/>
      <c r="EE1495" s="190"/>
      <c r="EF1495" s="190"/>
      <c r="EG1495" s="190"/>
      <c r="EH1495" s="190"/>
      <c r="EI1495" s="190"/>
      <c r="EJ1495" s="190"/>
      <c r="EK1495" s="190"/>
      <c r="EL1495" s="190"/>
      <c r="EM1495" s="190"/>
      <c r="EN1495" s="190"/>
      <c r="EO1495" s="190"/>
      <c r="EP1495" s="190"/>
      <c r="EQ1495" s="190"/>
      <c r="ER1495" s="190"/>
      <c r="ES1495" s="190"/>
      <c r="ET1495" s="190"/>
      <c r="EU1495" s="190"/>
      <c r="EV1495" s="190"/>
      <c r="EW1495" s="190"/>
      <c r="EX1495" s="190"/>
      <c r="EY1495" s="190"/>
      <c r="EZ1495" s="190"/>
      <c r="FA1495" s="190"/>
      <c r="FB1495" s="190"/>
      <c r="FC1495" s="190"/>
      <c r="FD1495" s="190"/>
      <c r="FE1495" s="190"/>
      <c r="FF1495" s="190"/>
      <c r="FG1495" s="190"/>
      <c r="FH1495" s="190"/>
      <c r="FI1495" s="190"/>
      <c r="FJ1495" s="190"/>
      <c r="FK1495" s="190"/>
      <c r="FL1495" s="190"/>
      <c r="FM1495" s="190"/>
      <c r="FN1495" s="190"/>
      <c r="FO1495" s="190"/>
      <c r="FP1495" s="190"/>
      <c r="FQ1495" s="190"/>
      <c r="FR1495" s="190"/>
      <c r="FS1495" s="190"/>
      <c r="FT1495" s="190"/>
      <c r="FU1495" s="190"/>
      <c r="FV1495" s="190"/>
      <c r="FW1495" s="190"/>
      <c r="FX1495" s="190"/>
      <c r="FY1495" s="190"/>
      <c r="FZ1495" s="190"/>
      <c r="GA1495" s="190"/>
      <c r="GB1495" s="190"/>
      <c r="GC1495" s="190"/>
      <c r="GD1495" s="190"/>
      <c r="GE1495" s="190"/>
      <c r="GF1495" s="190"/>
      <c r="GG1495" s="190"/>
      <c r="GH1495" s="190"/>
      <c r="GI1495" s="190"/>
      <c r="GJ1495" s="190"/>
      <c r="GK1495" s="190"/>
      <c r="GL1495" s="190"/>
      <c r="GM1495" s="190"/>
      <c r="GN1495" s="190"/>
      <c r="GO1495" s="190"/>
      <c r="GP1495" s="190"/>
      <c r="GQ1495" s="190"/>
      <c r="GR1495" s="190"/>
      <c r="GS1495" s="190"/>
      <c r="GT1495" s="190"/>
      <c r="GU1495" s="190"/>
      <c r="GV1495" s="190"/>
      <c r="GW1495" s="190"/>
      <c r="GX1495" s="190"/>
      <c r="GY1495" s="190"/>
      <c r="GZ1495" s="190"/>
      <c r="HA1495" s="190"/>
      <c r="HB1495" s="190"/>
      <c r="HC1495" s="190"/>
      <c r="HD1495" s="190"/>
      <c r="HE1495" s="190"/>
      <c r="HF1495" s="190"/>
      <c r="HG1495" s="190"/>
      <c r="HH1495" s="190"/>
      <c r="HI1495" s="190"/>
      <c r="HJ1495" s="190"/>
      <c r="HK1495" s="190"/>
      <c r="HL1495" s="190"/>
      <c r="HM1495" s="190"/>
      <c r="HN1495" s="190"/>
      <c r="HO1495" s="190"/>
      <c r="HP1495" s="190"/>
      <c r="HQ1495" s="190"/>
      <c r="HR1495" s="190"/>
      <c r="HS1495" s="190"/>
      <c r="HT1495" s="190"/>
      <c r="HU1495" s="190"/>
      <c r="HV1495" s="190"/>
      <c r="HW1495" s="190"/>
      <c r="HX1495" s="190"/>
      <c r="HY1495" s="190"/>
    </row>
    <row r="1496" spans="1:233" s="77" customFormat="1" ht="24">
      <c r="A1496" s="42" t="s">
        <v>43</v>
      </c>
      <c r="B1496" s="43" t="s">
        <v>1078</v>
      </c>
      <c r="C1496" s="308">
        <v>3831</v>
      </c>
      <c r="D1496" s="103">
        <f t="shared" si="662"/>
        <v>3831</v>
      </c>
      <c r="E1496" s="103"/>
      <c r="F1496" s="103"/>
      <c r="G1496" s="103">
        <v>3831</v>
      </c>
      <c r="H1496" s="103"/>
      <c r="I1496" s="103"/>
      <c r="J1496" s="103"/>
      <c r="K1496" s="103"/>
      <c r="L1496" s="103"/>
      <c r="M1496" s="103"/>
      <c r="N1496" s="103"/>
      <c r="O1496" s="103"/>
      <c r="P1496" s="103"/>
      <c r="Q1496" s="103"/>
      <c r="R1496" s="103"/>
      <c r="S1496" s="103"/>
      <c r="T1496" s="103"/>
      <c r="U1496" s="309">
        <f t="shared" si="648"/>
        <v>3831</v>
      </c>
      <c r="V1496" s="32">
        <f t="shared" si="642"/>
        <v>3831</v>
      </c>
      <c r="W1496" s="97">
        <f t="shared" si="649"/>
        <v>3831</v>
      </c>
      <c r="X1496" s="176">
        <f t="shared" si="659"/>
        <v>0</v>
      </c>
      <c r="Y1496" s="57"/>
      <c r="Z1496" s="5">
        <f t="shared" si="627"/>
        <v>0</v>
      </c>
      <c r="AA1496" s="76"/>
      <c r="AB1496" s="76"/>
      <c r="AC1496" s="76"/>
      <c r="AD1496" s="76"/>
      <c r="AE1496" s="76"/>
      <c r="AF1496" s="76"/>
      <c r="AG1496" s="76"/>
      <c r="AH1496" s="76"/>
      <c r="AI1496" s="76"/>
      <c r="AJ1496" s="76"/>
      <c r="AK1496" s="76"/>
      <c r="AL1496" s="76"/>
      <c r="AM1496" s="76"/>
      <c r="AN1496" s="76"/>
      <c r="AO1496" s="76"/>
      <c r="AP1496" s="76"/>
      <c r="AQ1496" s="76"/>
      <c r="AR1496" s="76"/>
      <c r="AS1496" s="76"/>
      <c r="AT1496" s="76"/>
      <c r="AU1496" s="76"/>
      <c r="AV1496" s="76"/>
      <c r="AW1496" s="76"/>
      <c r="AX1496" s="76"/>
      <c r="AY1496" s="76"/>
      <c r="AZ1496" s="76"/>
      <c r="BA1496" s="76"/>
      <c r="BB1496" s="76"/>
      <c r="BC1496" s="76"/>
      <c r="BD1496" s="76"/>
      <c r="BE1496" s="76"/>
      <c r="BF1496" s="76"/>
      <c r="BG1496" s="76"/>
    </row>
    <row r="1497" spans="1:233" s="77" customFormat="1" ht="13.5" customHeight="1">
      <c r="A1497" s="42" t="s">
        <v>45</v>
      </c>
      <c r="B1497" s="43" t="s">
        <v>1079</v>
      </c>
      <c r="C1497" s="308">
        <v>20902</v>
      </c>
      <c r="D1497" s="103">
        <f t="shared" si="662"/>
        <v>20902</v>
      </c>
      <c r="E1497" s="103"/>
      <c r="F1497" s="103"/>
      <c r="G1497" s="103">
        <v>20902</v>
      </c>
      <c r="H1497" s="103"/>
      <c r="I1497" s="103"/>
      <c r="J1497" s="103"/>
      <c r="K1497" s="103"/>
      <c r="L1497" s="103"/>
      <c r="M1497" s="103"/>
      <c r="N1497" s="103"/>
      <c r="O1497" s="103"/>
      <c r="P1497" s="103"/>
      <c r="Q1497" s="103"/>
      <c r="R1497" s="103"/>
      <c r="S1497" s="103"/>
      <c r="T1497" s="103"/>
      <c r="U1497" s="309">
        <f t="shared" si="648"/>
        <v>20902</v>
      </c>
      <c r="V1497" s="32">
        <f t="shared" si="642"/>
        <v>20902</v>
      </c>
      <c r="W1497" s="97">
        <f t="shared" si="649"/>
        <v>20902</v>
      </c>
      <c r="X1497" s="176">
        <f t="shared" si="659"/>
        <v>0</v>
      </c>
      <c r="Y1497" s="57"/>
      <c r="Z1497" s="5">
        <f t="shared" ref="Z1497:Z1560" si="664">D1497-E1497-F1497-G1497-H1497-I1497-J1497-K1497-L1497-M1497-N1497-O1497-P1497</f>
        <v>0</v>
      </c>
      <c r="AA1497" s="76"/>
      <c r="AB1497" s="76"/>
      <c r="AC1497" s="76"/>
      <c r="AD1497" s="76"/>
      <c r="AE1497" s="76"/>
      <c r="AF1497" s="76"/>
      <c r="AG1497" s="76"/>
      <c r="AH1497" s="76"/>
      <c r="AI1497" s="76"/>
      <c r="AJ1497" s="76"/>
      <c r="AK1497" s="76"/>
      <c r="AL1497" s="76"/>
      <c r="AM1497" s="76"/>
      <c r="AN1497" s="76"/>
      <c r="AO1497" s="76"/>
      <c r="AP1497" s="76"/>
      <c r="AQ1497" s="76"/>
      <c r="AR1497" s="76"/>
      <c r="AS1497" s="76"/>
      <c r="AT1497" s="76"/>
      <c r="AU1497" s="76"/>
      <c r="AV1497" s="76"/>
      <c r="AW1497" s="76"/>
      <c r="AX1497" s="76"/>
      <c r="AY1497" s="76"/>
      <c r="AZ1497" s="76"/>
      <c r="BA1497" s="76"/>
      <c r="BB1497" s="76"/>
      <c r="BC1497" s="76"/>
      <c r="BD1497" s="76"/>
      <c r="BE1497" s="76"/>
      <c r="BF1497" s="76"/>
      <c r="BG1497" s="76"/>
    </row>
    <row r="1498" spans="1:233" s="122" customFormat="1" ht="24">
      <c r="A1498" s="113" t="s">
        <v>65</v>
      </c>
      <c r="B1498" s="43" t="s">
        <v>1080</v>
      </c>
      <c r="C1498" s="308">
        <v>19578</v>
      </c>
      <c r="D1498" s="103">
        <f t="shared" si="662"/>
        <v>19578</v>
      </c>
      <c r="E1498" s="103"/>
      <c r="F1498" s="103"/>
      <c r="G1498" s="103">
        <v>19578</v>
      </c>
      <c r="H1498" s="103"/>
      <c r="I1498" s="103"/>
      <c r="J1498" s="103"/>
      <c r="K1498" s="103"/>
      <c r="L1498" s="103"/>
      <c r="M1498" s="103"/>
      <c r="N1498" s="103"/>
      <c r="O1498" s="103"/>
      <c r="P1498" s="103"/>
      <c r="Q1498" s="103"/>
      <c r="R1498" s="103"/>
      <c r="S1498" s="103"/>
      <c r="T1498" s="103"/>
      <c r="U1498" s="311">
        <f t="shared" si="648"/>
        <v>19578</v>
      </c>
      <c r="V1498" s="32">
        <f t="shared" si="642"/>
        <v>19578</v>
      </c>
      <c r="W1498" s="97">
        <f t="shared" si="649"/>
        <v>19578</v>
      </c>
      <c r="X1498" s="176">
        <f t="shared" si="659"/>
        <v>0</v>
      </c>
      <c r="Y1498" s="64"/>
      <c r="Z1498" s="5">
        <f t="shared" si="664"/>
        <v>0</v>
      </c>
      <c r="AA1498" s="121"/>
      <c r="AB1498" s="121"/>
      <c r="AC1498" s="121"/>
      <c r="AD1498" s="121"/>
      <c r="AE1498" s="121"/>
      <c r="AF1498" s="121"/>
      <c r="AG1498" s="121"/>
      <c r="AH1498" s="121"/>
      <c r="AI1498" s="121"/>
      <c r="AJ1498" s="121"/>
      <c r="AK1498" s="121"/>
      <c r="AL1498" s="121"/>
      <c r="AM1498" s="121"/>
      <c r="AN1498" s="121"/>
      <c r="AO1498" s="121"/>
      <c r="AP1498" s="121"/>
      <c r="AQ1498" s="121"/>
      <c r="AR1498" s="121"/>
      <c r="AS1498" s="121"/>
      <c r="AT1498" s="121"/>
      <c r="AU1498" s="121"/>
      <c r="AV1498" s="121"/>
      <c r="AW1498" s="121"/>
      <c r="AX1498" s="121"/>
      <c r="AY1498" s="121"/>
      <c r="AZ1498" s="121"/>
      <c r="BA1498" s="121"/>
      <c r="BB1498" s="121"/>
      <c r="BC1498" s="121"/>
      <c r="BD1498" s="121"/>
      <c r="BE1498" s="121"/>
      <c r="BF1498" s="121"/>
      <c r="BG1498" s="121"/>
    </row>
    <row r="1499" spans="1:233" s="122" customFormat="1" ht="14.25" customHeight="1">
      <c r="A1499" s="113" t="s">
        <v>506</v>
      </c>
      <c r="B1499" s="43" t="s">
        <v>1081</v>
      </c>
      <c r="C1499" s="308"/>
      <c r="D1499" s="103">
        <f t="shared" si="662"/>
        <v>2083</v>
      </c>
      <c r="E1499" s="103"/>
      <c r="F1499" s="103"/>
      <c r="G1499" s="103">
        <v>2083</v>
      </c>
      <c r="H1499" s="103"/>
      <c r="I1499" s="103"/>
      <c r="J1499" s="103"/>
      <c r="K1499" s="103"/>
      <c r="L1499" s="103"/>
      <c r="M1499" s="103"/>
      <c r="N1499" s="103"/>
      <c r="O1499" s="103"/>
      <c r="P1499" s="103"/>
      <c r="Q1499" s="103"/>
      <c r="R1499" s="103"/>
      <c r="S1499" s="103"/>
      <c r="T1499" s="103"/>
      <c r="U1499" s="311">
        <f t="shared" si="648"/>
        <v>2083</v>
      </c>
      <c r="V1499" s="32">
        <f t="shared" si="642"/>
        <v>2083</v>
      </c>
      <c r="W1499" s="97">
        <f>E1499+F1499+G1499+H1499+I1499+J1499+K1499+L1499+M1499+N1499+O1499+P1499</f>
        <v>2083</v>
      </c>
      <c r="X1499" s="176">
        <f t="shared" si="659"/>
        <v>2083</v>
      </c>
      <c r="Y1499" s="64"/>
      <c r="Z1499" s="5">
        <f t="shared" si="664"/>
        <v>0</v>
      </c>
      <c r="AA1499" s="121"/>
      <c r="AB1499" s="121"/>
      <c r="AC1499" s="121"/>
      <c r="AD1499" s="121"/>
      <c r="AE1499" s="121"/>
      <c r="AF1499" s="121"/>
      <c r="AG1499" s="121"/>
      <c r="AH1499" s="121"/>
      <c r="AI1499" s="121"/>
      <c r="AJ1499" s="121"/>
      <c r="AK1499" s="121"/>
      <c r="AL1499" s="121"/>
      <c r="AM1499" s="121"/>
      <c r="AN1499" s="121"/>
      <c r="AO1499" s="121"/>
      <c r="AP1499" s="121"/>
      <c r="AQ1499" s="121"/>
      <c r="AR1499" s="121"/>
      <c r="AS1499" s="121"/>
      <c r="AT1499" s="121"/>
      <c r="AU1499" s="121"/>
      <c r="AV1499" s="121"/>
      <c r="AW1499" s="121"/>
      <c r="AX1499" s="121"/>
      <c r="AY1499" s="121"/>
      <c r="AZ1499" s="121"/>
      <c r="BA1499" s="121"/>
      <c r="BB1499" s="121"/>
      <c r="BC1499" s="121"/>
      <c r="BD1499" s="121"/>
      <c r="BE1499" s="121"/>
      <c r="BF1499" s="121"/>
      <c r="BG1499" s="121"/>
    </row>
    <row r="1500" spans="1:233" s="122" customFormat="1" ht="24">
      <c r="A1500" s="113" t="s">
        <v>79</v>
      </c>
      <c r="B1500" s="43" t="s">
        <v>1082</v>
      </c>
      <c r="C1500" s="308">
        <v>11510</v>
      </c>
      <c r="D1500" s="103">
        <f t="shared" si="662"/>
        <v>13050</v>
      </c>
      <c r="E1500" s="103"/>
      <c r="F1500" s="103"/>
      <c r="G1500" s="103">
        <v>13050</v>
      </c>
      <c r="H1500" s="103"/>
      <c r="I1500" s="103"/>
      <c r="J1500" s="103"/>
      <c r="K1500" s="103"/>
      <c r="L1500" s="103"/>
      <c r="M1500" s="103"/>
      <c r="N1500" s="103"/>
      <c r="O1500" s="103"/>
      <c r="P1500" s="103"/>
      <c r="Q1500" s="103"/>
      <c r="R1500" s="103"/>
      <c r="S1500" s="103"/>
      <c r="T1500" s="103"/>
      <c r="U1500" s="311">
        <f t="shared" si="648"/>
        <v>13050</v>
      </c>
      <c r="V1500" s="32">
        <f t="shared" si="642"/>
        <v>13050</v>
      </c>
      <c r="W1500" s="97">
        <f t="shared" si="649"/>
        <v>13050</v>
      </c>
      <c r="X1500" s="176">
        <f t="shared" si="659"/>
        <v>1540</v>
      </c>
      <c r="Y1500" s="64"/>
      <c r="Z1500" s="5">
        <f t="shared" si="664"/>
        <v>0</v>
      </c>
      <c r="AA1500" s="121"/>
      <c r="AB1500" s="121"/>
      <c r="AC1500" s="121"/>
      <c r="AD1500" s="121"/>
      <c r="AE1500" s="121"/>
      <c r="AF1500" s="121"/>
      <c r="AG1500" s="121"/>
      <c r="AH1500" s="121"/>
      <c r="AI1500" s="121"/>
      <c r="AJ1500" s="121"/>
      <c r="AK1500" s="121"/>
      <c r="AL1500" s="121"/>
      <c r="AM1500" s="121"/>
      <c r="AN1500" s="121"/>
      <c r="AO1500" s="121"/>
      <c r="AP1500" s="121"/>
      <c r="AQ1500" s="121"/>
      <c r="AR1500" s="121"/>
      <c r="AS1500" s="121"/>
      <c r="AT1500" s="121"/>
      <c r="AU1500" s="121"/>
      <c r="AV1500" s="121"/>
      <c r="AW1500" s="121"/>
      <c r="AX1500" s="121"/>
      <c r="AY1500" s="121"/>
      <c r="AZ1500" s="121"/>
      <c r="BA1500" s="121"/>
      <c r="BB1500" s="121"/>
      <c r="BC1500" s="121"/>
      <c r="BD1500" s="121"/>
      <c r="BE1500" s="121"/>
      <c r="BF1500" s="121"/>
      <c r="BG1500" s="121"/>
    </row>
    <row r="1501" spans="1:233" s="41" customFormat="1" ht="13.5" customHeight="1">
      <c r="A1501" s="27">
        <v>20</v>
      </c>
      <c r="B1501" s="28" t="s">
        <v>1083</v>
      </c>
      <c r="C1501" s="305">
        <v>774416</v>
      </c>
      <c r="D1501" s="37">
        <f t="shared" ref="D1501:W1501" si="665">D1502+D1526+D1539+D1560+D1621+D1680+D1687+D1690</f>
        <v>850362</v>
      </c>
      <c r="E1501" s="37">
        <f t="shared" si="665"/>
        <v>0</v>
      </c>
      <c r="F1501" s="37">
        <f t="shared" si="665"/>
        <v>0</v>
      </c>
      <c r="G1501" s="37">
        <f t="shared" si="665"/>
        <v>33600</v>
      </c>
      <c r="H1501" s="37">
        <f t="shared" si="665"/>
        <v>802341</v>
      </c>
      <c r="I1501" s="37">
        <f t="shared" si="665"/>
        <v>0</v>
      </c>
      <c r="J1501" s="37">
        <f t="shared" si="665"/>
        <v>90</v>
      </c>
      <c r="K1501" s="37">
        <f t="shared" si="665"/>
        <v>0</v>
      </c>
      <c r="L1501" s="37">
        <f t="shared" si="665"/>
        <v>0</v>
      </c>
      <c r="M1501" s="37">
        <f t="shared" si="665"/>
        <v>0</v>
      </c>
      <c r="N1501" s="37">
        <f t="shared" si="665"/>
        <v>14331</v>
      </c>
      <c r="O1501" s="37">
        <f t="shared" si="665"/>
        <v>0</v>
      </c>
      <c r="P1501" s="37">
        <f t="shared" si="665"/>
        <v>0</v>
      </c>
      <c r="Q1501" s="37" t="e">
        <f t="shared" si="665"/>
        <v>#REF!</v>
      </c>
      <c r="R1501" s="37" t="e">
        <f t="shared" si="665"/>
        <v>#REF!</v>
      </c>
      <c r="S1501" s="37">
        <f t="shared" si="665"/>
        <v>1539</v>
      </c>
      <c r="T1501" s="37">
        <f t="shared" si="665"/>
        <v>8618</v>
      </c>
      <c r="U1501" s="321" t="e">
        <f t="shared" si="665"/>
        <v>#REF!</v>
      </c>
      <c r="V1501" s="34" t="e">
        <f t="shared" si="665"/>
        <v>#REF!</v>
      </c>
      <c r="W1501" s="34">
        <f t="shared" si="665"/>
        <v>850362</v>
      </c>
      <c r="X1501" s="34">
        <f t="shared" si="659"/>
        <v>75946</v>
      </c>
      <c r="Y1501" s="322"/>
      <c r="Z1501" s="5">
        <f t="shared" si="664"/>
        <v>0</v>
      </c>
      <c r="AA1501" s="39"/>
      <c r="AB1501" s="39"/>
      <c r="AC1501" s="40"/>
      <c r="AD1501" s="40"/>
      <c r="AE1501" s="40"/>
      <c r="AF1501" s="40"/>
      <c r="AG1501" s="40"/>
      <c r="AH1501" s="40"/>
      <c r="AI1501" s="40"/>
      <c r="AJ1501" s="40"/>
      <c r="AK1501" s="40"/>
      <c r="AL1501" s="40"/>
      <c r="AM1501" s="40"/>
      <c r="AN1501" s="40"/>
      <c r="AO1501" s="40"/>
      <c r="AP1501" s="40"/>
      <c r="AQ1501" s="40"/>
      <c r="AR1501" s="40"/>
      <c r="AS1501" s="40"/>
      <c r="AT1501" s="40"/>
      <c r="AU1501" s="40"/>
      <c r="AV1501" s="40"/>
      <c r="AW1501" s="40"/>
      <c r="AX1501" s="40"/>
      <c r="AY1501" s="40"/>
      <c r="AZ1501" s="40"/>
      <c r="BA1501" s="40"/>
      <c r="BB1501" s="40"/>
      <c r="BC1501" s="40"/>
      <c r="BD1501" s="40"/>
      <c r="BE1501" s="40"/>
      <c r="BF1501" s="40"/>
      <c r="BG1501" s="40"/>
    </row>
    <row r="1502" spans="1:233" s="41" customFormat="1" ht="13.5" customHeight="1">
      <c r="A1502" s="27" t="s">
        <v>1084</v>
      </c>
      <c r="B1502" s="28" t="s">
        <v>1085</v>
      </c>
      <c r="C1502" s="307">
        <f t="shared" ref="C1502:P1502" si="666">C1503+C1506+C1509+C1515+C1521</f>
        <v>11968</v>
      </c>
      <c r="D1502" s="99">
        <f t="shared" si="666"/>
        <v>13478</v>
      </c>
      <c r="E1502" s="99">
        <f t="shared" si="666"/>
        <v>0</v>
      </c>
      <c r="F1502" s="99">
        <f t="shared" si="666"/>
        <v>0</v>
      </c>
      <c r="G1502" s="99">
        <f t="shared" si="666"/>
        <v>0</v>
      </c>
      <c r="H1502" s="99">
        <f t="shared" si="666"/>
        <v>4675</v>
      </c>
      <c r="I1502" s="99">
        <f t="shared" si="666"/>
        <v>0</v>
      </c>
      <c r="J1502" s="99">
        <f t="shared" si="666"/>
        <v>90</v>
      </c>
      <c r="K1502" s="99">
        <f t="shared" si="666"/>
        <v>0</v>
      </c>
      <c r="L1502" s="99">
        <f t="shared" si="666"/>
        <v>0</v>
      </c>
      <c r="M1502" s="99">
        <f t="shared" si="666"/>
        <v>0</v>
      </c>
      <c r="N1502" s="99">
        <f t="shared" si="666"/>
        <v>8713</v>
      </c>
      <c r="O1502" s="99">
        <f t="shared" si="666"/>
        <v>0</v>
      </c>
      <c r="P1502" s="99">
        <f t="shared" si="666"/>
        <v>0</v>
      </c>
      <c r="Q1502" s="99">
        <f>Q1503+Q1506+Q1509+Q1514+Q1520+Q1525</f>
        <v>151</v>
      </c>
      <c r="R1502" s="99"/>
      <c r="S1502" s="99">
        <f>S1503+S1506+S1509+S1514+S1520+S1525</f>
        <v>151</v>
      </c>
      <c r="T1502" s="99">
        <f>T1503+T1506+T1509+T1514+T1520+T1525</f>
        <v>0</v>
      </c>
      <c r="U1502" s="317">
        <f t="shared" si="648"/>
        <v>13629</v>
      </c>
      <c r="V1502" s="32">
        <f t="shared" si="642"/>
        <v>13478</v>
      </c>
      <c r="W1502" s="97">
        <f t="shared" si="649"/>
        <v>13478</v>
      </c>
      <c r="X1502" s="280">
        <f t="shared" si="659"/>
        <v>1510</v>
      </c>
      <c r="Y1502" s="75" t="s">
        <v>37</v>
      </c>
      <c r="Z1502" s="5">
        <f t="shared" si="664"/>
        <v>0</v>
      </c>
      <c r="AA1502" s="39"/>
      <c r="AB1502" s="39"/>
      <c r="AC1502" s="40"/>
      <c r="AD1502" s="40"/>
      <c r="AE1502" s="40"/>
      <c r="AF1502" s="40"/>
      <c r="AG1502" s="40"/>
      <c r="AH1502" s="40"/>
      <c r="AI1502" s="40"/>
      <c r="AJ1502" s="40"/>
      <c r="AK1502" s="40"/>
      <c r="AL1502" s="40"/>
      <c r="AM1502" s="40"/>
      <c r="AN1502" s="40"/>
      <c r="AO1502" s="40"/>
      <c r="AP1502" s="40"/>
      <c r="AQ1502" s="40"/>
      <c r="AR1502" s="40"/>
      <c r="AS1502" s="40"/>
      <c r="AT1502" s="40"/>
      <c r="AU1502" s="40"/>
      <c r="AV1502" s="40"/>
      <c r="AW1502" s="40"/>
      <c r="AX1502" s="40"/>
      <c r="AY1502" s="40"/>
      <c r="AZ1502" s="40"/>
      <c r="BA1502" s="40"/>
      <c r="BB1502" s="40"/>
      <c r="BC1502" s="40"/>
      <c r="BD1502" s="40"/>
      <c r="BE1502" s="40"/>
      <c r="BF1502" s="40"/>
      <c r="BG1502" s="40"/>
    </row>
    <row r="1503" spans="1:233" s="326" customFormat="1" ht="12">
      <c r="A1503" s="323" t="s">
        <v>35</v>
      </c>
      <c r="B1503" s="324" t="s">
        <v>139</v>
      </c>
      <c r="C1503" s="308">
        <v>5812</v>
      </c>
      <c r="D1503" s="103">
        <f t="shared" ref="D1503:D1514" si="667">SUM(E1503:P1503)</f>
        <v>6761</v>
      </c>
      <c r="E1503" s="103">
        <f>SUM(E1504:E1505)</f>
        <v>0</v>
      </c>
      <c r="F1503" s="103">
        <f t="shared" ref="F1503:M1503" si="668">SUM(F1504:F1505)</f>
        <v>0</v>
      </c>
      <c r="G1503" s="103">
        <f t="shared" si="668"/>
        <v>0</v>
      </c>
      <c r="H1503" s="103">
        <f t="shared" si="668"/>
        <v>0</v>
      </c>
      <c r="I1503" s="103">
        <f t="shared" si="668"/>
        <v>0</v>
      </c>
      <c r="J1503" s="103">
        <f t="shared" si="668"/>
        <v>0</v>
      </c>
      <c r="K1503" s="103">
        <f t="shared" si="668"/>
        <v>0</v>
      </c>
      <c r="L1503" s="103">
        <f t="shared" si="668"/>
        <v>0</v>
      </c>
      <c r="M1503" s="103">
        <f t="shared" si="668"/>
        <v>0</v>
      </c>
      <c r="N1503" s="103">
        <f>SUM(N1504:N1505)</f>
        <v>6761</v>
      </c>
      <c r="O1503" s="103">
        <f t="shared" ref="O1503:W1503" si="669">SUM(O1504:O1505)</f>
        <v>0</v>
      </c>
      <c r="P1503" s="103">
        <f t="shared" si="669"/>
        <v>0</v>
      </c>
      <c r="Q1503" s="103">
        <f t="shared" si="669"/>
        <v>0</v>
      </c>
      <c r="R1503" s="103">
        <f t="shared" si="669"/>
        <v>0</v>
      </c>
      <c r="S1503" s="103">
        <f t="shared" si="669"/>
        <v>0</v>
      </c>
      <c r="T1503" s="103">
        <f t="shared" si="669"/>
        <v>0</v>
      </c>
      <c r="U1503" s="325">
        <f t="shared" si="669"/>
        <v>6761</v>
      </c>
      <c r="V1503" s="171">
        <f t="shared" si="669"/>
        <v>6761</v>
      </c>
      <c r="W1503" s="171">
        <f t="shared" si="669"/>
        <v>6761</v>
      </c>
      <c r="X1503" s="171">
        <f t="shared" si="659"/>
        <v>949</v>
      </c>
      <c r="Y1503" s="203"/>
      <c r="Z1503" s="5">
        <f t="shared" si="664"/>
        <v>0</v>
      </c>
      <c r="AA1503" s="36"/>
      <c r="AB1503" s="36"/>
      <c r="AC1503" s="36"/>
      <c r="AD1503" s="36"/>
      <c r="AE1503" s="36"/>
      <c r="AF1503" s="36"/>
      <c r="AG1503" s="36"/>
      <c r="AH1503" s="36"/>
      <c r="AI1503" s="36"/>
      <c r="AJ1503" s="36"/>
      <c r="AK1503" s="36"/>
      <c r="AL1503" s="36"/>
      <c r="AM1503" s="36"/>
      <c r="AN1503" s="36"/>
      <c r="AO1503" s="36"/>
      <c r="AP1503" s="36"/>
      <c r="AQ1503" s="36"/>
      <c r="AR1503" s="36"/>
      <c r="AS1503" s="36"/>
      <c r="AT1503" s="36"/>
      <c r="AU1503" s="36"/>
      <c r="AV1503" s="36"/>
      <c r="AW1503" s="36"/>
      <c r="AX1503" s="36"/>
      <c r="AY1503" s="36"/>
      <c r="AZ1503" s="36"/>
      <c r="BA1503" s="36"/>
      <c r="BB1503" s="36"/>
      <c r="BC1503" s="36"/>
      <c r="BD1503" s="36"/>
      <c r="BE1503" s="36"/>
      <c r="BF1503" s="36"/>
      <c r="BG1503" s="36"/>
    </row>
    <row r="1504" spans="1:233" s="326" customFormat="1" ht="12">
      <c r="A1504" s="323" t="s">
        <v>40</v>
      </c>
      <c r="B1504" s="51" t="s">
        <v>39</v>
      </c>
      <c r="C1504" s="310">
        <v>5556</v>
      </c>
      <c r="D1504" s="107">
        <f t="shared" si="667"/>
        <v>6487</v>
      </c>
      <c r="E1504" s="107"/>
      <c r="F1504" s="107"/>
      <c r="G1504" s="107"/>
      <c r="H1504" s="107"/>
      <c r="I1504" s="107"/>
      <c r="J1504" s="107"/>
      <c r="K1504" s="107"/>
      <c r="L1504" s="107"/>
      <c r="M1504" s="107"/>
      <c r="N1504" s="107">
        <v>6487</v>
      </c>
      <c r="O1504" s="107"/>
      <c r="P1504" s="107"/>
      <c r="Q1504" s="107"/>
      <c r="R1504" s="107"/>
      <c r="S1504" s="107"/>
      <c r="T1504" s="107"/>
      <c r="U1504" s="327">
        <f t="shared" si="648"/>
        <v>6487</v>
      </c>
      <c r="V1504" s="32">
        <f t="shared" si="642"/>
        <v>6487</v>
      </c>
      <c r="W1504" s="97">
        <f t="shared" si="649"/>
        <v>6487</v>
      </c>
      <c r="X1504" s="328">
        <f t="shared" si="659"/>
        <v>931</v>
      </c>
      <c r="Y1504" s="203"/>
      <c r="Z1504" s="5">
        <f t="shared" si="664"/>
        <v>0</v>
      </c>
      <c r="AA1504" s="36"/>
      <c r="AB1504" s="36"/>
      <c r="AC1504" s="36"/>
      <c r="AD1504" s="36"/>
      <c r="AE1504" s="36"/>
      <c r="AF1504" s="36"/>
      <c r="AG1504" s="36"/>
      <c r="AH1504" s="36"/>
      <c r="AI1504" s="36"/>
      <c r="AJ1504" s="36"/>
      <c r="AK1504" s="36"/>
      <c r="AL1504" s="36"/>
      <c r="AM1504" s="36"/>
      <c r="AN1504" s="36"/>
      <c r="AO1504" s="36"/>
      <c r="AP1504" s="36"/>
      <c r="AQ1504" s="36"/>
      <c r="AR1504" s="36"/>
      <c r="AS1504" s="36"/>
      <c r="AT1504" s="36"/>
      <c r="AU1504" s="36"/>
      <c r="AV1504" s="36"/>
      <c r="AW1504" s="36"/>
      <c r="AX1504" s="36"/>
      <c r="AY1504" s="36"/>
      <c r="AZ1504" s="36"/>
      <c r="BA1504" s="36"/>
      <c r="BB1504" s="36"/>
      <c r="BC1504" s="36"/>
      <c r="BD1504" s="36"/>
      <c r="BE1504" s="36"/>
      <c r="BF1504" s="36"/>
      <c r="BG1504" s="36"/>
    </row>
    <row r="1505" spans="1:59" s="326" customFormat="1" ht="12">
      <c r="A1505" s="323" t="s">
        <v>40</v>
      </c>
      <c r="B1505" s="51" t="s">
        <v>42</v>
      </c>
      <c r="C1505" s="310">
        <v>256</v>
      </c>
      <c r="D1505" s="107">
        <f t="shared" si="667"/>
        <v>274</v>
      </c>
      <c r="E1505" s="107"/>
      <c r="F1505" s="107"/>
      <c r="G1505" s="107"/>
      <c r="H1505" s="107"/>
      <c r="I1505" s="107"/>
      <c r="J1505" s="107"/>
      <c r="K1505" s="107"/>
      <c r="L1505" s="107"/>
      <c r="M1505" s="107"/>
      <c r="N1505" s="107">
        <v>274</v>
      </c>
      <c r="O1505" s="107"/>
      <c r="P1505" s="107"/>
      <c r="Q1505" s="107"/>
      <c r="R1505" s="107"/>
      <c r="S1505" s="107"/>
      <c r="T1505" s="107"/>
      <c r="U1505" s="327">
        <f t="shared" si="648"/>
        <v>274</v>
      </c>
      <c r="V1505" s="32">
        <f t="shared" si="642"/>
        <v>274</v>
      </c>
      <c r="W1505" s="97">
        <f t="shared" si="649"/>
        <v>274</v>
      </c>
      <c r="X1505" s="328">
        <f t="shared" si="659"/>
        <v>18</v>
      </c>
      <c r="Y1505" s="203"/>
      <c r="Z1505" s="5">
        <f t="shared" si="664"/>
        <v>0</v>
      </c>
      <c r="AA1505" s="36"/>
      <c r="AB1505" s="36"/>
      <c r="AC1505" s="36"/>
      <c r="AD1505" s="36"/>
      <c r="AE1505" s="36"/>
      <c r="AF1505" s="36"/>
      <c r="AG1505" s="36"/>
      <c r="AH1505" s="36"/>
      <c r="AI1505" s="36"/>
      <c r="AJ1505" s="36"/>
      <c r="AK1505" s="36"/>
      <c r="AL1505" s="36"/>
      <c r="AM1505" s="36"/>
      <c r="AN1505" s="36"/>
      <c r="AO1505" s="36"/>
      <c r="AP1505" s="36"/>
      <c r="AQ1505" s="36"/>
      <c r="AR1505" s="36"/>
      <c r="AS1505" s="36"/>
      <c r="AT1505" s="36"/>
      <c r="AU1505" s="36"/>
      <c r="AV1505" s="36"/>
      <c r="AW1505" s="36"/>
      <c r="AX1505" s="36"/>
      <c r="AY1505" s="36"/>
      <c r="AZ1505" s="36"/>
      <c r="BA1505" s="36"/>
      <c r="BB1505" s="36"/>
      <c r="BC1505" s="36"/>
      <c r="BD1505" s="36"/>
      <c r="BE1505" s="36"/>
      <c r="BF1505" s="36"/>
      <c r="BG1505" s="36"/>
    </row>
    <row r="1506" spans="1:59" s="326" customFormat="1" ht="12">
      <c r="A1506" s="323" t="s">
        <v>43</v>
      </c>
      <c r="B1506" s="324" t="s">
        <v>44</v>
      </c>
      <c r="C1506" s="308">
        <v>1361</v>
      </c>
      <c r="D1506" s="103">
        <f t="shared" si="667"/>
        <v>1361</v>
      </c>
      <c r="E1506" s="103">
        <f t="shared" ref="E1506:M1506" si="670">SUM(E1507:E1508)</f>
        <v>0</v>
      </c>
      <c r="F1506" s="103">
        <f t="shared" si="670"/>
        <v>0</v>
      </c>
      <c r="G1506" s="103">
        <f t="shared" si="670"/>
        <v>0</v>
      </c>
      <c r="H1506" s="103">
        <f t="shared" si="670"/>
        <v>0</v>
      </c>
      <c r="I1506" s="103">
        <f t="shared" si="670"/>
        <v>0</v>
      </c>
      <c r="J1506" s="103">
        <f t="shared" si="670"/>
        <v>0</v>
      </c>
      <c r="K1506" s="103">
        <f t="shared" si="670"/>
        <v>0</v>
      </c>
      <c r="L1506" s="103">
        <f t="shared" si="670"/>
        <v>0</v>
      </c>
      <c r="M1506" s="103">
        <f t="shared" si="670"/>
        <v>0</v>
      </c>
      <c r="N1506" s="103">
        <f>SUM(N1507:N1508)</f>
        <v>1361</v>
      </c>
      <c r="O1506" s="103">
        <f t="shared" ref="O1506:W1506" si="671">SUM(O1507:O1508)</f>
        <v>0</v>
      </c>
      <c r="P1506" s="103">
        <f t="shared" si="671"/>
        <v>0</v>
      </c>
      <c r="Q1506" s="103">
        <f t="shared" si="671"/>
        <v>151</v>
      </c>
      <c r="R1506" s="103">
        <f t="shared" si="671"/>
        <v>0</v>
      </c>
      <c r="S1506" s="103">
        <v>151</v>
      </c>
      <c r="T1506" s="103"/>
      <c r="U1506" s="325">
        <f t="shared" si="671"/>
        <v>1512</v>
      </c>
      <c r="V1506" s="171">
        <f t="shared" si="671"/>
        <v>1512</v>
      </c>
      <c r="W1506" s="171">
        <f t="shared" si="671"/>
        <v>1361</v>
      </c>
      <c r="X1506" s="171">
        <f t="shared" si="659"/>
        <v>0</v>
      </c>
      <c r="Y1506" s="203"/>
      <c r="Z1506" s="5">
        <f t="shared" si="664"/>
        <v>0</v>
      </c>
      <c r="AA1506" s="36"/>
      <c r="AB1506" s="36"/>
      <c r="AC1506" s="36"/>
      <c r="AD1506" s="36"/>
      <c r="AE1506" s="36"/>
      <c r="AF1506" s="36"/>
      <c r="AG1506" s="36"/>
      <c r="AH1506" s="36"/>
      <c r="AI1506" s="36"/>
      <c r="AJ1506" s="36"/>
      <c r="AK1506" s="36"/>
      <c r="AL1506" s="36"/>
      <c r="AM1506" s="36"/>
      <c r="AN1506" s="36"/>
      <c r="AO1506" s="36"/>
      <c r="AP1506" s="36"/>
      <c r="AQ1506" s="36"/>
      <c r="AR1506" s="36"/>
      <c r="AS1506" s="36"/>
      <c r="AT1506" s="36"/>
      <c r="AU1506" s="36"/>
      <c r="AV1506" s="36"/>
      <c r="AW1506" s="36"/>
      <c r="AX1506" s="36"/>
      <c r="AY1506" s="36"/>
      <c r="AZ1506" s="36"/>
      <c r="BA1506" s="36"/>
      <c r="BB1506" s="36"/>
      <c r="BC1506" s="36"/>
      <c r="BD1506" s="36"/>
      <c r="BE1506" s="36"/>
      <c r="BF1506" s="36"/>
      <c r="BG1506" s="36"/>
    </row>
    <row r="1507" spans="1:59" s="326" customFormat="1" ht="12">
      <c r="A1507" s="323" t="s">
        <v>40</v>
      </c>
      <c r="B1507" s="51" t="s">
        <v>39</v>
      </c>
      <c r="C1507" s="310">
        <v>1317</v>
      </c>
      <c r="D1507" s="107">
        <f t="shared" si="667"/>
        <v>1317</v>
      </c>
      <c r="E1507" s="107"/>
      <c r="F1507" s="107"/>
      <c r="G1507" s="107"/>
      <c r="H1507" s="107"/>
      <c r="I1507" s="107"/>
      <c r="J1507" s="107"/>
      <c r="K1507" s="107"/>
      <c r="L1507" s="107"/>
      <c r="M1507" s="107"/>
      <c r="N1507" s="107">
        <v>1317</v>
      </c>
      <c r="O1507" s="107"/>
      <c r="P1507" s="107"/>
      <c r="Q1507" s="107">
        <v>146</v>
      </c>
      <c r="R1507" s="107"/>
      <c r="S1507" s="107"/>
      <c r="T1507" s="107"/>
      <c r="U1507" s="327">
        <f t="shared" si="648"/>
        <v>1463</v>
      </c>
      <c r="V1507" s="32">
        <f t="shared" si="642"/>
        <v>1463</v>
      </c>
      <c r="W1507" s="97">
        <f t="shared" si="649"/>
        <v>1317</v>
      </c>
      <c r="X1507" s="328">
        <f t="shared" si="659"/>
        <v>0</v>
      </c>
      <c r="Y1507" s="203"/>
      <c r="Z1507" s="5">
        <f t="shared" si="664"/>
        <v>0</v>
      </c>
      <c r="AA1507" s="36"/>
      <c r="AB1507" s="36"/>
      <c r="AC1507" s="36"/>
      <c r="AD1507" s="36"/>
      <c r="AE1507" s="36"/>
      <c r="AF1507" s="36"/>
      <c r="AG1507" s="36"/>
      <c r="AH1507" s="36"/>
      <c r="AI1507" s="36"/>
      <c r="AJ1507" s="36"/>
      <c r="AK1507" s="36"/>
      <c r="AL1507" s="36"/>
      <c r="AM1507" s="36"/>
      <c r="AN1507" s="36"/>
      <c r="AO1507" s="36"/>
      <c r="AP1507" s="36"/>
      <c r="AQ1507" s="36"/>
      <c r="AR1507" s="36"/>
      <c r="AS1507" s="36"/>
      <c r="AT1507" s="36"/>
      <c r="AU1507" s="36"/>
      <c r="AV1507" s="36"/>
      <c r="AW1507" s="36"/>
      <c r="AX1507" s="36"/>
      <c r="AY1507" s="36"/>
      <c r="AZ1507" s="36"/>
      <c r="BA1507" s="36"/>
      <c r="BB1507" s="36"/>
      <c r="BC1507" s="36"/>
      <c r="BD1507" s="36"/>
      <c r="BE1507" s="36"/>
      <c r="BF1507" s="36"/>
      <c r="BG1507" s="36"/>
    </row>
    <row r="1508" spans="1:59" s="326" customFormat="1" ht="12">
      <c r="A1508" s="323" t="s">
        <v>40</v>
      </c>
      <c r="B1508" s="51" t="s">
        <v>42</v>
      </c>
      <c r="C1508" s="310">
        <v>44</v>
      </c>
      <c r="D1508" s="107">
        <f t="shared" si="667"/>
        <v>44</v>
      </c>
      <c r="E1508" s="107"/>
      <c r="F1508" s="107"/>
      <c r="G1508" s="107"/>
      <c r="H1508" s="107"/>
      <c r="I1508" s="107"/>
      <c r="J1508" s="107"/>
      <c r="K1508" s="107"/>
      <c r="L1508" s="107"/>
      <c r="M1508" s="107"/>
      <c r="N1508" s="107">
        <v>44</v>
      </c>
      <c r="O1508" s="107"/>
      <c r="P1508" s="107"/>
      <c r="Q1508" s="107">
        <v>5</v>
      </c>
      <c r="R1508" s="107"/>
      <c r="S1508" s="107"/>
      <c r="T1508" s="107"/>
      <c r="U1508" s="327">
        <f t="shared" si="648"/>
        <v>49</v>
      </c>
      <c r="V1508" s="32">
        <f t="shared" si="642"/>
        <v>49</v>
      </c>
      <c r="W1508" s="97">
        <f t="shared" si="649"/>
        <v>44</v>
      </c>
      <c r="X1508" s="328">
        <f t="shared" si="659"/>
        <v>0</v>
      </c>
      <c r="Y1508" s="203"/>
      <c r="Z1508" s="5">
        <f t="shared" si="664"/>
        <v>0</v>
      </c>
      <c r="AA1508" s="36"/>
      <c r="AB1508" s="36"/>
      <c r="AC1508" s="36"/>
      <c r="AD1508" s="36"/>
      <c r="AE1508" s="36"/>
      <c r="AF1508" s="36"/>
      <c r="AG1508" s="36"/>
      <c r="AH1508" s="36"/>
      <c r="AI1508" s="36"/>
      <c r="AJ1508" s="36"/>
      <c r="AK1508" s="36"/>
      <c r="AL1508" s="36"/>
      <c r="AM1508" s="36"/>
      <c r="AN1508" s="36"/>
      <c r="AO1508" s="36"/>
      <c r="AP1508" s="36"/>
      <c r="AQ1508" s="36"/>
      <c r="AR1508" s="36"/>
      <c r="AS1508" s="36"/>
      <c r="AT1508" s="36"/>
      <c r="AU1508" s="36"/>
      <c r="AV1508" s="36"/>
      <c r="AW1508" s="36"/>
      <c r="AX1508" s="36"/>
      <c r="AY1508" s="36"/>
      <c r="AZ1508" s="36"/>
      <c r="BA1508" s="36"/>
      <c r="BB1508" s="36"/>
      <c r="BC1508" s="36"/>
      <c r="BD1508" s="36"/>
      <c r="BE1508" s="36"/>
      <c r="BF1508" s="36"/>
      <c r="BG1508" s="36"/>
    </row>
    <row r="1509" spans="1:59" s="326" customFormat="1" ht="12">
      <c r="A1509" s="323" t="s">
        <v>45</v>
      </c>
      <c r="B1509" s="324" t="s">
        <v>269</v>
      </c>
      <c r="C1509" s="308">
        <v>675</v>
      </c>
      <c r="D1509" s="103">
        <f t="shared" si="667"/>
        <v>681</v>
      </c>
      <c r="E1509" s="103">
        <f t="shared" ref="E1509:I1509" si="672">SUM(E1510:E1514)</f>
        <v>0</v>
      </c>
      <c r="F1509" s="103">
        <f t="shared" si="672"/>
        <v>0</v>
      </c>
      <c r="G1509" s="103">
        <f t="shared" si="672"/>
        <v>0</v>
      </c>
      <c r="H1509" s="103">
        <f t="shared" si="672"/>
        <v>0</v>
      </c>
      <c r="I1509" s="103">
        <f t="shared" si="672"/>
        <v>0</v>
      </c>
      <c r="J1509" s="103">
        <f>SUM(J1510:J1514)</f>
        <v>90</v>
      </c>
      <c r="K1509" s="103">
        <f t="shared" ref="K1509:P1509" si="673">SUM(K1510:K1514)</f>
        <v>0</v>
      </c>
      <c r="L1509" s="103">
        <f t="shared" si="673"/>
        <v>0</v>
      </c>
      <c r="M1509" s="103">
        <f t="shared" si="673"/>
        <v>0</v>
      </c>
      <c r="N1509" s="103">
        <f>SUM(N1510:N1514)</f>
        <v>591</v>
      </c>
      <c r="O1509" s="103">
        <f t="shared" si="673"/>
        <v>0</v>
      </c>
      <c r="P1509" s="103">
        <f t="shared" si="673"/>
        <v>0</v>
      </c>
      <c r="Q1509" s="103"/>
      <c r="R1509" s="103"/>
      <c r="S1509" s="103"/>
      <c r="T1509" s="103"/>
      <c r="U1509" s="329">
        <f t="shared" si="648"/>
        <v>681</v>
      </c>
      <c r="V1509" s="32">
        <f t="shared" si="642"/>
        <v>681</v>
      </c>
      <c r="W1509" s="97">
        <f t="shared" si="649"/>
        <v>681</v>
      </c>
      <c r="X1509" s="171">
        <f t="shared" si="659"/>
        <v>6</v>
      </c>
      <c r="Y1509" s="203"/>
      <c r="Z1509" s="5">
        <f t="shared" si="664"/>
        <v>0</v>
      </c>
      <c r="AA1509" s="36"/>
      <c r="AB1509" s="36"/>
      <c r="AC1509" s="36"/>
      <c r="AD1509" s="36"/>
      <c r="AE1509" s="36"/>
      <c r="AF1509" s="36"/>
      <c r="AG1509" s="36"/>
      <c r="AH1509" s="36"/>
      <c r="AI1509" s="36"/>
      <c r="AJ1509" s="36"/>
      <c r="AK1509" s="36"/>
      <c r="AL1509" s="36"/>
      <c r="AM1509" s="36"/>
      <c r="AN1509" s="36"/>
      <c r="AO1509" s="36"/>
      <c r="AP1509" s="36"/>
      <c r="AQ1509" s="36"/>
      <c r="AR1509" s="36"/>
      <c r="AS1509" s="36"/>
      <c r="AT1509" s="36"/>
      <c r="AU1509" s="36"/>
      <c r="AV1509" s="36"/>
      <c r="AW1509" s="36"/>
      <c r="AX1509" s="36"/>
      <c r="AY1509" s="36"/>
      <c r="AZ1509" s="36"/>
      <c r="BA1509" s="36"/>
      <c r="BB1509" s="36"/>
      <c r="BC1509" s="36"/>
      <c r="BD1509" s="36"/>
      <c r="BE1509" s="36"/>
      <c r="BF1509" s="36"/>
      <c r="BG1509" s="36"/>
    </row>
    <row r="1510" spans="1:59" s="326" customFormat="1" ht="12">
      <c r="A1510" s="330" t="s">
        <v>40</v>
      </c>
      <c r="B1510" s="331" t="s">
        <v>141</v>
      </c>
      <c r="C1510" s="310">
        <v>15</v>
      </c>
      <c r="D1510" s="107">
        <f t="shared" si="667"/>
        <v>21</v>
      </c>
      <c r="E1510" s="107"/>
      <c r="F1510" s="107"/>
      <c r="G1510" s="107"/>
      <c r="H1510" s="107"/>
      <c r="I1510" s="107"/>
      <c r="J1510" s="107"/>
      <c r="K1510" s="107"/>
      <c r="L1510" s="107"/>
      <c r="M1510" s="107"/>
      <c r="N1510" s="107">
        <v>21</v>
      </c>
      <c r="O1510" s="107"/>
      <c r="P1510" s="107"/>
      <c r="Q1510" s="107"/>
      <c r="R1510" s="107"/>
      <c r="S1510" s="107"/>
      <c r="T1510" s="107"/>
      <c r="U1510" s="327">
        <f t="shared" si="648"/>
        <v>21</v>
      </c>
      <c r="V1510" s="32">
        <f t="shared" si="642"/>
        <v>21</v>
      </c>
      <c r="W1510" s="97">
        <f t="shared" si="649"/>
        <v>21</v>
      </c>
      <c r="X1510" s="332">
        <f t="shared" si="659"/>
        <v>6</v>
      </c>
      <c r="Y1510" s="203"/>
      <c r="Z1510" s="5">
        <f t="shared" si="664"/>
        <v>0</v>
      </c>
      <c r="AA1510" s="36"/>
      <c r="AB1510" s="36"/>
      <c r="AC1510" s="36"/>
      <c r="AD1510" s="36"/>
      <c r="AE1510" s="36"/>
      <c r="AF1510" s="36"/>
      <c r="AG1510" s="36"/>
      <c r="AH1510" s="36"/>
      <c r="AI1510" s="36"/>
      <c r="AJ1510" s="36"/>
      <c r="AK1510" s="36"/>
      <c r="AL1510" s="36"/>
      <c r="AM1510" s="36"/>
      <c r="AN1510" s="36"/>
      <c r="AO1510" s="36"/>
      <c r="AP1510" s="36"/>
      <c r="AQ1510" s="36"/>
      <c r="AR1510" s="36"/>
      <c r="AS1510" s="36"/>
      <c r="AT1510" s="36"/>
      <c r="AU1510" s="36"/>
      <c r="AV1510" s="36"/>
      <c r="AW1510" s="36"/>
      <c r="AX1510" s="36"/>
      <c r="AY1510" s="36"/>
      <c r="AZ1510" s="36"/>
      <c r="BA1510" s="36"/>
      <c r="BB1510" s="36"/>
      <c r="BC1510" s="36"/>
      <c r="BD1510" s="36"/>
      <c r="BE1510" s="36"/>
      <c r="BF1510" s="36"/>
      <c r="BG1510" s="36"/>
    </row>
    <row r="1511" spans="1:59" s="326" customFormat="1" ht="12">
      <c r="A1511" s="330" t="s">
        <v>40</v>
      </c>
      <c r="B1511" s="331" t="s">
        <v>1086</v>
      </c>
      <c r="C1511" s="310">
        <v>450</v>
      </c>
      <c r="D1511" s="107">
        <f t="shared" si="667"/>
        <v>450</v>
      </c>
      <c r="E1511" s="107"/>
      <c r="F1511" s="107"/>
      <c r="G1511" s="107"/>
      <c r="H1511" s="107"/>
      <c r="I1511" s="107"/>
      <c r="J1511" s="107"/>
      <c r="K1511" s="107"/>
      <c r="L1511" s="107"/>
      <c r="M1511" s="107"/>
      <c r="N1511" s="107">
        <v>450</v>
      </c>
      <c r="O1511" s="107"/>
      <c r="P1511" s="107"/>
      <c r="Q1511" s="107"/>
      <c r="R1511" s="107"/>
      <c r="S1511" s="107"/>
      <c r="T1511" s="107"/>
      <c r="U1511" s="327">
        <f t="shared" si="648"/>
        <v>450</v>
      </c>
      <c r="V1511" s="32">
        <f t="shared" si="642"/>
        <v>450</v>
      </c>
      <c r="W1511" s="97">
        <f t="shared" si="649"/>
        <v>450</v>
      </c>
      <c r="X1511" s="332">
        <f t="shared" si="659"/>
        <v>0</v>
      </c>
      <c r="Y1511" s="203"/>
      <c r="Z1511" s="5">
        <f t="shared" si="664"/>
        <v>0</v>
      </c>
      <c r="AA1511" s="36"/>
      <c r="AB1511" s="36"/>
      <c r="AC1511" s="36"/>
      <c r="AD1511" s="36"/>
      <c r="AE1511" s="36"/>
      <c r="AF1511" s="36"/>
      <c r="AG1511" s="36"/>
      <c r="AH1511" s="36"/>
      <c r="AI1511" s="36"/>
      <c r="AJ1511" s="36"/>
      <c r="AK1511" s="36"/>
      <c r="AL1511" s="36"/>
      <c r="AM1511" s="36"/>
      <c r="AN1511" s="36"/>
      <c r="AO1511" s="36"/>
      <c r="AP1511" s="36"/>
      <c r="AQ1511" s="36"/>
      <c r="AR1511" s="36"/>
      <c r="AS1511" s="36"/>
      <c r="AT1511" s="36"/>
      <c r="AU1511" s="36"/>
      <c r="AV1511" s="36"/>
      <c r="AW1511" s="36"/>
      <c r="AX1511" s="36"/>
      <c r="AY1511" s="36"/>
      <c r="AZ1511" s="36"/>
      <c r="BA1511" s="36"/>
      <c r="BB1511" s="36"/>
      <c r="BC1511" s="36"/>
      <c r="BD1511" s="36"/>
      <c r="BE1511" s="36"/>
      <c r="BF1511" s="36"/>
      <c r="BG1511" s="36"/>
    </row>
    <row r="1512" spans="1:59" s="326" customFormat="1" ht="24">
      <c r="A1512" s="330" t="s">
        <v>38</v>
      </c>
      <c r="B1512" s="331" t="s">
        <v>103</v>
      </c>
      <c r="C1512" s="310">
        <v>90</v>
      </c>
      <c r="D1512" s="107">
        <f t="shared" si="667"/>
        <v>90</v>
      </c>
      <c r="E1512" s="107"/>
      <c r="F1512" s="107"/>
      <c r="G1512" s="107"/>
      <c r="H1512" s="107"/>
      <c r="I1512" s="107"/>
      <c r="J1512" s="107">
        <v>90</v>
      </c>
      <c r="K1512" s="107"/>
      <c r="L1512" s="107"/>
      <c r="M1512" s="107"/>
      <c r="N1512" s="107"/>
      <c r="O1512" s="107"/>
      <c r="P1512" s="107"/>
      <c r="Q1512" s="107"/>
      <c r="R1512" s="107"/>
      <c r="S1512" s="107"/>
      <c r="T1512" s="107"/>
      <c r="U1512" s="327">
        <f t="shared" si="648"/>
        <v>90</v>
      </c>
      <c r="V1512" s="32">
        <f t="shared" si="642"/>
        <v>90</v>
      </c>
      <c r="W1512" s="97">
        <f t="shared" si="649"/>
        <v>90</v>
      </c>
      <c r="X1512" s="333">
        <f t="shared" si="659"/>
        <v>0</v>
      </c>
      <c r="Y1512" s="203"/>
      <c r="Z1512" s="5">
        <f t="shared" si="664"/>
        <v>0</v>
      </c>
      <c r="AA1512" s="36"/>
      <c r="AB1512" s="36"/>
      <c r="AC1512" s="36"/>
      <c r="AD1512" s="36"/>
      <c r="AE1512" s="36"/>
      <c r="AF1512" s="36"/>
      <c r="AG1512" s="36"/>
      <c r="AH1512" s="36"/>
      <c r="AI1512" s="36"/>
      <c r="AJ1512" s="36"/>
      <c r="AK1512" s="36"/>
      <c r="AL1512" s="36"/>
      <c r="AM1512" s="36"/>
      <c r="AN1512" s="36"/>
      <c r="AO1512" s="36"/>
      <c r="AP1512" s="36"/>
      <c r="AQ1512" s="36"/>
      <c r="AR1512" s="36"/>
      <c r="AS1512" s="36"/>
      <c r="AT1512" s="36"/>
      <c r="AU1512" s="36"/>
      <c r="AV1512" s="36"/>
      <c r="AW1512" s="36"/>
      <c r="AX1512" s="36"/>
      <c r="AY1512" s="36"/>
      <c r="AZ1512" s="36"/>
      <c r="BA1512" s="36"/>
      <c r="BB1512" s="36"/>
      <c r="BC1512" s="36"/>
      <c r="BD1512" s="36"/>
      <c r="BE1512" s="36"/>
      <c r="BF1512" s="36"/>
      <c r="BG1512" s="36"/>
    </row>
    <row r="1513" spans="1:59" s="326" customFormat="1" ht="24">
      <c r="A1513" s="330" t="s">
        <v>38</v>
      </c>
      <c r="B1513" s="331" t="s">
        <v>1087</v>
      </c>
      <c r="C1513" s="310"/>
      <c r="D1513" s="107">
        <f>SUM(E1513:P1513)</f>
        <v>120</v>
      </c>
      <c r="E1513" s="107"/>
      <c r="F1513" s="107"/>
      <c r="G1513" s="107"/>
      <c r="H1513" s="107"/>
      <c r="I1513" s="107"/>
      <c r="J1513" s="107"/>
      <c r="K1513" s="107"/>
      <c r="L1513" s="107"/>
      <c r="M1513" s="107"/>
      <c r="N1513" s="107">
        <v>120</v>
      </c>
      <c r="O1513" s="107"/>
      <c r="P1513" s="107"/>
      <c r="Q1513" s="107"/>
      <c r="R1513" s="107"/>
      <c r="S1513" s="107"/>
      <c r="T1513" s="107"/>
      <c r="U1513" s="327">
        <f t="shared" si="648"/>
        <v>120</v>
      </c>
      <c r="V1513" s="32">
        <f t="shared" si="642"/>
        <v>120</v>
      </c>
      <c r="W1513" s="97">
        <f t="shared" si="649"/>
        <v>120</v>
      </c>
      <c r="X1513" s="333">
        <f t="shared" si="659"/>
        <v>120</v>
      </c>
      <c r="Y1513" s="203"/>
      <c r="Z1513" s="5">
        <f t="shared" si="664"/>
        <v>0</v>
      </c>
      <c r="AA1513" s="36"/>
      <c r="AB1513" s="36"/>
      <c r="AC1513" s="36"/>
      <c r="AD1513" s="36"/>
      <c r="AE1513" s="36"/>
      <c r="AF1513" s="36"/>
      <c r="AG1513" s="36"/>
      <c r="AH1513" s="36"/>
      <c r="AI1513" s="36"/>
      <c r="AJ1513" s="36"/>
      <c r="AK1513" s="36"/>
      <c r="AL1513" s="36"/>
      <c r="AM1513" s="36"/>
      <c r="AN1513" s="36"/>
      <c r="AO1513" s="36"/>
      <c r="AP1513" s="36"/>
      <c r="AQ1513" s="36"/>
      <c r="AR1513" s="36"/>
      <c r="AS1513" s="36"/>
      <c r="AT1513" s="36"/>
      <c r="AU1513" s="36"/>
      <c r="AV1513" s="36"/>
      <c r="AW1513" s="36"/>
      <c r="AX1513" s="36"/>
      <c r="AY1513" s="36"/>
      <c r="AZ1513" s="36"/>
      <c r="BA1513" s="36"/>
      <c r="BB1513" s="36"/>
      <c r="BC1513" s="36"/>
      <c r="BD1513" s="36"/>
      <c r="BE1513" s="36"/>
      <c r="BF1513" s="36"/>
      <c r="BG1513" s="36"/>
    </row>
    <row r="1514" spans="1:59" s="326" customFormat="1" ht="12" hidden="1">
      <c r="A1514" s="330" t="s">
        <v>40</v>
      </c>
      <c r="B1514" s="331" t="s">
        <v>1088</v>
      </c>
      <c r="C1514" s="310">
        <v>120</v>
      </c>
      <c r="D1514" s="107">
        <f t="shared" si="667"/>
        <v>0</v>
      </c>
      <c r="E1514" s="107"/>
      <c r="F1514" s="107"/>
      <c r="G1514" s="107"/>
      <c r="H1514" s="107"/>
      <c r="I1514" s="107"/>
      <c r="J1514" s="107"/>
      <c r="K1514" s="107"/>
      <c r="L1514" s="107"/>
      <c r="M1514" s="107"/>
      <c r="N1514" s="107"/>
      <c r="O1514" s="107"/>
      <c r="P1514" s="107"/>
      <c r="Q1514" s="107"/>
      <c r="R1514" s="107"/>
      <c r="S1514" s="107"/>
      <c r="T1514" s="107"/>
      <c r="U1514" s="329">
        <f t="shared" si="648"/>
        <v>0</v>
      </c>
      <c r="V1514" s="32">
        <f t="shared" si="642"/>
        <v>0</v>
      </c>
      <c r="W1514" s="97">
        <f t="shared" si="649"/>
        <v>0</v>
      </c>
      <c r="X1514" s="332">
        <f t="shared" si="659"/>
        <v>-120</v>
      </c>
      <c r="Y1514" s="203"/>
      <c r="Z1514" s="5">
        <f t="shared" si="664"/>
        <v>0</v>
      </c>
      <c r="AA1514" s="36"/>
      <c r="AB1514" s="36"/>
      <c r="AC1514" s="36"/>
      <c r="AD1514" s="36"/>
      <c r="AE1514" s="36"/>
      <c r="AF1514" s="36"/>
      <c r="AG1514" s="36"/>
      <c r="AH1514" s="36"/>
      <c r="AI1514" s="36"/>
      <c r="AJ1514" s="36"/>
      <c r="AK1514" s="36"/>
      <c r="AL1514" s="36"/>
      <c r="AM1514" s="36"/>
      <c r="AN1514" s="36"/>
      <c r="AO1514" s="36"/>
      <c r="AP1514" s="36"/>
      <c r="AQ1514" s="36"/>
      <c r="AR1514" s="36"/>
      <c r="AS1514" s="36"/>
      <c r="AT1514" s="36"/>
      <c r="AU1514" s="36"/>
      <c r="AV1514" s="36"/>
      <c r="AW1514" s="36"/>
      <c r="AX1514" s="36"/>
      <c r="AY1514" s="36"/>
      <c r="AZ1514" s="36"/>
      <c r="BA1514" s="36"/>
      <c r="BB1514" s="36"/>
      <c r="BC1514" s="36"/>
      <c r="BD1514" s="36"/>
      <c r="BE1514" s="36"/>
      <c r="BF1514" s="36"/>
      <c r="BG1514" s="36"/>
    </row>
    <row r="1515" spans="1:59" s="326" customFormat="1" ht="12">
      <c r="A1515" s="323" t="s">
        <v>65</v>
      </c>
      <c r="B1515" s="324" t="s">
        <v>248</v>
      </c>
      <c r="C1515" s="308">
        <v>3320</v>
      </c>
      <c r="D1515" s="103">
        <f>SUM(E1515:P1515)</f>
        <v>3320</v>
      </c>
      <c r="E1515" s="103">
        <f t="shared" ref="E1515:G1515" si="674">SUM(E1516:E1520)</f>
        <v>0</v>
      </c>
      <c r="F1515" s="103">
        <f t="shared" si="674"/>
        <v>0</v>
      </c>
      <c r="G1515" s="103">
        <f t="shared" si="674"/>
        <v>0</v>
      </c>
      <c r="H1515" s="103">
        <f>SUM(H1516:H1520)</f>
        <v>3320</v>
      </c>
      <c r="I1515" s="103">
        <f t="shared" ref="I1515:W1515" si="675">SUM(I1516:I1520)</f>
        <v>0</v>
      </c>
      <c r="J1515" s="103">
        <f t="shared" si="675"/>
        <v>0</v>
      </c>
      <c r="K1515" s="103">
        <f t="shared" si="675"/>
        <v>0</v>
      </c>
      <c r="L1515" s="103">
        <f t="shared" si="675"/>
        <v>0</v>
      </c>
      <c r="M1515" s="103">
        <f t="shared" si="675"/>
        <v>0</v>
      </c>
      <c r="N1515" s="103">
        <f t="shared" si="675"/>
        <v>0</v>
      </c>
      <c r="O1515" s="103">
        <f t="shared" si="675"/>
        <v>0</v>
      </c>
      <c r="P1515" s="103">
        <f t="shared" si="675"/>
        <v>0</v>
      </c>
      <c r="Q1515" s="103">
        <f t="shared" si="675"/>
        <v>0</v>
      </c>
      <c r="R1515" s="103">
        <f t="shared" si="675"/>
        <v>0</v>
      </c>
      <c r="S1515" s="103">
        <f t="shared" si="675"/>
        <v>0</v>
      </c>
      <c r="T1515" s="103">
        <f t="shared" si="675"/>
        <v>0</v>
      </c>
      <c r="U1515" s="325">
        <f t="shared" si="675"/>
        <v>3320</v>
      </c>
      <c r="V1515" s="171">
        <f t="shared" si="675"/>
        <v>3320</v>
      </c>
      <c r="W1515" s="171">
        <f t="shared" si="675"/>
        <v>3320</v>
      </c>
      <c r="X1515" s="171">
        <f t="shared" si="659"/>
        <v>0</v>
      </c>
      <c r="Y1515" s="203"/>
      <c r="Z1515" s="5">
        <f t="shared" si="664"/>
        <v>0</v>
      </c>
      <c r="AA1515" s="36"/>
      <c r="AB1515" s="36"/>
      <c r="AC1515" s="36"/>
      <c r="AD1515" s="36"/>
      <c r="AE1515" s="36"/>
      <c r="AF1515" s="36"/>
      <c r="AG1515" s="36"/>
      <c r="AH1515" s="36"/>
      <c r="AI1515" s="36"/>
      <c r="AJ1515" s="36"/>
      <c r="AK1515" s="36"/>
      <c r="AL1515" s="36"/>
      <c r="AM1515" s="36"/>
      <c r="AN1515" s="36"/>
      <c r="AO1515" s="36"/>
      <c r="AP1515" s="36"/>
      <c r="AQ1515" s="36"/>
      <c r="AR1515" s="36"/>
      <c r="AS1515" s="36"/>
      <c r="AT1515" s="36"/>
      <c r="AU1515" s="36"/>
      <c r="AV1515" s="36"/>
      <c r="AW1515" s="36"/>
      <c r="AX1515" s="36"/>
      <c r="AY1515" s="36"/>
      <c r="AZ1515" s="36"/>
      <c r="BA1515" s="36"/>
      <c r="BB1515" s="36"/>
      <c r="BC1515" s="36"/>
      <c r="BD1515" s="36"/>
      <c r="BE1515" s="36"/>
      <c r="BF1515" s="36"/>
      <c r="BG1515" s="36"/>
    </row>
    <row r="1516" spans="1:59" s="326" customFormat="1" ht="24">
      <c r="A1516" s="330" t="s">
        <v>40</v>
      </c>
      <c r="B1516" s="331" t="s">
        <v>1089</v>
      </c>
      <c r="C1516" s="310">
        <v>1120</v>
      </c>
      <c r="D1516" s="107">
        <f>SUM(E1516:P1516)</f>
        <v>1120</v>
      </c>
      <c r="E1516" s="107"/>
      <c r="F1516" s="107"/>
      <c r="G1516" s="107"/>
      <c r="H1516" s="107">
        <v>1120</v>
      </c>
      <c r="I1516" s="107"/>
      <c r="J1516" s="107"/>
      <c r="K1516" s="107"/>
      <c r="L1516" s="107"/>
      <c r="M1516" s="107"/>
      <c r="N1516" s="107"/>
      <c r="O1516" s="107"/>
      <c r="P1516" s="107"/>
      <c r="Q1516" s="107"/>
      <c r="R1516" s="107"/>
      <c r="S1516" s="107"/>
      <c r="T1516" s="107"/>
      <c r="U1516" s="327">
        <f t="shared" si="648"/>
        <v>1120</v>
      </c>
      <c r="V1516" s="32">
        <f t="shared" si="642"/>
        <v>1120</v>
      </c>
      <c r="W1516" s="97">
        <f t="shared" si="649"/>
        <v>1120</v>
      </c>
      <c r="X1516" s="334">
        <f t="shared" si="659"/>
        <v>0</v>
      </c>
      <c r="Y1516" s="203"/>
      <c r="Z1516" s="5">
        <f t="shared" si="664"/>
        <v>0</v>
      </c>
      <c r="AA1516" s="36"/>
      <c r="AB1516" s="36"/>
      <c r="AC1516" s="36"/>
      <c r="AD1516" s="36"/>
      <c r="AE1516" s="36"/>
      <c r="AF1516" s="36"/>
      <c r="AG1516" s="36"/>
      <c r="AH1516" s="36"/>
      <c r="AI1516" s="36"/>
      <c r="AJ1516" s="36"/>
      <c r="AK1516" s="36"/>
      <c r="AL1516" s="36"/>
      <c r="AM1516" s="36"/>
      <c r="AN1516" s="36"/>
      <c r="AO1516" s="36"/>
      <c r="AP1516" s="36"/>
      <c r="AQ1516" s="36"/>
      <c r="AR1516" s="36"/>
      <c r="AS1516" s="36"/>
      <c r="AT1516" s="36"/>
      <c r="AU1516" s="36"/>
      <c r="AV1516" s="36"/>
      <c r="AW1516" s="36"/>
      <c r="AX1516" s="36"/>
      <c r="AY1516" s="36"/>
      <c r="AZ1516" s="36"/>
      <c r="BA1516" s="36"/>
      <c r="BB1516" s="36"/>
      <c r="BC1516" s="36"/>
      <c r="BD1516" s="36"/>
      <c r="BE1516" s="36"/>
      <c r="BF1516" s="36"/>
      <c r="BG1516" s="36"/>
    </row>
    <row r="1517" spans="1:59" s="326" customFormat="1" ht="12">
      <c r="A1517" s="330" t="s">
        <v>40</v>
      </c>
      <c r="B1517" s="331" t="s">
        <v>1090</v>
      </c>
      <c r="C1517" s="310">
        <v>240</v>
      </c>
      <c r="D1517" s="107">
        <f t="shared" ref="D1517:D1520" si="676">SUM(E1517:P1517)</f>
        <v>240</v>
      </c>
      <c r="E1517" s="107"/>
      <c r="F1517" s="107"/>
      <c r="G1517" s="107"/>
      <c r="H1517" s="107">
        <v>240</v>
      </c>
      <c r="I1517" s="107"/>
      <c r="J1517" s="107"/>
      <c r="K1517" s="107"/>
      <c r="L1517" s="107"/>
      <c r="M1517" s="107"/>
      <c r="N1517" s="107"/>
      <c r="O1517" s="107"/>
      <c r="P1517" s="107"/>
      <c r="Q1517" s="107"/>
      <c r="R1517" s="107"/>
      <c r="S1517" s="107"/>
      <c r="T1517" s="107"/>
      <c r="U1517" s="327">
        <f t="shared" si="648"/>
        <v>240</v>
      </c>
      <c r="V1517" s="32">
        <f t="shared" si="642"/>
        <v>240</v>
      </c>
      <c r="W1517" s="97">
        <f t="shared" si="649"/>
        <v>240</v>
      </c>
      <c r="X1517" s="334">
        <f t="shared" si="659"/>
        <v>0</v>
      </c>
      <c r="Y1517" s="203"/>
      <c r="Z1517" s="5">
        <f t="shared" si="664"/>
        <v>0</v>
      </c>
      <c r="AA1517" s="36"/>
      <c r="AB1517" s="36"/>
      <c r="AC1517" s="36"/>
      <c r="AD1517" s="36"/>
      <c r="AE1517" s="36"/>
      <c r="AF1517" s="36"/>
      <c r="AG1517" s="36"/>
      <c r="AH1517" s="36"/>
      <c r="AI1517" s="36"/>
      <c r="AJ1517" s="36"/>
      <c r="AK1517" s="36"/>
      <c r="AL1517" s="36"/>
      <c r="AM1517" s="36"/>
      <c r="AN1517" s="36"/>
      <c r="AO1517" s="36"/>
      <c r="AP1517" s="36"/>
      <c r="AQ1517" s="36"/>
      <c r="AR1517" s="36"/>
      <c r="AS1517" s="36"/>
      <c r="AT1517" s="36"/>
      <c r="AU1517" s="36"/>
      <c r="AV1517" s="36"/>
      <c r="AW1517" s="36"/>
      <c r="AX1517" s="36"/>
      <c r="AY1517" s="36"/>
      <c r="AZ1517" s="36"/>
      <c r="BA1517" s="36"/>
      <c r="BB1517" s="36"/>
      <c r="BC1517" s="36"/>
      <c r="BD1517" s="36"/>
      <c r="BE1517" s="36"/>
      <c r="BF1517" s="36"/>
      <c r="BG1517" s="36"/>
    </row>
    <row r="1518" spans="1:59" s="326" customFormat="1" ht="12">
      <c r="A1518" s="330" t="s">
        <v>40</v>
      </c>
      <c r="B1518" s="331" t="s">
        <v>870</v>
      </c>
      <c r="C1518" s="310">
        <v>1210</v>
      </c>
      <c r="D1518" s="107">
        <f t="shared" si="676"/>
        <v>1210</v>
      </c>
      <c r="E1518" s="107"/>
      <c r="F1518" s="107"/>
      <c r="G1518" s="107"/>
      <c r="H1518" s="107">
        <v>1210</v>
      </c>
      <c r="I1518" s="107"/>
      <c r="J1518" s="107"/>
      <c r="K1518" s="107"/>
      <c r="L1518" s="107"/>
      <c r="M1518" s="107"/>
      <c r="N1518" s="107"/>
      <c r="O1518" s="107"/>
      <c r="P1518" s="107"/>
      <c r="Q1518" s="107"/>
      <c r="R1518" s="107"/>
      <c r="S1518" s="107"/>
      <c r="T1518" s="107"/>
      <c r="U1518" s="327">
        <f t="shared" si="648"/>
        <v>1210</v>
      </c>
      <c r="V1518" s="32">
        <f t="shared" si="642"/>
        <v>1210</v>
      </c>
      <c r="W1518" s="97">
        <f t="shared" si="649"/>
        <v>1210</v>
      </c>
      <c r="X1518" s="334">
        <f t="shared" si="659"/>
        <v>0</v>
      </c>
      <c r="Y1518" s="203"/>
      <c r="Z1518" s="5">
        <f t="shared" si="664"/>
        <v>0</v>
      </c>
      <c r="AA1518" s="36"/>
      <c r="AB1518" s="36"/>
      <c r="AC1518" s="36"/>
      <c r="AD1518" s="36"/>
      <c r="AE1518" s="36"/>
      <c r="AF1518" s="36"/>
      <c r="AG1518" s="36"/>
      <c r="AH1518" s="36"/>
      <c r="AI1518" s="36"/>
      <c r="AJ1518" s="36"/>
      <c r="AK1518" s="36"/>
      <c r="AL1518" s="36"/>
      <c r="AM1518" s="36"/>
      <c r="AN1518" s="36"/>
      <c r="AO1518" s="36"/>
      <c r="AP1518" s="36"/>
      <c r="AQ1518" s="36"/>
      <c r="AR1518" s="36"/>
      <c r="AS1518" s="36"/>
      <c r="AT1518" s="36"/>
      <c r="AU1518" s="36"/>
      <c r="AV1518" s="36"/>
      <c r="AW1518" s="36"/>
      <c r="AX1518" s="36"/>
      <c r="AY1518" s="36"/>
      <c r="AZ1518" s="36"/>
      <c r="BA1518" s="36"/>
      <c r="BB1518" s="36"/>
      <c r="BC1518" s="36"/>
      <c r="BD1518" s="36"/>
      <c r="BE1518" s="36"/>
      <c r="BF1518" s="36"/>
      <c r="BG1518" s="36"/>
    </row>
    <row r="1519" spans="1:59" s="326" customFormat="1" ht="12">
      <c r="A1519" s="330" t="s">
        <v>40</v>
      </c>
      <c r="B1519" s="331" t="s">
        <v>1091</v>
      </c>
      <c r="C1519" s="310">
        <v>450</v>
      </c>
      <c r="D1519" s="107">
        <f t="shared" si="676"/>
        <v>450</v>
      </c>
      <c r="E1519" s="107"/>
      <c r="F1519" s="107"/>
      <c r="G1519" s="107"/>
      <c r="H1519" s="107">
        <v>450</v>
      </c>
      <c r="I1519" s="107"/>
      <c r="J1519" s="107"/>
      <c r="K1519" s="107"/>
      <c r="L1519" s="107"/>
      <c r="M1519" s="107"/>
      <c r="N1519" s="107"/>
      <c r="O1519" s="107"/>
      <c r="P1519" s="107"/>
      <c r="Q1519" s="107"/>
      <c r="R1519" s="107"/>
      <c r="S1519" s="107"/>
      <c r="T1519" s="107"/>
      <c r="U1519" s="327">
        <f t="shared" si="648"/>
        <v>450</v>
      </c>
      <c r="V1519" s="32">
        <f t="shared" si="642"/>
        <v>450</v>
      </c>
      <c r="W1519" s="97">
        <f t="shared" si="649"/>
        <v>450</v>
      </c>
      <c r="X1519" s="334">
        <f t="shared" si="659"/>
        <v>0</v>
      </c>
      <c r="Y1519" s="203"/>
      <c r="Z1519" s="5">
        <f t="shared" si="664"/>
        <v>0</v>
      </c>
      <c r="AA1519" s="36"/>
      <c r="AB1519" s="36"/>
      <c r="AC1519" s="36"/>
      <c r="AD1519" s="36"/>
      <c r="AE1519" s="36"/>
      <c r="AF1519" s="36"/>
      <c r="AG1519" s="36"/>
      <c r="AH1519" s="36"/>
      <c r="AI1519" s="36"/>
      <c r="AJ1519" s="36"/>
      <c r="AK1519" s="36"/>
      <c r="AL1519" s="36"/>
      <c r="AM1519" s="36"/>
      <c r="AN1519" s="36"/>
      <c r="AO1519" s="36"/>
      <c r="AP1519" s="36"/>
      <c r="AQ1519" s="36"/>
      <c r="AR1519" s="36"/>
      <c r="AS1519" s="36"/>
      <c r="AT1519" s="36"/>
      <c r="AU1519" s="36"/>
      <c r="AV1519" s="36"/>
      <c r="AW1519" s="36"/>
      <c r="AX1519" s="36"/>
      <c r="AY1519" s="36"/>
      <c r="AZ1519" s="36"/>
      <c r="BA1519" s="36"/>
      <c r="BB1519" s="36"/>
      <c r="BC1519" s="36"/>
      <c r="BD1519" s="36"/>
      <c r="BE1519" s="36"/>
      <c r="BF1519" s="36"/>
      <c r="BG1519" s="36"/>
    </row>
    <row r="1520" spans="1:59" s="326" customFormat="1" ht="12">
      <c r="A1520" s="330" t="s">
        <v>40</v>
      </c>
      <c r="B1520" s="331" t="s">
        <v>1092</v>
      </c>
      <c r="C1520" s="310">
        <v>300</v>
      </c>
      <c r="D1520" s="107">
        <f t="shared" si="676"/>
        <v>300</v>
      </c>
      <c r="E1520" s="107"/>
      <c r="F1520" s="107"/>
      <c r="G1520" s="107"/>
      <c r="H1520" s="107">
        <v>300</v>
      </c>
      <c r="I1520" s="107"/>
      <c r="J1520" s="107"/>
      <c r="K1520" s="107"/>
      <c r="L1520" s="107"/>
      <c r="M1520" s="107"/>
      <c r="N1520" s="107"/>
      <c r="O1520" s="107"/>
      <c r="P1520" s="107"/>
      <c r="Q1520" s="107"/>
      <c r="R1520" s="107"/>
      <c r="S1520" s="107"/>
      <c r="T1520" s="107"/>
      <c r="U1520" s="329">
        <f t="shared" si="648"/>
        <v>300</v>
      </c>
      <c r="V1520" s="32">
        <f t="shared" si="642"/>
        <v>300</v>
      </c>
      <c r="W1520" s="97">
        <f t="shared" si="649"/>
        <v>300</v>
      </c>
      <c r="X1520" s="334">
        <f t="shared" si="659"/>
        <v>0</v>
      </c>
      <c r="Y1520" s="203"/>
      <c r="Z1520" s="5">
        <f t="shared" si="664"/>
        <v>0</v>
      </c>
      <c r="AA1520" s="36"/>
      <c r="AB1520" s="36"/>
      <c r="AC1520" s="36"/>
      <c r="AD1520" s="36"/>
      <c r="AE1520" s="36"/>
      <c r="AF1520" s="36"/>
      <c r="AG1520" s="36"/>
      <c r="AH1520" s="36"/>
      <c r="AI1520" s="36"/>
      <c r="AJ1520" s="36"/>
      <c r="AK1520" s="36"/>
      <c r="AL1520" s="36"/>
      <c r="AM1520" s="36"/>
      <c r="AN1520" s="36"/>
      <c r="AO1520" s="36"/>
      <c r="AP1520" s="36"/>
      <c r="AQ1520" s="36"/>
      <c r="AR1520" s="36"/>
      <c r="AS1520" s="36"/>
      <c r="AT1520" s="36"/>
      <c r="AU1520" s="36"/>
      <c r="AV1520" s="36"/>
      <c r="AW1520" s="36"/>
      <c r="AX1520" s="36"/>
      <c r="AY1520" s="36"/>
      <c r="AZ1520" s="36"/>
      <c r="BA1520" s="36"/>
      <c r="BB1520" s="36"/>
      <c r="BC1520" s="36"/>
      <c r="BD1520" s="36"/>
      <c r="BE1520" s="36"/>
      <c r="BF1520" s="36"/>
      <c r="BG1520" s="36"/>
    </row>
    <row r="1521" spans="1:59" s="326" customFormat="1" ht="14.25" customHeight="1" outlineLevel="1">
      <c r="A1521" s="323" t="s">
        <v>79</v>
      </c>
      <c r="B1521" s="324" t="s">
        <v>507</v>
      </c>
      <c r="C1521" s="308">
        <v>800</v>
      </c>
      <c r="D1521" s="103">
        <f>SUM(E1521:P1521)</f>
        <v>1355</v>
      </c>
      <c r="E1521" s="103">
        <f t="shared" ref="E1521:G1521" si="677">SUM(E1522:E1525)</f>
        <v>0</v>
      </c>
      <c r="F1521" s="103">
        <f t="shared" si="677"/>
        <v>0</v>
      </c>
      <c r="G1521" s="103">
        <f t="shared" si="677"/>
        <v>0</v>
      </c>
      <c r="H1521" s="103">
        <f>SUM(H1522:H1525)</f>
        <v>1355</v>
      </c>
      <c r="I1521" s="103">
        <f t="shared" ref="I1521:W1521" si="678">SUM(I1522:I1525)</f>
        <v>0</v>
      </c>
      <c r="J1521" s="103">
        <f t="shared" si="678"/>
        <v>0</v>
      </c>
      <c r="K1521" s="103">
        <f t="shared" si="678"/>
        <v>0</v>
      </c>
      <c r="L1521" s="103">
        <f t="shared" si="678"/>
        <v>0</v>
      </c>
      <c r="M1521" s="103">
        <f t="shared" si="678"/>
        <v>0</v>
      </c>
      <c r="N1521" s="103">
        <f t="shared" si="678"/>
        <v>0</v>
      </c>
      <c r="O1521" s="103">
        <f t="shared" si="678"/>
        <v>0</v>
      </c>
      <c r="P1521" s="103">
        <f t="shared" si="678"/>
        <v>0</v>
      </c>
      <c r="Q1521" s="103">
        <f t="shared" si="678"/>
        <v>0</v>
      </c>
      <c r="R1521" s="103">
        <f t="shared" si="678"/>
        <v>0</v>
      </c>
      <c r="S1521" s="103">
        <f t="shared" si="678"/>
        <v>0</v>
      </c>
      <c r="T1521" s="103">
        <f t="shared" si="678"/>
        <v>0</v>
      </c>
      <c r="U1521" s="325">
        <f t="shared" si="678"/>
        <v>1355</v>
      </c>
      <c r="V1521" s="171">
        <f t="shared" si="678"/>
        <v>1355</v>
      </c>
      <c r="W1521" s="171">
        <f t="shared" si="678"/>
        <v>1355</v>
      </c>
      <c r="X1521" s="171">
        <f t="shared" si="659"/>
        <v>555</v>
      </c>
      <c r="Y1521" s="203"/>
      <c r="Z1521" s="5">
        <f t="shared" si="664"/>
        <v>0</v>
      </c>
      <c r="AA1521" s="36"/>
      <c r="AB1521" s="36"/>
      <c r="AC1521" s="36"/>
      <c r="AD1521" s="36"/>
      <c r="AE1521" s="36"/>
      <c r="AF1521" s="36"/>
      <c r="AG1521" s="36"/>
      <c r="AH1521" s="36"/>
      <c r="AI1521" s="36"/>
      <c r="AJ1521" s="36"/>
      <c r="AK1521" s="36"/>
      <c r="AL1521" s="36"/>
      <c r="AM1521" s="36"/>
      <c r="AN1521" s="36"/>
      <c r="AO1521" s="36"/>
      <c r="AP1521" s="36"/>
      <c r="AQ1521" s="36"/>
      <c r="AR1521" s="36"/>
      <c r="AS1521" s="36"/>
      <c r="AT1521" s="36"/>
      <c r="AU1521" s="36"/>
      <c r="AV1521" s="36"/>
      <c r="AW1521" s="36"/>
      <c r="AX1521" s="36"/>
      <c r="AY1521" s="36"/>
      <c r="AZ1521" s="36"/>
      <c r="BA1521" s="36"/>
      <c r="BB1521" s="36"/>
      <c r="BC1521" s="36"/>
      <c r="BD1521" s="36"/>
      <c r="BE1521" s="36"/>
      <c r="BF1521" s="36"/>
      <c r="BG1521" s="36"/>
    </row>
    <row r="1522" spans="1:59" s="326" customFormat="1" ht="36" outlineLevel="1">
      <c r="A1522" s="323" t="s">
        <v>40</v>
      </c>
      <c r="B1522" s="331" t="s">
        <v>1093</v>
      </c>
      <c r="C1522" s="310">
        <v>300</v>
      </c>
      <c r="D1522" s="107">
        <f>SUM(E1522:P1522)</f>
        <v>300</v>
      </c>
      <c r="E1522" s="107"/>
      <c r="F1522" s="107"/>
      <c r="G1522" s="107"/>
      <c r="H1522" s="107">
        <v>300</v>
      </c>
      <c r="I1522" s="107"/>
      <c r="J1522" s="107"/>
      <c r="K1522" s="107"/>
      <c r="L1522" s="107"/>
      <c r="M1522" s="107"/>
      <c r="N1522" s="107"/>
      <c r="O1522" s="107"/>
      <c r="P1522" s="107"/>
      <c r="Q1522" s="107"/>
      <c r="R1522" s="107"/>
      <c r="S1522" s="107"/>
      <c r="T1522" s="107"/>
      <c r="U1522" s="327">
        <f t="shared" si="648"/>
        <v>300</v>
      </c>
      <c r="V1522" s="32">
        <f t="shared" si="642"/>
        <v>300</v>
      </c>
      <c r="W1522" s="97">
        <f t="shared" ref="W1522:W1585" si="679">E1522+F1522+G1522+H1522+I1522+J1522+K1522+L1522+M1522+N1522+O1522+P1522</f>
        <v>300</v>
      </c>
      <c r="X1522" s="334">
        <f t="shared" si="659"/>
        <v>0</v>
      </c>
      <c r="Y1522" s="203"/>
      <c r="Z1522" s="5">
        <f t="shared" si="664"/>
        <v>0</v>
      </c>
      <c r="AA1522" s="36"/>
      <c r="AB1522" s="36"/>
      <c r="AC1522" s="36"/>
      <c r="AD1522" s="36"/>
      <c r="AE1522" s="36"/>
      <c r="AF1522" s="36"/>
      <c r="AG1522" s="36"/>
      <c r="AH1522" s="36"/>
      <c r="AI1522" s="36"/>
      <c r="AJ1522" s="36"/>
      <c r="AK1522" s="36"/>
      <c r="AL1522" s="36"/>
      <c r="AM1522" s="36"/>
      <c r="AN1522" s="36"/>
      <c r="AO1522" s="36"/>
      <c r="AP1522" s="36"/>
      <c r="AQ1522" s="36"/>
      <c r="AR1522" s="36"/>
      <c r="AS1522" s="36"/>
      <c r="AT1522" s="36"/>
      <c r="AU1522" s="36"/>
      <c r="AV1522" s="36"/>
      <c r="AW1522" s="36"/>
      <c r="AX1522" s="36"/>
      <c r="AY1522" s="36"/>
      <c r="AZ1522" s="36"/>
      <c r="BA1522" s="36"/>
      <c r="BB1522" s="36"/>
      <c r="BC1522" s="36"/>
      <c r="BD1522" s="36"/>
      <c r="BE1522" s="36"/>
      <c r="BF1522" s="36"/>
      <c r="BG1522" s="36"/>
    </row>
    <row r="1523" spans="1:59" s="326" customFormat="1" ht="24" customHeight="1" outlineLevel="1">
      <c r="A1523" s="323" t="s">
        <v>40</v>
      </c>
      <c r="B1523" s="51" t="s">
        <v>1094</v>
      </c>
      <c r="C1523" s="310">
        <v>500</v>
      </c>
      <c r="D1523" s="107">
        <f t="shared" ref="D1523:D1525" si="680">SUM(E1523:P1523)</f>
        <v>500</v>
      </c>
      <c r="E1523" s="107"/>
      <c r="F1523" s="107"/>
      <c r="G1523" s="107"/>
      <c r="H1523" s="107">
        <v>500</v>
      </c>
      <c r="I1523" s="107"/>
      <c r="J1523" s="107"/>
      <c r="K1523" s="107"/>
      <c r="L1523" s="107"/>
      <c r="M1523" s="107"/>
      <c r="N1523" s="107"/>
      <c r="O1523" s="107"/>
      <c r="P1523" s="107"/>
      <c r="Q1523" s="107"/>
      <c r="R1523" s="107"/>
      <c r="S1523" s="107"/>
      <c r="T1523" s="107"/>
      <c r="U1523" s="327">
        <f t="shared" si="648"/>
        <v>500</v>
      </c>
      <c r="V1523" s="32">
        <f t="shared" si="642"/>
        <v>500</v>
      </c>
      <c r="W1523" s="97">
        <f t="shared" si="679"/>
        <v>500</v>
      </c>
      <c r="X1523" s="334">
        <f t="shared" si="659"/>
        <v>0</v>
      </c>
      <c r="Y1523" s="203"/>
      <c r="Z1523" s="5">
        <f t="shared" si="664"/>
        <v>0</v>
      </c>
      <c r="AA1523" s="36"/>
      <c r="AB1523" s="36"/>
      <c r="AC1523" s="36"/>
      <c r="AD1523" s="36"/>
      <c r="AE1523" s="36"/>
      <c r="AF1523" s="36"/>
      <c r="AG1523" s="36"/>
      <c r="AH1523" s="36"/>
      <c r="AI1523" s="36"/>
      <c r="AJ1523" s="36"/>
      <c r="AK1523" s="36"/>
      <c r="AL1523" s="36"/>
      <c r="AM1523" s="36"/>
      <c r="AN1523" s="36"/>
      <c r="AO1523" s="36"/>
      <c r="AP1523" s="36"/>
      <c r="AQ1523" s="36"/>
      <c r="AR1523" s="36"/>
      <c r="AS1523" s="36"/>
      <c r="AT1523" s="36"/>
      <c r="AU1523" s="36"/>
      <c r="AV1523" s="36"/>
      <c r="AW1523" s="36"/>
      <c r="AX1523" s="36"/>
      <c r="AY1523" s="36"/>
      <c r="AZ1523" s="36"/>
      <c r="BA1523" s="36"/>
      <c r="BB1523" s="36"/>
      <c r="BC1523" s="36"/>
      <c r="BD1523" s="36"/>
      <c r="BE1523" s="36"/>
      <c r="BF1523" s="36"/>
      <c r="BG1523" s="36"/>
    </row>
    <row r="1524" spans="1:59" s="326" customFormat="1" ht="87" customHeight="1" outlineLevel="1">
      <c r="A1524" s="323" t="s">
        <v>40</v>
      </c>
      <c r="B1524" s="331" t="s">
        <v>1095</v>
      </c>
      <c r="C1524" s="310"/>
      <c r="D1524" s="107">
        <f t="shared" si="680"/>
        <v>300</v>
      </c>
      <c r="E1524" s="107"/>
      <c r="F1524" s="107"/>
      <c r="G1524" s="107"/>
      <c r="H1524" s="107">
        <v>300</v>
      </c>
      <c r="I1524" s="107"/>
      <c r="J1524" s="107"/>
      <c r="K1524" s="107"/>
      <c r="L1524" s="107"/>
      <c r="M1524" s="107"/>
      <c r="N1524" s="107"/>
      <c r="O1524" s="107"/>
      <c r="P1524" s="107"/>
      <c r="Q1524" s="107"/>
      <c r="R1524" s="107"/>
      <c r="S1524" s="107"/>
      <c r="T1524" s="107"/>
      <c r="U1524" s="327">
        <f t="shared" si="648"/>
        <v>300</v>
      </c>
      <c r="V1524" s="32">
        <f t="shared" si="642"/>
        <v>300</v>
      </c>
      <c r="W1524" s="97">
        <f t="shared" si="679"/>
        <v>300</v>
      </c>
      <c r="X1524" s="334">
        <f t="shared" si="659"/>
        <v>300</v>
      </c>
      <c r="Y1524" s="203"/>
      <c r="Z1524" s="5">
        <f t="shared" si="664"/>
        <v>0</v>
      </c>
      <c r="AA1524" s="36"/>
      <c r="AB1524" s="36"/>
      <c r="AC1524" s="36"/>
      <c r="AD1524" s="36"/>
      <c r="AE1524" s="36"/>
      <c r="AF1524" s="36"/>
      <c r="AG1524" s="36"/>
      <c r="AH1524" s="36"/>
      <c r="AI1524" s="36"/>
      <c r="AJ1524" s="36"/>
      <c r="AK1524" s="36"/>
      <c r="AL1524" s="36"/>
      <c r="AM1524" s="36"/>
      <c r="AN1524" s="36"/>
      <c r="AO1524" s="36"/>
      <c r="AP1524" s="36"/>
      <c r="AQ1524" s="36"/>
      <c r="AR1524" s="36"/>
      <c r="AS1524" s="36"/>
      <c r="AT1524" s="36"/>
      <c r="AU1524" s="36"/>
      <c r="AV1524" s="36"/>
      <c r="AW1524" s="36"/>
      <c r="AX1524" s="36"/>
      <c r="AY1524" s="36"/>
      <c r="AZ1524" s="36"/>
      <c r="BA1524" s="36"/>
      <c r="BB1524" s="36"/>
      <c r="BC1524" s="36"/>
      <c r="BD1524" s="36"/>
      <c r="BE1524" s="36"/>
      <c r="BF1524" s="36"/>
      <c r="BG1524" s="36"/>
    </row>
    <row r="1525" spans="1:59" s="336" customFormat="1" ht="50.25" customHeight="1" outlineLevel="1">
      <c r="A1525" s="323" t="s">
        <v>40</v>
      </c>
      <c r="B1525" s="331" t="s">
        <v>1096</v>
      </c>
      <c r="C1525" s="310"/>
      <c r="D1525" s="107">
        <f t="shared" si="680"/>
        <v>255</v>
      </c>
      <c r="E1525" s="107"/>
      <c r="F1525" s="107"/>
      <c r="G1525" s="107"/>
      <c r="H1525" s="107">
        <v>255</v>
      </c>
      <c r="I1525" s="107"/>
      <c r="J1525" s="107"/>
      <c r="K1525" s="107"/>
      <c r="L1525" s="107"/>
      <c r="M1525" s="107"/>
      <c r="N1525" s="107"/>
      <c r="O1525" s="107"/>
      <c r="P1525" s="107"/>
      <c r="Q1525" s="107"/>
      <c r="R1525" s="107"/>
      <c r="S1525" s="107"/>
      <c r="T1525" s="107"/>
      <c r="U1525" s="329">
        <f t="shared" si="648"/>
        <v>255</v>
      </c>
      <c r="V1525" s="32">
        <f t="shared" si="642"/>
        <v>255</v>
      </c>
      <c r="W1525" s="97">
        <f t="shared" si="679"/>
        <v>255</v>
      </c>
      <c r="X1525" s="334">
        <f t="shared" si="659"/>
        <v>255</v>
      </c>
      <c r="Y1525" s="203"/>
      <c r="Z1525" s="5">
        <f t="shared" si="664"/>
        <v>0</v>
      </c>
      <c r="AA1525" s="335"/>
      <c r="AB1525" s="335"/>
      <c r="AC1525" s="335"/>
      <c r="AD1525" s="335"/>
      <c r="AE1525" s="335"/>
      <c r="AF1525" s="335"/>
      <c r="AG1525" s="335"/>
      <c r="AH1525" s="335"/>
      <c r="AI1525" s="335"/>
      <c r="AJ1525" s="335"/>
      <c r="AK1525" s="335"/>
      <c r="AL1525" s="335"/>
      <c r="AM1525" s="335"/>
      <c r="AN1525" s="335"/>
      <c r="AO1525" s="335"/>
      <c r="AP1525" s="335"/>
      <c r="AQ1525" s="335"/>
      <c r="AR1525" s="335"/>
      <c r="AS1525" s="335"/>
      <c r="AT1525" s="335"/>
      <c r="AU1525" s="335"/>
      <c r="AV1525" s="335"/>
      <c r="AW1525" s="335"/>
      <c r="AX1525" s="335"/>
      <c r="AY1525" s="335"/>
      <c r="AZ1525" s="335"/>
      <c r="BA1525" s="335"/>
      <c r="BB1525" s="335"/>
      <c r="BC1525" s="335"/>
      <c r="BD1525" s="335"/>
      <c r="BE1525" s="335"/>
      <c r="BF1525" s="335"/>
      <c r="BG1525" s="335"/>
    </row>
    <row r="1526" spans="1:59" s="41" customFormat="1" ht="13.5" customHeight="1">
      <c r="A1526" s="27" t="s">
        <v>1097</v>
      </c>
      <c r="B1526" s="28" t="s">
        <v>1098</v>
      </c>
      <c r="C1526" s="307">
        <f>C1527+C1531+C1535+C1537</f>
        <v>7193</v>
      </c>
      <c r="D1526" s="99">
        <f>D1527+D1531+D1535+D1537</f>
        <v>8018</v>
      </c>
      <c r="E1526" s="99">
        <f t="shared" ref="E1526:P1526" si="681">E1527+E1531+E1535+E1537</f>
        <v>0</v>
      </c>
      <c r="F1526" s="99">
        <f t="shared" si="681"/>
        <v>0</v>
      </c>
      <c r="G1526" s="99">
        <f t="shared" si="681"/>
        <v>0</v>
      </c>
      <c r="H1526" s="99">
        <f>H1527+H1531+H1535+H1537</f>
        <v>5287</v>
      </c>
      <c r="I1526" s="99">
        <f t="shared" si="681"/>
        <v>0</v>
      </c>
      <c r="J1526" s="99">
        <f t="shared" si="681"/>
        <v>0</v>
      </c>
      <c r="K1526" s="99">
        <f t="shared" si="681"/>
        <v>0</v>
      </c>
      <c r="L1526" s="99">
        <f t="shared" si="681"/>
        <v>0</v>
      </c>
      <c r="M1526" s="99">
        <f t="shared" si="681"/>
        <v>0</v>
      </c>
      <c r="N1526" s="99">
        <f t="shared" si="681"/>
        <v>2731</v>
      </c>
      <c r="O1526" s="99">
        <f t="shared" si="681"/>
        <v>0</v>
      </c>
      <c r="P1526" s="99">
        <f t="shared" si="681"/>
        <v>0</v>
      </c>
      <c r="Q1526" s="99">
        <f>Q1527+Q1531+Q1535</f>
        <v>68</v>
      </c>
      <c r="R1526" s="99"/>
      <c r="S1526" s="99">
        <f>S1527+S1531+S1535</f>
        <v>69</v>
      </c>
      <c r="T1526" s="99">
        <f>T1527+T1531+T1535</f>
        <v>0</v>
      </c>
      <c r="U1526" s="317">
        <f t="shared" si="648"/>
        <v>8086</v>
      </c>
      <c r="V1526" s="32">
        <f t="shared" ref="V1526:V1589" si="682">U1526-S1526</f>
        <v>8017</v>
      </c>
      <c r="W1526" s="97">
        <f t="shared" si="679"/>
        <v>8018</v>
      </c>
      <c r="X1526" s="280">
        <f t="shared" si="659"/>
        <v>825</v>
      </c>
      <c r="Y1526" s="75" t="s">
        <v>37</v>
      </c>
      <c r="Z1526" s="5">
        <f t="shared" si="664"/>
        <v>0</v>
      </c>
      <c r="AA1526" s="39"/>
      <c r="AB1526" s="39"/>
      <c r="AC1526" s="40"/>
      <c r="AD1526" s="40"/>
      <c r="AE1526" s="40"/>
      <c r="AF1526" s="40"/>
      <c r="AG1526" s="40"/>
      <c r="AH1526" s="40"/>
      <c r="AI1526" s="40"/>
      <c r="AJ1526" s="40"/>
      <c r="AK1526" s="40"/>
      <c r="AL1526" s="40"/>
      <c r="AM1526" s="40"/>
      <c r="AN1526" s="40"/>
      <c r="AO1526" s="40"/>
      <c r="AP1526" s="40"/>
      <c r="AQ1526" s="40"/>
      <c r="AR1526" s="40"/>
      <c r="AS1526" s="40"/>
      <c r="AT1526" s="40"/>
      <c r="AU1526" s="40"/>
      <c r="AV1526" s="40"/>
      <c r="AW1526" s="40"/>
      <c r="AX1526" s="40"/>
      <c r="AY1526" s="40"/>
      <c r="AZ1526" s="40"/>
      <c r="BA1526" s="40"/>
      <c r="BB1526" s="40"/>
      <c r="BC1526" s="40"/>
      <c r="BD1526" s="40"/>
      <c r="BE1526" s="40"/>
      <c r="BF1526" s="40"/>
      <c r="BG1526" s="40"/>
    </row>
    <row r="1527" spans="1:59" s="326" customFormat="1" ht="12">
      <c r="A1527" s="323" t="s">
        <v>35</v>
      </c>
      <c r="B1527" s="324" t="s">
        <v>139</v>
      </c>
      <c r="C1527" s="308">
        <v>3052</v>
      </c>
      <c r="D1527" s="103">
        <f>D1528+D1529+D1530</f>
        <v>3723</v>
      </c>
      <c r="E1527" s="103">
        <f t="shared" ref="E1527:O1527" si="683">E1528+E1529+E1530</f>
        <v>0</v>
      </c>
      <c r="F1527" s="103">
        <f t="shared" si="683"/>
        <v>0</v>
      </c>
      <c r="G1527" s="103">
        <f t="shared" si="683"/>
        <v>0</v>
      </c>
      <c r="H1527" s="103">
        <f t="shared" si="683"/>
        <v>1376</v>
      </c>
      <c r="I1527" s="103">
        <f t="shared" si="683"/>
        <v>0</v>
      </c>
      <c r="J1527" s="103">
        <f t="shared" si="683"/>
        <v>0</v>
      </c>
      <c r="K1527" s="103">
        <f t="shared" si="683"/>
        <v>0</v>
      </c>
      <c r="L1527" s="103">
        <f t="shared" si="683"/>
        <v>0</v>
      </c>
      <c r="M1527" s="103">
        <f t="shared" si="683"/>
        <v>0</v>
      </c>
      <c r="N1527" s="103">
        <f>N1528+N1529+N1530</f>
        <v>2347</v>
      </c>
      <c r="O1527" s="103">
        <f t="shared" si="683"/>
        <v>0</v>
      </c>
      <c r="P1527" s="103">
        <f>P1528+P1529+P1530</f>
        <v>0</v>
      </c>
      <c r="Q1527" s="103">
        <f t="shared" ref="Q1527:T1527" si="684">Q1528+Q1529+Q1530</f>
        <v>0</v>
      </c>
      <c r="R1527" s="103"/>
      <c r="S1527" s="103">
        <f t="shared" si="684"/>
        <v>0</v>
      </c>
      <c r="T1527" s="103">
        <f t="shared" si="684"/>
        <v>0</v>
      </c>
      <c r="U1527" s="325">
        <f t="shared" si="648"/>
        <v>3723</v>
      </c>
      <c r="V1527" s="32">
        <f t="shared" si="682"/>
        <v>3723</v>
      </c>
      <c r="W1527" s="97">
        <f t="shared" si="679"/>
        <v>3723</v>
      </c>
      <c r="X1527" s="171">
        <f t="shared" si="659"/>
        <v>671</v>
      </c>
      <c r="Y1527" s="203"/>
      <c r="Z1527" s="5">
        <f t="shared" si="664"/>
        <v>0</v>
      </c>
      <c r="AA1527" s="36"/>
      <c r="AB1527" s="36"/>
      <c r="AC1527" s="36"/>
      <c r="AD1527" s="36"/>
      <c r="AE1527" s="36"/>
      <c r="AF1527" s="36"/>
      <c r="AG1527" s="36"/>
      <c r="AH1527" s="36"/>
      <c r="AI1527" s="36"/>
      <c r="AJ1527" s="36"/>
      <c r="AK1527" s="36"/>
      <c r="AL1527" s="36"/>
      <c r="AM1527" s="36"/>
      <c r="AN1527" s="36"/>
      <c r="AO1527" s="36"/>
      <c r="AP1527" s="36"/>
      <c r="AQ1527" s="36"/>
      <c r="AR1527" s="36"/>
      <c r="AS1527" s="36"/>
      <c r="AT1527" s="36"/>
      <c r="AU1527" s="36"/>
      <c r="AV1527" s="36"/>
      <c r="AW1527" s="36"/>
      <c r="AX1527" s="36"/>
      <c r="AY1527" s="36"/>
      <c r="AZ1527" s="36"/>
      <c r="BA1527" s="36"/>
      <c r="BB1527" s="36"/>
      <c r="BC1527" s="36"/>
      <c r="BD1527" s="36"/>
      <c r="BE1527" s="36"/>
      <c r="BF1527" s="36"/>
      <c r="BG1527" s="36"/>
    </row>
    <row r="1528" spans="1:59" s="326" customFormat="1" ht="12" customHeight="1">
      <c r="A1528" s="330" t="s">
        <v>217</v>
      </c>
      <c r="B1528" s="331" t="s">
        <v>39</v>
      </c>
      <c r="C1528" s="310">
        <v>1739</v>
      </c>
      <c r="D1528" s="107">
        <f t="shared" ref="D1528:D1536" si="685">SUM(E1528:P1528)</f>
        <v>2153</v>
      </c>
      <c r="E1528" s="107"/>
      <c r="F1528" s="107"/>
      <c r="G1528" s="107"/>
      <c r="H1528" s="107"/>
      <c r="I1528" s="107"/>
      <c r="J1528" s="107"/>
      <c r="K1528" s="107"/>
      <c r="L1528" s="107"/>
      <c r="M1528" s="107"/>
      <c r="N1528" s="107">
        <v>2153</v>
      </c>
      <c r="O1528" s="107"/>
      <c r="P1528" s="107"/>
      <c r="Q1528" s="107"/>
      <c r="R1528" s="107"/>
      <c r="S1528" s="107"/>
      <c r="T1528" s="107"/>
      <c r="U1528" s="327">
        <f t="shared" si="648"/>
        <v>2153</v>
      </c>
      <c r="V1528" s="32">
        <f t="shared" si="682"/>
        <v>2153</v>
      </c>
      <c r="W1528" s="97">
        <f t="shared" si="679"/>
        <v>2153</v>
      </c>
      <c r="X1528" s="332">
        <f t="shared" si="659"/>
        <v>414</v>
      </c>
      <c r="Y1528" s="203"/>
      <c r="Z1528" s="5">
        <f t="shared" si="664"/>
        <v>0</v>
      </c>
      <c r="AA1528" s="36"/>
      <c r="AB1528" s="36"/>
      <c r="AC1528" s="36"/>
      <c r="AD1528" s="36"/>
      <c r="AE1528" s="36"/>
      <c r="AF1528" s="36"/>
      <c r="AG1528" s="36"/>
      <c r="AH1528" s="36"/>
      <c r="AI1528" s="36"/>
      <c r="AJ1528" s="36"/>
      <c r="AK1528" s="36"/>
      <c r="AL1528" s="36"/>
      <c r="AM1528" s="36"/>
      <c r="AN1528" s="36"/>
      <c r="AO1528" s="36"/>
      <c r="AP1528" s="36"/>
      <c r="AQ1528" s="36"/>
      <c r="AR1528" s="36"/>
      <c r="AS1528" s="36"/>
      <c r="AT1528" s="36"/>
      <c r="AU1528" s="36"/>
      <c r="AV1528" s="36"/>
      <c r="AW1528" s="36"/>
      <c r="AX1528" s="36"/>
      <c r="AY1528" s="36"/>
      <c r="AZ1528" s="36"/>
      <c r="BA1528" s="36"/>
      <c r="BB1528" s="36"/>
      <c r="BC1528" s="36"/>
      <c r="BD1528" s="36"/>
      <c r="BE1528" s="36"/>
      <c r="BF1528" s="36"/>
      <c r="BG1528" s="36"/>
    </row>
    <row r="1529" spans="1:59" s="326" customFormat="1" ht="12" customHeight="1">
      <c r="A1529" s="42"/>
      <c r="B1529" s="51" t="s">
        <v>42</v>
      </c>
      <c r="C1529" s="310">
        <v>186</v>
      </c>
      <c r="D1529" s="107">
        <f t="shared" si="685"/>
        <v>194</v>
      </c>
      <c r="E1529" s="107"/>
      <c r="F1529" s="107"/>
      <c r="G1529" s="107"/>
      <c r="H1529" s="107"/>
      <c r="I1529" s="107"/>
      <c r="J1529" s="107"/>
      <c r="K1529" s="107"/>
      <c r="L1529" s="107"/>
      <c r="M1529" s="107"/>
      <c r="N1529" s="107">
        <v>194</v>
      </c>
      <c r="O1529" s="107"/>
      <c r="P1529" s="107"/>
      <c r="Q1529" s="107"/>
      <c r="R1529" s="107"/>
      <c r="S1529" s="107"/>
      <c r="T1529" s="107"/>
      <c r="U1529" s="327">
        <f t="shared" si="648"/>
        <v>194</v>
      </c>
      <c r="V1529" s="32">
        <f t="shared" si="682"/>
        <v>194</v>
      </c>
      <c r="W1529" s="97">
        <f t="shared" si="679"/>
        <v>194</v>
      </c>
      <c r="X1529" s="332">
        <f t="shared" si="659"/>
        <v>8</v>
      </c>
      <c r="Y1529" s="203"/>
      <c r="Z1529" s="5">
        <f t="shared" si="664"/>
        <v>0</v>
      </c>
      <c r="AA1529" s="36"/>
      <c r="AB1529" s="36"/>
      <c r="AC1529" s="36"/>
      <c r="AD1529" s="36"/>
      <c r="AE1529" s="36"/>
      <c r="AF1529" s="36"/>
      <c r="AG1529" s="36"/>
      <c r="AH1529" s="36"/>
      <c r="AI1529" s="36"/>
      <c r="AJ1529" s="36"/>
      <c r="AK1529" s="36"/>
      <c r="AL1529" s="36"/>
      <c r="AM1529" s="36"/>
      <c r="AN1529" s="36"/>
      <c r="AO1529" s="36"/>
      <c r="AP1529" s="36"/>
      <c r="AQ1529" s="36"/>
      <c r="AR1529" s="36"/>
      <c r="AS1529" s="36"/>
      <c r="AT1529" s="36"/>
      <c r="AU1529" s="36"/>
      <c r="AV1529" s="36"/>
      <c r="AW1529" s="36"/>
      <c r="AX1529" s="36"/>
      <c r="AY1529" s="36"/>
      <c r="AZ1529" s="36"/>
      <c r="BA1529" s="36"/>
      <c r="BB1529" s="36"/>
      <c r="BC1529" s="36"/>
      <c r="BD1529" s="36"/>
      <c r="BE1529" s="36"/>
      <c r="BF1529" s="36"/>
      <c r="BG1529" s="36"/>
    </row>
    <row r="1530" spans="1:59" s="326" customFormat="1" ht="12" customHeight="1">
      <c r="A1530" s="330"/>
      <c r="B1530" s="331" t="s">
        <v>41</v>
      </c>
      <c r="C1530" s="310">
        <v>1127</v>
      </c>
      <c r="D1530" s="107">
        <f t="shared" si="685"/>
        <v>1376</v>
      </c>
      <c r="E1530" s="107"/>
      <c r="F1530" s="107"/>
      <c r="G1530" s="107"/>
      <c r="H1530" s="107">
        <v>1376</v>
      </c>
      <c r="I1530" s="107"/>
      <c r="J1530" s="107"/>
      <c r="K1530" s="107"/>
      <c r="L1530" s="107"/>
      <c r="M1530" s="107"/>
      <c r="N1530" s="107"/>
      <c r="O1530" s="107"/>
      <c r="P1530" s="107"/>
      <c r="Q1530" s="107"/>
      <c r="R1530" s="107"/>
      <c r="S1530" s="107"/>
      <c r="T1530" s="107"/>
      <c r="U1530" s="327">
        <f t="shared" si="648"/>
        <v>1376</v>
      </c>
      <c r="V1530" s="32">
        <f t="shared" si="682"/>
        <v>1376</v>
      </c>
      <c r="W1530" s="97">
        <f t="shared" si="679"/>
        <v>1376</v>
      </c>
      <c r="X1530" s="332">
        <f t="shared" si="659"/>
        <v>249</v>
      </c>
      <c r="Y1530" s="203"/>
      <c r="Z1530" s="5">
        <f t="shared" si="664"/>
        <v>0</v>
      </c>
      <c r="AA1530" s="36"/>
      <c r="AB1530" s="36"/>
      <c r="AC1530" s="36"/>
      <c r="AD1530" s="36"/>
      <c r="AE1530" s="36"/>
      <c r="AF1530" s="36"/>
      <c r="AG1530" s="36"/>
      <c r="AH1530" s="36"/>
      <c r="AI1530" s="36"/>
      <c r="AJ1530" s="36"/>
      <c r="AK1530" s="36"/>
      <c r="AL1530" s="36"/>
      <c r="AM1530" s="36"/>
      <c r="AN1530" s="36"/>
      <c r="AO1530" s="36"/>
      <c r="AP1530" s="36"/>
      <c r="AQ1530" s="36"/>
      <c r="AR1530" s="36"/>
      <c r="AS1530" s="36"/>
      <c r="AT1530" s="36"/>
      <c r="AU1530" s="36"/>
      <c r="AV1530" s="36"/>
      <c r="AW1530" s="36"/>
      <c r="AX1530" s="36"/>
      <c r="AY1530" s="36"/>
      <c r="AZ1530" s="36"/>
      <c r="BA1530" s="36"/>
      <c r="BB1530" s="36"/>
      <c r="BC1530" s="36"/>
      <c r="BD1530" s="36"/>
      <c r="BE1530" s="36"/>
      <c r="BF1530" s="36"/>
      <c r="BG1530" s="36"/>
    </row>
    <row r="1531" spans="1:59" s="326" customFormat="1" ht="12">
      <c r="A1531" s="323" t="s">
        <v>43</v>
      </c>
      <c r="B1531" s="324" t="s">
        <v>44</v>
      </c>
      <c r="C1531" s="308">
        <f>C1532+C1533+C1534</f>
        <v>624</v>
      </c>
      <c r="D1531" s="103">
        <f>D1532+D1533+D1534</f>
        <v>624</v>
      </c>
      <c r="E1531" s="103"/>
      <c r="F1531" s="103"/>
      <c r="G1531" s="103"/>
      <c r="H1531" s="103">
        <f>H1532+H1533+H1534</f>
        <v>274</v>
      </c>
      <c r="I1531" s="103"/>
      <c r="J1531" s="103"/>
      <c r="K1531" s="103"/>
      <c r="L1531" s="103"/>
      <c r="M1531" s="103"/>
      <c r="N1531" s="103">
        <f>N1532+N1533+N1534</f>
        <v>350</v>
      </c>
      <c r="O1531" s="103"/>
      <c r="P1531" s="103"/>
      <c r="Q1531" s="103">
        <v>68</v>
      </c>
      <c r="R1531" s="103"/>
      <c r="S1531" s="103">
        <f>SUM(S1532:S1534)</f>
        <v>69</v>
      </c>
      <c r="T1531" s="103">
        <f>SUM(T1532:T1534)</f>
        <v>0</v>
      </c>
      <c r="U1531" s="325">
        <f t="shared" si="648"/>
        <v>692</v>
      </c>
      <c r="V1531" s="32">
        <f t="shared" si="682"/>
        <v>623</v>
      </c>
      <c r="W1531" s="97">
        <f t="shared" si="679"/>
        <v>624</v>
      </c>
      <c r="X1531" s="171">
        <f t="shared" si="659"/>
        <v>0</v>
      </c>
      <c r="Y1531" s="203"/>
      <c r="Z1531" s="5">
        <f t="shared" si="664"/>
        <v>0</v>
      </c>
      <c r="AA1531" s="36"/>
      <c r="AB1531" s="36"/>
      <c r="AC1531" s="36"/>
      <c r="AD1531" s="36"/>
      <c r="AE1531" s="36"/>
      <c r="AF1531" s="36"/>
      <c r="AG1531" s="36"/>
      <c r="AH1531" s="36"/>
      <c r="AI1531" s="36"/>
      <c r="AJ1531" s="36"/>
      <c r="AK1531" s="36"/>
      <c r="AL1531" s="36"/>
      <c r="AM1531" s="36"/>
      <c r="AN1531" s="36"/>
      <c r="AO1531" s="36"/>
      <c r="AP1531" s="36"/>
      <c r="AQ1531" s="36"/>
      <c r="AR1531" s="36"/>
      <c r="AS1531" s="36"/>
      <c r="AT1531" s="36"/>
      <c r="AU1531" s="36"/>
      <c r="AV1531" s="36"/>
      <c r="AW1531" s="36"/>
      <c r="AX1531" s="36"/>
      <c r="AY1531" s="36"/>
      <c r="AZ1531" s="36"/>
      <c r="BA1531" s="36"/>
      <c r="BB1531" s="36"/>
      <c r="BC1531" s="36"/>
      <c r="BD1531" s="36"/>
      <c r="BE1531" s="36"/>
      <c r="BF1531" s="36"/>
      <c r="BG1531" s="36"/>
    </row>
    <row r="1532" spans="1:59" s="326" customFormat="1" ht="12" customHeight="1">
      <c r="A1532" s="330" t="s">
        <v>217</v>
      </c>
      <c r="B1532" s="331" t="s">
        <v>39</v>
      </c>
      <c r="C1532" s="310">
        <v>318</v>
      </c>
      <c r="D1532" s="107">
        <f t="shared" si="685"/>
        <v>318</v>
      </c>
      <c r="E1532" s="107"/>
      <c r="F1532" s="107"/>
      <c r="G1532" s="107"/>
      <c r="H1532" s="107"/>
      <c r="I1532" s="107"/>
      <c r="J1532" s="107"/>
      <c r="K1532" s="107"/>
      <c r="L1532" s="107"/>
      <c r="M1532" s="107"/>
      <c r="N1532" s="107">
        <v>318</v>
      </c>
      <c r="O1532" s="107"/>
      <c r="P1532" s="107"/>
      <c r="Q1532" s="107"/>
      <c r="R1532" s="107"/>
      <c r="S1532" s="107">
        <v>35</v>
      </c>
      <c r="T1532" s="107"/>
      <c r="U1532" s="327">
        <f t="shared" si="648"/>
        <v>318</v>
      </c>
      <c r="V1532" s="32">
        <f t="shared" si="682"/>
        <v>283</v>
      </c>
      <c r="W1532" s="97">
        <f t="shared" si="679"/>
        <v>318</v>
      </c>
      <c r="X1532" s="328">
        <f t="shared" si="659"/>
        <v>0</v>
      </c>
      <c r="Y1532" s="203"/>
      <c r="Z1532" s="5">
        <f t="shared" si="664"/>
        <v>0</v>
      </c>
      <c r="AA1532" s="36"/>
      <c r="AB1532" s="36"/>
      <c r="AC1532" s="36"/>
      <c r="AD1532" s="36"/>
      <c r="AE1532" s="36"/>
      <c r="AF1532" s="36"/>
      <c r="AG1532" s="36"/>
      <c r="AH1532" s="36"/>
      <c r="AI1532" s="36"/>
      <c r="AJ1532" s="36"/>
      <c r="AK1532" s="36"/>
      <c r="AL1532" s="36"/>
      <c r="AM1532" s="36"/>
      <c r="AN1532" s="36"/>
      <c r="AO1532" s="36"/>
      <c r="AP1532" s="36"/>
      <c r="AQ1532" s="36"/>
      <c r="AR1532" s="36"/>
      <c r="AS1532" s="36"/>
      <c r="AT1532" s="36"/>
      <c r="AU1532" s="36"/>
      <c r="AV1532" s="36"/>
      <c r="AW1532" s="36"/>
      <c r="AX1532" s="36"/>
      <c r="AY1532" s="36"/>
      <c r="AZ1532" s="36"/>
      <c r="BA1532" s="36"/>
      <c r="BB1532" s="36"/>
      <c r="BC1532" s="36"/>
      <c r="BD1532" s="36"/>
      <c r="BE1532" s="36"/>
      <c r="BF1532" s="36"/>
      <c r="BG1532" s="36"/>
    </row>
    <row r="1533" spans="1:59" s="326" customFormat="1" ht="12" customHeight="1">
      <c r="A1533" s="330"/>
      <c r="B1533" s="51" t="s">
        <v>42</v>
      </c>
      <c r="C1533" s="310">
        <v>32</v>
      </c>
      <c r="D1533" s="107">
        <f t="shared" si="685"/>
        <v>32</v>
      </c>
      <c r="E1533" s="107"/>
      <c r="F1533" s="107"/>
      <c r="G1533" s="107"/>
      <c r="H1533" s="107"/>
      <c r="I1533" s="107"/>
      <c r="J1533" s="107"/>
      <c r="K1533" s="107"/>
      <c r="L1533" s="107"/>
      <c r="M1533" s="107"/>
      <c r="N1533" s="107">
        <v>32</v>
      </c>
      <c r="O1533" s="107"/>
      <c r="P1533" s="107"/>
      <c r="Q1533" s="107"/>
      <c r="R1533" s="107"/>
      <c r="S1533" s="107">
        <v>4</v>
      </c>
      <c r="T1533" s="107"/>
      <c r="U1533" s="327">
        <f t="shared" si="648"/>
        <v>32</v>
      </c>
      <c r="V1533" s="32">
        <f t="shared" si="682"/>
        <v>28</v>
      </c>
      <c r="W1533" s="97">
        <f t="shared" si="679"/>
        <v>32</v>
      </c>
      <c r="X1533" s="332">
        <f t="shared" si="659"/>
        <v>0</v>
      </c>
      <c r="Y1533" s="203"/>
      <c r="Z1533" s="5">
        <f t="shared" si="664"/>
        <v>0</v>
      </c>
      <c r="AA1533" s="36"/>
      <c r="AB1533" s="36"/>
      <c r="AC1533" s="36"/>
      <c r="AD1533" s="36"/>
      <c r="AE1533" s="36"/>
      <c r="AF1533" s="36"/>
      <c r="AG1533" s="36"/>
      <c r="AH1533" s="36"/>
      <c r="AI1533" s="36"/>
      <c r="AJ1533" s="36"/>
      <c r="AK1533" s="36"/>
      <c r="AL1533" s="36"/>
      <c r="AM1533" s="36"/>
      <c r="AN1533" s="36"/>
      <c r="AO1533" s="36"/>
      <c r="AP1533" s="36"/>
      <c r="AQ1533" s="36"/>
      <c r="AR1533" s="36"/>
      <c r="AS1533" s="36"/>
      <c r="AT1533" s="36"/>
      <c r="AU1533" s="36"/>
      <c r="AV1533" s="36"/>
      <c r="AW1533" s="36"/>
      <c r="AX1533" s="36"/>
      <c r="AY1533" s="36"/>
      <c r="AZ1533" s="36"/>
      <c r="BA1533" s="36"/>
      <c r="BB1533" s="36"/>
      <c r="BC1533" s="36"/>
      <c r="BD1533" s="36"/>
      <c r="BE1533" s="36"/>
      <c r="BF1533" s="36"/>
      <c r="BG1533" s="36"/>
    </row>
    <row r="1534" spans="1:59" s="326" customFormat="1" ht="12" customHeight="1">
      <c r="A1534" s="330"/>
      <c r="B1534" s="331" t="s">
        <v>41</v>
      </c>
      <c r="C1534" s="310">
        <v>274</v>
      </c>
      <c r="D1534" s="107">
        <f t="shared" si="685"/>
        <v>274</v>
      </c>
      <c r="E1534" s="107"/>
      <c r="F1534" s="107"/>
      <c r="G1534" s="107"/>
      <c r="H1534" s="107">
        <v>274</v>
      </c>
      <c r="I1534" s="107"/>
      <c r="J1534" s="107"/>
      <c r="K1534" s="107"/>
      <c r="L1534" s="107"/>
      <c r="M1534" s="107"/>
      <c r="N1534" s="107"/>
      <c r="O1534" s="107"/>
      <c r="P1534" s="107"/>
      <c r="Q1534" s="107"/>
      <c r="R1534" s="107"/>
      <c r="S1534" s="107">
        <v>30</v>
      </c>
      <c r="T1534" s="107"/>
      <c r="U1534" s="327">
        <f t="shared" si="648"/>
        <v>274</v>
      </c>
      <c r="V1534" s="32">
        <f t="shared" si="682"/>
        <v>244</v>
      </c>
      <c r="W1534" s="97">
        <f t="shared" si="679"/>
        <v>274</v>
      </c>
      <c r="X1534" s="332">
        <f t="shared" si="659"/>
        <v>0</v>
      </c>
      <c r="Y1534" s="203"/>
      <c r="Z1534" s="5">
        <f t="shared" si="664"/>
        <v>0</v>
      </c>
      <c r="AA1534" s="36"/>
      <c r="AB1534" s="36"/>
      <c r="AC1534" s="36"/>
      <c r="AD1534" s="36"/>
      <c r="AE1534" s="36"/>
      <c r="AF1534" s="36"/>
      <c r="AG1534" s="36"/>
      <c r="AH1534" s="36"/>
      <c r="AI1534" s="36"/>
      <c r="AJ1534" s="36"/>
      <c r="AK1534" s="36"/>
      <c r="AL1534" s="36"/>
      <c r="AM1534" s="36"/>
      <c r="AN1534" s="36"/>
      <c r="AO1534" s="36"/>
      <c r="AP1534" s="36"/>
      <c r="AQ1534" s="36"/>
      <c r="AR1534" s="36"/>
      <c r="AS1534" s="36"/>
      <c r="AT1534" s="36"/>
      <c r="AU1534" s="36"/>
      <c r="AV1534" s="36"/>
      <c r="AW1534" s="36"/>
      <c r="AX1534" s="36"/>
      <c r="AY1534" s="36"/>
      <c r="AZ1534" s="36"/>
      <c r="BA1534" s="36"/>
      <c r="BB1534" s="36"/>
      <c r="BC1534" s="36"/>
      <c r="BD1534" s="36"/>
      <c r="BE1534" s="36"/>
      <c r="BF1534" s="36"/>
      <c r="BG1534" s="36"/>
    </row>
    <row r="1535" spans="1:59" s="326" customFormat="1" ht="12">
      <c r="A1535" s="323" t="s">
        <v>45</v>
      </c>
      <c r="B1535" s="324" t="s">
        <v>243</v>
      </c>
      <c r="C1535" s="308">
        <v>24</v>
      </c>
      <c r="D1535" s="103">
        <f>D1536</f>
        <v>34</v>
      </c>
      <c r="E1535" s="103"/>
      <c r="F1535" s="103"/>
      <c r="G1535" s="103"/>
      <c r="H1535" s="103">
        <f>H1536</f>
        <v>0</v>
      </c>
      <c r="I1535" s="103"/>
      <c r="J1535" s="103"/>
      <c r="K1535" s="103"/>
      <c r="L1535" s="103"/>
      <c r="M1535" s="103"/>
      <c r="N1535" s="103">
        <f>N1536</f>
        <v>34</v>
      </c>
      <c r="O1535" s="103"/>
      <c r="P1535" s="103"/>
      <c r="Q1535" s="103"/>
      <c r="R1535" s="103"/>
      <c r="S1535" s="103"/>
      <c r="T1535" s="103"/>
      <c r="U1535" s="329">
        <f t="shared" si="648"/>
        <v>34</v>
      </c>
      <c r="V1535" s="32">
        <f t="shared" si="682"/>
        <v>34</v>
      </c>
      <c r="W1535" s="97">
        <f t="shared" si="679"/>
        <v>34</v>
      </c>
      <c r="X1535" s="171">
        <f t="shared" si="659"/>
        <v>10</v>
      </c>
      <c r="Y1535" s="203"/>
      <c r="Z1535" s="5">
        <f t="shared" si="664"/>
        <v>0</v>
      </c>
      <c r="AA1535" s="36"/>
      <c r="AB1535" s="36"/>
      <c r="AC1535" s="36"/>
      <c r="AD1535" s="36"/>
      <c r="AE1535" s="36"/>
      <c r="AF1535" s="36"/>
      <c r="AG1535" s="36"/>
      <c r="AH1535" s="36"/>
      <c r="AI1535" s="36"/>
      <c r="AJ1535" s="36"/>
      <c r="AK1535" s="36"/>
      <c r="AL1535" s="36"/>
      <c r="AM1535" s="36"/>
      <c r="AN1535" s="36"/>
      <c r="AO1535" s="36"/>
      <c r="AP1535" s="36"/>
      <c r="AQ1535" s="36"/>
      <c r="AR1535" s="36"/>
      <c r="AS1535" s="36"/>
      <c r="AT1535" s="36"/>
      <c r="AU1535" s="36"/>
      <c r="AV1535" s="36"/>
      <c r="AW1535" s="36"/>
      <c r="AX1535" s="36"/>
      <c r="AY1535" s="36"/>
      <c r="AZ1535" s="36"/>
      <c r="BA1535" s="36"/>
      <c r="BB1535" s="36"/>
      <c r="BC1535" s="36"/>
      <c r="BD1535" s="36"/>
      <c r="BE1535" s="36"/>
      <c r="BF1535" s="36"/>
      <c r="BG1535" s="36"/>
    </row>
    <row r="1536" spans="1:59" s="326" customFormat="1" ht="12">
      <c r="A1536" s="330" t="s">
        <v>40</v>
      </c>
      <c r="B1536" s="331" t="s">
        <v>141</v>
      </c>
      <c r="C1536" s="310">
        <v>24</v>
      </c>
      <c r="D1536" s="107">
        <f t="shared" si="685"/>
        <v>34</v>
      </c>
      <c r="E1536" s="107"/>
      <c r="F1536" s="107"/>
      <c r="G1536" s="107"/>
      <c r="H1536" s="107"/>
      <c r="I1536" s="107"/>
      <c r="J1536" s="107"/>
      <c r="K1536" s="107"/>
      <c r="L1536" s="107"/>
      <c r="M1536" s="107"/>
      <c r="N1536" s="107">
        <v>34</v>
      </c>
      <c r="O1536" s="107"/>
      <c r="P1536" s="107"/>
      <c r="Q1536" s="107"/>
      <c r="R1536" s="107"/>
      <c r="S1536" s="107"/>
      <c r="T1536" s="107"/>
      <c r="U1536" s="327">
        <f t="shared" ref="U1536:U1599" si="686">D1536+Q1536+R1536</f>
        <v>34</v>
      </c>
      <c r="V1536" s="32">
        <f t="shared" si="682"/>
        <v>34</v>
      </c>
      <c r="W1536" s="97">
        <f t="shared" si="679"/>
        <v>34</v>
      </c>
      <c r="X1536" s="332">
        <f t="shared" si="659"/>
        <v>10</v>
      </c>
      <c r="Y1536" s="203"/>
      <c r="Z1536" s="5">
        <f t="shared" si="664"/>
        <v>0</v>
      </c>
      <c r="AA1536" s="36"/>
      <c r="AB1536" s="36"/>
      <c r="AC1536" s="36"/>
      <c r="AD1536" s="36"/>
      <c r="AE1536" s="36"/>
      <c r="AF1536" s="36"/>
      <c r="AG1536" s="36"/>
      <c r="AH1536" s="36"/>
      <c r="AI1536" s="36"/>
      <c r="AJ1536" s="36"/>
      <c r="AK1536" s="36"/>
      <c r="AL1536" s="36"/>
      <c r="AM1536" s="36"/>
      <c r="AN1536" s="36"/>
      <c r="AO1536" s="36"/>
      <c r="AP1536" s="36"/>
      <c r="AQ1536" s="36"/>
      <c r="AR1536" s="36"/>
      <c r="AS1536" s="36"/>
      <c r="AT1536" s="36"/>
      <c r="AU1536" s="36"/>
      <c r="AV1536" s="36"/>
      <c r="AW1536" s="36"/>
      <c r="AX1536" s="36"/>
      <c r="AY1536" s="36"/>
      <c r="AZ1536" s="36"/>
      <c r="BA1536" s="36"/>
      <c r="BB1536" s="36"/>
      <c r="BC1536" s="36"/>
      <c r="BD1536" s="36"/>
      <c r="BE1536" s="36"/>
      <c r="BF1536" s="36"/>
      <c r="BG1536" s="36"/>
    </row>
    <row r="1537" spans="1:59" s="326" customFormat="1" ht="12">
      <c r="A1537" s="323" t="s">
        <v>65</v>
      </c>
      <c r="B1537" s="324" t="s">
        <v>507</v>
      </c>
      <c r="C1537" s="308">
        <v>3493</v>
      </c>
      <c r="D1537" s="103">
        <f>D1538</f>
        <v>3637</v>
      </c>
      <c r="E1537" s="103">
        <f t="shared" ref="E1537:P1537" si="687">E1538</f>
        <v>0</v>
      </c>
      <c r="F1537" s="103">
        <f t="shared" si="687"/>
        <v>0</v>
      </c>
      <c r="G1537" s="103">
        <f t="shared" si="687"/>
        <v>0</v>
      </c>
      <c r="H1537" s="103">
        <f t="shared" si="687"/>
        <v>3637</v>
      </c>
      <c r="I1537" s="103">
        <f t="shared" si="687"/>
        <v>0</v>
      </c>
      <c r="J1537" s="103">
        <f t="shared" si="687"/>
        <v>0</v>
      </c>
      <c r="K1537" s="103">
        <f t="shared" si="687"/>
        <v>0</v>
      </c>
      <c r="L1537" s="103">
        <f t="shared" si="687"/>
        <v>0</v>
      </c>
      <c r="M1537" s="103">
        <f t="shared" si="687"/>
        <v>0</v>
      </c>
      <c r="N1537" s="103">
        <f t="shared" si="687"/>
        <v>0</v>
      </c>
      <c r="O1537" s="103">
        <f t="shared" si="687"/>
        <v>0</v>
      </c>
      <c r="P1537" s="103">
        <f t="shared" si="687"/>
        <v>0</v>
      </c>
      <c r="Q1537" s="103"/>
      <c r="R1537" s="103"/>
      <c r="S1537" s="103"/>
      <c r="T1537" s="103"/>
      <c r="U1537" s="329">
        <f t="shared" si="686"/>
        <v>3637</v>
      </c>
      <c r="V1537" s="32">
        <f t="shared" si="682"/>
        <v>3637</v>
      </c>
      <c r="W1537" s="97">
        <f t="shared" si="679"/>
        <v>3637</v>
      </c>
      <c r="X1537" s="171">
        <f t="shared" si="659"/>
        <v>144</v>
      </c>
      <c r="Y1537" s="203"/>
      <c r="Z1537" s="5">
        <f t="shared" si="664"/>
        <v>0</v>
      </c>
      <c r="AA1537" s="36"/>
      <c r="AB1537" s="36"/>
      <c r="AC1537" s="36"/>
      <c r="AD1537" s="36"/>
      <c r="AE1537" s="36"/>
      <c r="AF1537" s="36"/>
      <c r="AG1537" s="36"/>
      <c r="AH1537" s="36"/>
      <c r="AI1537" s="36"/>
      <c r="AJ1537" s="36"/>
      <c r="AK1537" s="36"/>
      <c r="AL1537" s="36"/>
      <c r="AM1537" s="36"/>
      <c r="AN1537" s="36"/>
      <c r="AO1537" s="36"/>
      <c r="AP1537" s="36"/>
      <c r="AQ1537" s="36"/>
      <c r="AR1537" s="36"/>
      <c r="AS1537" s="36"/>
      <c r="AT1537" s="36"/>
      <c r="AU1537" s="36"/>
      <c r="AV1537" s="36"/>
      <c r="AW1537" s="36"/>
      <c r="AX1537" s="36"/>
      <c r="AY1537" s="36"/>
      <c r="AZ1537" s="36"/>
      <c r="BA1537" s="36"/>
      <c r="BB1537" s="36"/>
      <c r="BC1537" s="36"/>
      <c r="BD1537" s="36"/>
      <c r="BE1537" s="36"/>
      <c r="BF1537" s="36"/>
      <c r="BG1537" s="36"/>
    </row>
    <row r="1538" spans="1:59" s="326" customFormat="1" ht="24">
      <c r="A1538" s="323" t="s">
        <v>40</v>
      </c>
      <c r="B1538" s="51" t="s">
        <v>1094</v>
      </c>
      <c r="C1538" s="310">
        <v>3493</v>
      </c>
      <c r="D1538" s="107">
        <f>SUM(E1538:P1538)</f>
        <v>3637</v>
      </c>
      <c r="E1538" s="107"/>
      <c r="F1538" s="107"/>
      <c r="G1538" s="107"/>
      <c r="H1538" s="107">
        <v>3637</v>
      </c>
      <c r="I1538" s="107"/>
      <c r="J1538" s="107"/>
      <c r="K1538" s="107"/>
      <c r="L1538" s="107"/>
      <c r="M1538" s="107"/>
      <c r="N1538" s="107"/>
      <c r="O1538" s="107"/>
      <c r="P1538" s="107"/>
      <c r="Q1538" s="107"/>
      <c r="R1538" s="107"/>
      <c r="S1538" s="107"/>
      <c r="T1538" s="107"/>
      <c r="U1538" s="327">
        <f t="shared" si="686"/>
        <v>3637</v>
      </c>
      <c r="V1538" s="32">
        <f t="shared" si="682"/>
        <v>3637</v>
      </c>
      <c r="W1538" s="97">
        <f t="shared" si="679"/>
        <v>3637</v>
      </c>
      <c r="X1538" s="334">
        <f t="shared" si="659"/>
        <v>144</v>
      </c>
      <c r="Y1538" s="203"/>
      <c r="Z1538" s="5">
        <f t="shared" si="664"/>
        <v>0</v>
      </c>
      <c r="AA1538" s="36"/>
      <c r="AB1538" s="36"/>
      <c r="AC1538" s="36"/>
      <c r="AD1538" s="36"/>
      <c r="AE1538" s="36"/>
      <c r="AF1538" s="36"/>
      <c r="AG1538" s="36"/>
      <c r="AH1538" s="36"/>
      <c r="AI1538" s="36"/>
      <c r="AJ1538" s="36"/>
      <c r="AK1538" s="36"/>
      <c r="AL1538" s="36"/>
      <c r="AM1538" s="36"/>
      <c r="AN1538" s="36"/>
      <c r="AO1538" s="36"/>
      <c r="AP1538" s="36"/>
      <c r="AQ1538" s="36"/>
      <c r="AR1538" s="36"/>
      <c r="AS1538" s="36"/>
      <c r="AT1538" s="36"/>
      <c r="AU1538" s="36"/>
      <c r="AV1538" s="36"/>
      <c r="AW1538" s="36"/>
      <c r="AX1538" s="36"/>
      <c r="AY1538" s="36"/>
      <c r="AZ1538" s="36"/>
      <c r="BA1538" s="36"/>
      <c r="BB1538" s="36"/>
      <c r="BC1538" s="36"/>
      <c r="BD1538" s="36"/>
      <c r="BE1538" s="36"/>
      <c r="BF1538" s="36"/>
      <c r="BG1538" s="36"/>
    </row>
    <row r="1539" spans="1:59" s="41" customFormat="1" ht="13.5" customHeight="1">
      <c r="A1539" s="27" t="s">
        <v>1099</v>
      </c>
      <c r="B1539" s="28" t="s">
        <v>1100</v>
      </c>
      <c r="C1539" s="307">
        <f>C1540</f>
        <v>19828</v>
      </c>
      <c r="D1539" s="99">
        <f>SUM(E1539:P1539)</f>
        <v>18586</v>
      </c>
      <c r="E1539" s="99">
        <f>E1540</f>
        <v>0</v>
      </c>
      <c r="F1539" s="99">
        <f t="shared" ref="F1539:P1539" si="688">F1540</f>
        <v>0</v>
      </c>
      <c r="G1539" s="99">
        <f t="shared" si="688"/>
        <v>0</v>
      </c>
      <c r="H1539" s="99">
        <f t="shared" si="688"/>
        <v>15699</v>
      </c>
      <c r="I1539" s="99">
        <f t="shared" si="688"/>
        <v>0</v>
      </c>
      <c r="J1539" s="99">
        <f t="shared" si="688"/>
        <v>0</v>
      </c>
      <c r="K1539" s="99">
        <f t="shared" si="688"/>
        <v>0</v>
      </c>
      <c r="L1539" s="99">
        <f t="shared" si="688"/>
        <v>0</v>
      </c>
      <c r="M1539" s="99">
        <f t="shared" si="688"/>
        <v>0</v>
      </c>
      <c r="N1539" s="99">
        <f t="shared" si="688"/>
        <v>2887</v>
      </c>
      <c r="O1539" s="99">
        <f t="shared" si="688"/>
        <v>0</v>
      </c>
      <c r="P1539" s="99">
        <f t="shared" si="688"/>
        <v>0</v>
      </c>
      <c r="Q1539" s="99" t="e">
        <f>#REF!</f>
        <v>#REF!</v>
      </c>
      <c r="R1539" s="99" t="e">
        <f>#REF!</f>
        <v>#REF!</v>
      </c>
      <c r="S1539" s="99">
        <f t="shared" ref="S1539" si="689">S1540</f>
        <v>60</v>
      </c>
      <c r="T1539" s="99">
        <f>T1540</f>
        <v>0</v>
      </c>
      <c r="U1539" s="317" t="e">
        <f t="shared" si="686"/>
        <v>#REF!</v>
      </c>
      <c r="V1539" s="32" t="e">
        <f t="shared" si="682"/>
        <v>#REF!</v>
      </c>
      <c r="W1539" s="97">
        <f t="shared" si="679"/>
        <v>18586</v>
      </c>
      <c r="X1539" s="280">
        <f>D1539-C1539</f>
        <v>-1242</v>
      </c>
      <c r="Y1539" s="75" t="s">
        <v>37</v>
      </c>
      <c r="Z1539" s="5">
        <f t="shared" si="664"/>
        <v>0</v>
      </c>
      <c r="AA1539" s="39"/>
      <c r="AB1539" s="39"/>
      <c r="AC1539" s="40"/>
      <c r="AD1539" s="40"/>
      <c r="AE1539" s="40"/>
      <c r="AF1539" s="40"/>
      <c r="AG1539" s="40"/>
      <c r="AH1539" s="40"/>
      <c r="AI1539" s="40"/>
      <c r="AJ1539" s="40"/>
      <c r="AK1539" s="40"/>
      <c r="AL1539" s="40"/>
      <c r="AM1539" s="40"/>
      <c r="AN1539" s="40"/>
      <c r="AO1539" s="40"/>
      <c r="AP1539" s="40"/>
      <c r="AQ1539" s="40"/>
      <c r="AR1539" s="40"/>
      <c r="AS1539" s="40"/>
      <c r="AT1539" s="40"/>
      <c r="AU1539" s="40"/>
      <c r="AV1539" s="40"/>
      <c r="AW1539" s="40"/>
      <c r="AX1539" s="40"/>
      <c r="AY1539" s="40"/>
      <c r="AZ1539" s="40"/>
      <c r="BA1539" s="40"/>
      <c r="BB1539" s="40"/>
      <c r="BC1539" s="40"/>
      <c r="BD1539" s="40"/>
      <c r="BE1539" s="40"/>
      <c r="BF1539" s="40"/>
      <c r="BG1539" s="40"/>
    </row>
    <row r="1540" spans="1:59" s="259" customFormat="1" ht="13.5" customHeight="1">
      <c r="A1540" s="27" t="s">
        <v>237</v>
      </c>
      <c r="B1540" s="28" t="s">
        <v>1101</v>
      </c>
      <c r="C1540" s="307">
        <f>C1541+C1545+C1549</f>
        <v>19828</v>
      </c>
      <c r="D1540" s="99">
        <f>D1541+D1545+D1549</f>
        <v>18586</v>
      </c>
      <c r="E1540" s="99"/>
      <c r="F1540" s="99"/>
      <c r="G1540" s="99"/>
      <c r="H1540" s="99">
        <f>H1541+H1545+H1549</f>
        <v>15699</v>
      </c>
      <c r="I1540" s="99"/>
      <c r="J1540" s="99"/>
      <c r="K1540" s="99"/>
      <c r="L1540" s="99"/>
      <c r="M1540" s="99"/>
      <c r="N1540" s="99">
        <f>N1541+N1545+N1549</f>
        <v>2887</v>
      </c>
      <c r="O1540" s="99"/>
      <c r="P1540" s="99"/>
      <c r="Q1540" s="99"/>
      <c r="R1540" s="99"/>
      <c r="S1540" s="99">
        <f>S1541+S1545+S1549</f>
        <v>60</v>
      </c>
      <c r="T1540" s="99">
        <f>T1541+T1545+T1549</f>
        <v>0</v>
      </c>
      <c r="U1540" s="317"/>
      <c r="V1540" s="32"/>
      <c r="W1540" s="97"/>
      <c r="X1540" s="280">
        <f>D1540-C1540</f>
        <v>-1242</v>
      </c>
      <c r="Y1540" s="75"/>
      <c r="Z1540" s="5"/>
      <c r="AA1540" s="39"/>
      <c r="AB1540" s="39"/>
      <c r="AC1540" s="39"/>
      <c r="AD1540" s="39"/>
      <c r="AE1540" s="39"/>
      <c r="AF1540" s="39"/>
      <c r="AG1540" s="39"/>
      <c r="AH1540" s="39"/>
      <c r="AI1540" s="39"/>
      <c r="AJ1540" s="39"/>
      <c r="AK1540" s="39"/>
      <c r="AL1540" s="39"/>
      <c r="AM1540" s="39"/>
      <c r="AN1540" s="39"/>
      <c r="AO1540" s="39"/>
      <c r="AP1540" s="39"/>
      <c r="AQ1540" s="39"/>
      <c r="AR1540" s="39"/>
      <c r="AS1540" s="39"/>
      <c r="AT1540" s="39"/>
      <c r="AU1540" s="39"/>
      <c r="AV1540" s="39"/>
      <c r="AW1540" s="39"/>
      <c r="AX1540" s="39"/>
      <c r="AY1540" s="39"/>
      <c r="AZ1540" s="39"/>
      <c r="BA1540" s="39"/>
      <c r="BB1540" s="39"/>
      <c r="BC1540" s="39"/>
      <c r="BD1540" s="39"/>
      <c r="BE1540" s="39"/>
      <c r="BF1540" s="39"/>
      <c r="BG1540" s="39"/>
    </row>
    <row r="1541" spans="1:59" s="326" customFormat="1" ht="12">
      <c r="A1541" s="323" t="s">
        <v>35</v>
      </c>
      <c r="B1541" s="324" t="s">
        <v>139</v>
      </c>
      <c r="C1541" s="308">
        <f>C1542+C1543+C1544</f>
        <v>3228</v>
      </c>
      <c r="D1541" s="103">
        <f>D1542+D1543+D1544</f>
        <v>3797</v>
      </c>
      <c r="E1541" s="103"/>
      <c r="F1541" s="103"/>
      <c r="G1541" s="103"/>
      <c r="H1541" s="103">
        <f>H1542+H1544</f>
        <v>1261</v>
      </c>
      <c r="I1541" s="103">
        <f t="shared" ref="I1541:M1541" si="690">I1542+I1544</f>
        <v>0</v>
      </c>
      <c r="J1541" s="103">
        <f t="shared" si="690"/>
        <v>0</v>
      </c>
      <c r="K1541" s="103">
        <f t="shared" si="690"/>
        <v>0</v>
      </c>
      <c r="L1541" s="103">
        <f t="shared" si="690"/>
        <v>0</v>
      </c>
      <c r="M1541" s="103">
        <f t="shared" si="690"/>
        <v>0</v>
      </c>
      <c r="N1541" s="103">
        <f>N1542+N1543</f>
        <v>2536</v>
      </c>
      <c r="O1541" s="103"/>
      <c r="P1541" s="103"/>
      <c r="Q1541" s="103">
        <f t="shared" ref="Q1541:T1541" si="691">Q1542+Q1543+Q1544</f>
        <v>0</v>
      </c>
      <c r="R1541" s="103"/>
      <c r="S1541" s="103">
        <f t="shared" si="691"/>
        <v>0</v>
      </c>
      <c r="T1541" s="103">
        <f t="shared" si="691"/>
        <v>0</v>
      </c>
      <c r="U1541" s="325">
        <f t="shared" si="686"/>
        <v>3797</v>
      </c>
      <c r="V1541" s="32">
        <f t="shared" si="682"/>
        <v>3797</v>
      </c>
      <c r="W1541" s="97">
        <f t="shared" si="679"/>
        <v>3797</v>
      </c>
      <c r="X1541" s="171">
        <f t="shared" si="659"/>
        <v>569</v>
      </c>
      <c r="Y1541" s="203"/>
      <c r="Z1541" s="5">
        <f t="shared" si="664"/>
        <v>0</v>
      </c>
      <c r="AA1541" s="36"/>
      <c r="AB1541" s="36"/>
      <c r="AC1541" s="36"/>
      <c r="AD1541" s="36"/>
      <c r="AE1541" s="36"/>
      <c r="AF1541" s="36"/>
      <c r="AG1541" s="36"/>
      <c r="AH1541" s="36"/>
      <c r="AI1541" s="36"/>
      <c r="AJ1541" s="36"/>
      <c r="AK1541" s="36"/>
      <c r="AL1541" s="36"/>
      <c r="AM1541" s="36"/>
      <c r="AN1541" s="36"/>
      <c r="AO1541" s="36"/>
      <c r="AP1541" s="36"/>
      <c r="AQ1541" s="36"/>
      <c r="AR1541" s="36"/>
      <c r="AS1541" s="36"/>
      <c r="AT1541" s="36"/>
      <c r="AU1541" s="36"/>
      <c r="AV1541" s="36"/>
      <c r="AW1541" s="36"/>
      <c r="AX1541" s="36"/>
      <c r="AY1541" s="36"/>
      <c r="AZ1541" s="36"/>
      <c r="BA1541" s="36"/>
      <c r="BB1541" s="36"/>
      <c r="BC1541" s="36"/>
      <c r="BD1541" s="36"/>
      <c r="BE1541" s="36"/>
      <c r="BF1541" s="36"/>
      <c r="BG1541" s="36"/>
    </row>
    <row r="1542" spans="1:59" s="326" customFormat="1" ht="12" customHeight="1">
      <c r="A1542" s="330" t="s">
        <v>217</v>
      </c>
      <c r="B1542" s="331" t="s">
        <v>39</v>
      </c>
      <c r="C1542" s="310">
        <v>2114</v>
      </c>
      <c r="D1542" s="107">
        <f t="shared" ref="D1542:D1548" si="692">SUM(E1542:P1542)</f>
        <v>2471</v>
      </c>
      <c r="E1542" s="107"/>
      <c r="F1542" s="107"/>
      <c r="G1542" s="107"/>
      <c r="H1542" s="107"/>
      <c r="I1542" s="107"/>
      <c r="J1542" s="107"/>
      <c r="K1542" s="107"/>
      <c r="L1542" s="107"/>
      <c r="M1542" s="107"/>
      <c r="N1542" s="107">
        <v>2471</v>
      </c>
      <c r="O1542" s="107"/>
      <c r="P1542" s="107"/>
      <c r="Q1542" s="107"/>
      <c r="R1542" s="107"/>
      <c r="S1542" s="107"/>
      <c r="T1542" s="107"/>
      <c r="U1542" s="327">
        <f t="shared" si="686"/>
        <v>2471</v>
      </c>
      <c r="V1542" s="32">
        <f t="shared" si="682"/>
        <v>2471</v>
      </c>
      <c r="W1542" s="97">
        <f t="shared" si="679"/>
        <v>2471</v>
      </c>
      <c r="X1542" s="332">
        <f t="shared" si="659"/>
        <v>357</v>
      </c>
      <c r="Y1542" s="203"/>
      <c r="Z1542" s="5">
        <f t="shared" si="664"/>
        <v>0</v>
      </c>
      <c r="AA1542" s="36"/>
      <c r="AB1542" s="36"/>
      <c r="AC1542" s="36"/>
      <c r="AD1542" s="36"/>
      <c r="AE1542" s="36"/>
      <c r="AF1542" s="36"/>
      <c r="AG1542" s="36"/>
      <c r="AH1542" s="36"/>
      <c r="AI1542" s="36"/>
      <c r="AJ1542" s="36"/>
      <c r="AK1542" s="36"/>
      <c r="AL1542" s="36"/>
      <c r="AM1542" s="36"/>
      <c r="AN1542" s="36"/>
      <c r="AO1542" s="36"/>
      <c r="AP1542" s="36"/>
      <c r="AQ1542" s="36"/>
      <c r="AR1542" s="36"/>
      <c r="AS1542" s="36"/>
      <c r="AT1542" s="36"/>
      <c r="AU1542" s="36"/>
      <c r="AV1542" s="36"/>
      <c r="AW1542" s="36"/>
      <c r="AX1542" s="36"/>
      <c r="AY1542" s="36"/>
      <c r="AZ1542" s="36"/>
      <c r="BA1542" s="36"/>
      <c r="BB1542" s="36"/>
      <c r="BC1542" s="36"/>
      <c r="BD1542" s="36"/>
      <c r="BE1542" s="36"/>
      <c r="BF1542" s="36"/>
      <c r="BG1542" s="36"/>
    </row>
    <row r="1543" spans="1:59" s="326" customFormat="1" ht="12" customHeight="1">
      <c r="A1543" s="330"/>
      <c r="B1543" s="51" t="s">
        <v>42</v>
      </c>
      <c r="C1543" s="310">
        <v>54</v>
      </c>
      <c r="D1543" s="107">
        <f t="shared" si="692"/>
        <v>65</v>
      </c>
      <c r="E1543" s="107"/>
      <c r="F1543" s="107"/>
      <c r="G1543" s="107"/>
      <c r="H1543" s="107"/>
      <c r="I1543" s="107"/>
      <c r="J1543" s="107"/>
      <c r="K1543" s="107"/>
      <c r="L1543" s="107"/>
      <c r="M1543" s="107"/>
      <c r="N1543" s="107">
        <v>65</v>
      </c>
      <c r="O1543" s="107"/>
      <c r="P1543" s="107"/>
      <c r="Q1543" s="107"/>
      <c r="R1543" s="107"/>
      <c r="S1543" s="107"/>
      <c r="T1543" s="107"/>
      <c r="U1543" s="327">
        <f t="shared" si="686"/>
        <v>65</v>
      </c>
      <c r="V1543" s="32">
        <f t="shared" si="682"/>
        <v>65</v>
      </c>
      <c r="W1543" s="97">
        <f t="shared" si="679"/>
        <v>65</v>
      </c>
      <c r="X1543" s="332">
        <f t="shared" si="659"/>
        <v>11</v>
      </c>
      <c r="Y1543" s="203"/>
      <c r="Z1543" s="5">
        <f t="shared" si="664"/>
        <v>0</v>
      </c>
      <c r="AA1543" s="36"/>
      <c r="AB1543" s="36"/>
      <c r="AC1543" s="36"/>
      <c r="AD1543" s="36"/>
      <c r="AE1543" s="36"/>
      <c r="AF1543" s="36"/>
      <c r="AG1543" s="36"/>
      <c r="AH1543" s="36"/>
      <c r="AI1543" s="36"/>
      <c r="AJ1543" s="36"/>
      <c r="AK1543" s="36"/>
      <c r="AL1543" s="36"/>
      <c r="AM1543" s="36"/>
      <c r="AN1543" s="36"/>
      <c r="AO1543" s="36"/>
      <c r="AP1543" s="36"/>
      <c r="AQ1543" s="36"/>
      <c r="AR1543" s="36"/>
      <c r="AS1543" s="36"/>
      <c r="AT1543" s="36"/>
      <c r="AU1543" s="36"/>
      <c r="AV1543" s="36"/>
      <c r="AW1543" s="36"/>
      <c r="AX1543" s="36"/>
      <c r="AY1543" s="36"/>
      <c r="AZ1543" s="36"/>
      <c r="BA1543" s="36"/>
      <c r="BB1543" s="36"/>
      <c r="BC1543" s="36"/>
      <c r="BD1543" s="36"/>
      <c r="BE1543" s="36"/>
      <c r="BF1543" s="36"/>
      <c r="BG1543" s="36"/>
    </row>
    <row r="1544" spans="1:59" s="326" customFormat="1" ht="12" customHeight="1">
      <c r="A1544" s="330"/>
      <c r="B1544" s="331" t="s">
        <v>41</v>
      </c>
      <c r="C1544" s="310">
        <v>1060</v>
      </c>
      <c r="D1544" s="107">
        <f t="shared" si="692"/>
        <v>1261</v>
      </c>
      <c r="E1544" s="107"/>
      <c r="F1544" s="107"/>
      <c r="G1544" s="107"/>
      <c r="H1544" s="107">
        <v>1261</v>
      </c>
      <c r="I1544" s="107"/>
      <c r="J1544" s="107"/>
      <c r="K1544" s="107"/>
      <c r="L1544" s="107"/>
      <c r="M1544" s="107"/>
      <c r="N1544" s="107"/>
      <c r="O1544" s="107"/>
      <c r="P1544" s="107"/>
      <c r="Q1544" s="107"/>
      <c r="R1544" s="107"/>
      <c r="S1544" s="107"/>
      <c r="T1544" s="107"/>
      <c r="U1544" s="327">
        <f t="shared" si="686"/>
        <v>1261</v>
      </c>
      <c r="V1544" s="32">
        <f t="shared" si="682"/>
        <v>1261</v>
      </c>
      <c r="W1544" s="97">
        <f t="shared" si="679"/>
        <v>1261</v>
      </c>
      <c r="X1544" s="332">
        <f t="shared" si="659"/>
        <v>201</v>
      </c>
      <c r="Y1544" s="203"/>
      <c r="Z1544" s="5">
        <f t="shared" si="664"/>
        <v>0</v>
      </c>
      <c r="AA1544" s="36"/>
      <c r="AB1544" s="36"/>
      <c r="AC1544" s="36"/>
      <c r="AD1544" s="36"/>
      <c r="AE1544" s="36"/>
      <c r="AF1544" s="36"/>
      <c r="AG1544" s="36"/>
      <c r="AH1544" s="36"/>
      <c r="AI1544" s="36"/>
      <c r="AJ1544" s="36"/>
      <c r="AK1544" s="36"/>
      <c r="AL1544" s="36"/>
      <c r="AM1544" s="36"/>
      <c r="AN1544" s="36"/>
      <c r="AO1544" s="36"/>
      <c r="AP1544" s="36"/>
      <c r="AQ1544" s="36"/>
      <c r="AR1544" s="36"/>
      <c r="AS1544" s="36"/>
      <c r="AT1544" s="36"/>
      <c r="AU1544" s="36"/>
      <c r="AV1544" s="36"/>
      <c r="AW1544" s="36"/>
      <c r="AX1544" s="36"/>
      <c r="AY1544" s="36"/>
      <c r="AZ1544" s="36"/>
      <c r="BA1544" s="36"/>
      <c r="BB1544" s="36"/>
      <c r="BC1544" s="36"/>
      <c r="BD1544" s="36"/>
      <c r="BE1544" s="36"/>
      <c r="BF1544" s="36"/>
      <c r="BG1544" s="36"/>
    </row>
    <row r="1545" spans="1:59" s="326" customFormat="1" ht="12">
      <c r="A1545" s="323" t="s">
        <v>43</v>
      </c>
      <c r="B1545" s="324" t="s">
        <v>44</v>
      </c>
      <c r="C1545" s="308">
        <f>C1546+C1547+C1548</f>
        <v>539</v>
      </c>
      <c r="D1545" s="103">
        <f>D1546+D1547+D1548</f>
        <v>539</v>
      </c>
      <c r="E1545" s="103"/>
      <c r="F1545" s="103"/>
      <c r="G1545" s="103"/>
      <c r="H1545" s="103">
        <f>H1546+H1547+H1548</f>
        <v>188</v>
      </c>
      <c r="I1545" s="103"/>
      <c r="J1545" s="103"/>
      <c r="K1545" s="103"/>
      <c r="L1545" s="103"/>
      <c r="M1545" s="103"/>
      <c r="N1545" s="103">
        <f>N1546+N1547+N1548</f>
        <v>351</v>
      </c>
      <c r="O1545" s="103"/>
      <c r="P1545" s="103"/>
      <c r="Q1545" s="103">
        <v>58</v>
      </c>
      <c r="R1545" s="103"/>
      <c r="S1545" s="103">
        <v>60</v>
      </c>
      <c r="T1545" s="103"/>
      <c r="U1545" s="325">
        <f t="shared" si="686"/>
        <v>597</v>
      </c>
      <c r="V1545" s="32">
        <f t="shared" si="682"/>
        <v>537</v>
      </c>
      <c r="W1545" s="97">
        <f t="shared" si="679"/>
        <v>539</v>
      </c>
      <c r="X1545" s="171">
        <f t="shared" si="659"/>
        <v>0</v>
      </c>
      <c r="Y1545" s="203"/>
      <c r="Z1545" s="5">
        <f t="shared" si="664"/>
        <v>0</v>
      </c>
      <c r="AA1545" s="36"/>
      <c r="AB1545" s="36"/>
      <c r="AC1545" s="36"/>
      <c r="AD1545" s="36"/>
      <c r="AE1545" s="36"/>
      <c r="AF1545" s="36"/>
      <c r="AG1545" s="36"/>
      <c r="AH1545" s="36"/>
      <c r="AI1545" s="36"/>
      <c r="AJ1545" s="36"/>
      <c r="AK1545" s="36"/>
      <c r="AL1545" s="36"/>
      <c r="AM1545" s="36"/>
      <c r="AN1545" s="36"/>
      <c r="AO1545" s="36"/>
      <c r="AP1545" s="36"/>
      <c r="AQ1545" s="36"/>
      <c r="AR1545" s="36"/>
      <c r="AS1545" s="36"/>
      <c r="AT1545" s="36"/>
      <c r="AU1545" s="36"/>
      <c r="AV1545" s="36"/>
      <c r="AW1545" s="36"/>
      <c r="AX1545" s="36"/>
      <c r="AY1545" s="36"/>
      <c r="AZ1545" s="36"/>
      <c r="BA1545" s="36"/>
      <c r="BB1545" s="36"/>
      <c r="BC1545" s="36"/>
      <c r="BD1545" s="36"/>
      <c r="BE1545" s="36"/>
      <c r="BF1545" s="36"/>
      <c r="BG1545" s="36"/>
    </row>
    <row r="1546" spans="1:59" s="326" customFormat="1" ht="12" customHeight="1">
      <c r="A1546" s="330" t="s">
        <v>217</v>
      </c>
      <c r="B1546" s="331" t="s">
        <v>39</v>
      </c>
      <c r="C1546" s="310">
        <v>339</v>
      </c>
      <c r="D1546" s="107">
        <f t="shared" si="692"/>
        <v>339</v>
      </c>
      <c r="E1546" s="107"/>
      <c r="F1546" s="107"/>
      <c r="G1546" s="107"/>
      <c r="H1546" s="107"/>
      <c r="I1546" s="107"/>
      <c r="J1546" s="107"/>
      <c r="K1546" s="107"/>
      <c r="L1546" s="107"/>
      <c r="M1546" s="107"/>
      <c r="N1546" s="107">
        <v>339</v>
      </c>
      <c r="O1546" s="107"/>
      <c r="P1546" s="107"/>
      <c r="Q1546" s="107"/>
      <c r="R1546" s="107"/>
      <c r="S1546" s="107"/>
      <c r="T1546" s="107"/>
      <c r="U1546" s="327">
        <f t="shared" si="686"/>
        <v>339</v>
      </c>
      <c r="V1546" s="32">
        <f t="shared" si="682"/>
        <v>339</v>
      </c>
      <c r="W1546" s="97">
        <f t="shared" si="679"/>
        <v>339</v>
      </c>
      <c r="X1546" s="332">
        <f t="shared" si="659"/>
        <v>0</v>
      </c>
      <c r="Y1546" s="203"/>
      <c r="Z1546" s="5">
        <f t="shared" si="664"/>
        <v>0</v>
      </c>
      <c r="AA1546" s="36"/>
      <c r="AB1546" s="36"/>
      <c r="AC1546" s="36"/>
      <c r="AD1546" s="36"/>
      <c r="AE1546" s="36"/>
      <c r="AF1546" s="36"/>
      <c r="AG1546" s="36"/>
      <c r="AH1546" s="36"/>
      <c r="AI1546" s="36"/>
      <c r="AJ1546" s="36"/>
      <c r="AK1546" s="36"/>
      <c r="AL1546" s="36"/>
      <c r="AM1546" s="36"/>
      <c r="AN1546" s="36"/>
      <c r="AO1546" s="36"/>
      <c r="AP1546" s="36"/>
      <c r="AQ1546" s="36"/>
      <c r="AR1546" s="36"/>
      <c r="AS1546" s="36"/>
      <c r="AT1546" s="36"/>
      <c r="AU1546" s="36"/>
      <c r="AV1546" s="36"/>
      <c r="AW1546" s="36"/>
      <c r="AX1546" s="36"/>
      <c r="AY1546" s="36"/>
      <c r="AZ1546" s="36"/>
      <c r="BA1546" s="36"/>
      <c r="BB1546" s="36"/>
      <c r="BC1546" s="36"/>
      <c r="BD1546" s="36"/>
      <c r="BE1546" s="36"/>
      <c r="BF1546" s="36"/>
      <c r="BG1546" s="36"/>
    </row>
    <row r="1547" spans="1:59" s="326" customFormat="1" ht="12" customHeight="1">
      <c r="A1547" s="330"/>
      <c r="B1547" s="51" t="s">
        <v>42</v>
      </c>
      <c r="C1547" s="310">
        <v>12</v>
      </c>
      <c r="D1547" s="107">
        <f t="shared" si="692"/>
        <v>12</v>
      </c>
      <c r="E1547" s="107"/>
      <c r="F1547" s="107"/>
      <c r="G1547" s="107"/>
      <c r="H1547" s="107"/>
      <c r="I1547" s="107"/>
      <c r="J1547" s="107"/>
      <c r="K1547" s="107"/>
      <c r="L1547" s="107"/>
      <c r="M1547" s="107"/>
      <c r="N1547" s="107">
        <v>12</v>
      </c>
      <c r="O1547" s="107"/>
      <c r="P1547" s="107"/>
      <c r="Q1547" s="107"/>
      <c r="R1547" s="107"/>
      <c r="S1547" s="107"/>
      <c r="T1547" s="107"/>
      <c r="U1547" s="327">
        <f t="shared" si="686"/>
        <v>12</v>
      </c>
      <c r="V1547" s="32">
        <f t="shared" si="682"/>
        <v>12</v>
      </c>
      <c r="W1547" s="97">
        <f t="shared" si="679"/>
        <v>12</v>
      </c>
      <c r="X1547" s="332">
        <f t="shared" si="659"/>
        <v>0</v>
      </c>
      <c r="Y1547" s="203"/>
      <c r="Z1547" s="5">
        <f t="shared" si="664"/>
        <v>0</v>
      </c>
      <c r="AA1547" s="36"/>
      <c r="AB1547" s="36"/>
      <c r="AC1547" s="36"/>
      <c r="AD1547" s="36"/>
      <c r="AE1547" s="36"/>
      <c r="AF1547" s="36"/>
      <c r="AG1547" s="36"/>
      <c r="AH1547" s="36"/>
      <c r="AI1547" s="36"/>
      <c r="AJ1547" s="36"/>
      <c r="AK1547" s="36"/>
      <c r="AL1547" s="36"/>
      <c r="AM1547" s="36"/>
      <c r="AN1547" s="36"/>
      <c r="AO1547" s="36"/>
      <c r="AP1547" s="36"/>
      <c r="AQ1547" s="36"/>
      <c r="AR1547" s="36"/>
      <c r="AS1547" s="36"/>
      <c r="AT1547" s="36"/>
      <c r="AU1547" s="36"/>
      <c r="AV1547" s="36"/>
      <c r="AW1547" s="36"/>
      <c r="AX1547" s="36"/>
      <c r="AY1547" s="36"/>
      <c r="AZ1547" s="36"/>
      <c r="BA1547" s="36"/>
      <c r="BB1547" s="36"/>
      <c r="BC1547" s="36"/>
      <c r="BD1547" s="36"/>
      <c r="BE1547" s="36"/>
      <c r="BF1547" s="36"/>
      <c r="BG1547" s="36"/>
    </row>
    <row r="1548" spans="1:59" s="326" customFormat="1" ht="12" customHeight="1">
      <c r="A1548" s="330"/>
      <c r="B1548" s="331" t="s">
        <v>41</v>
      </c>
      <c r="C1548" s="310">
        <v>188</v>
      </c>
      <c r="D1548" s="107">
        <f t="shared" si="692"/>
        <v>188</v>
      </c>
      <c r="E1548" s="107"/>
      <c r="F1548" s="107"/>
      <c r="G1548" s="107"/>
      <c r="H1548" s="107">
        <v>188</v>
      </c>
      <c r="I1548" s="107"/>
      <c r="J1548" s="107"/>
      <c r="K1548" s="107"/>
      <c r="L1548" s="107"/>
      <c r="M1548" s="107"/>
      <c r="N1548" s="107"/>
      <c r="O1548" s="107"/>
      <c r="P1548" s="107"/>
      <c r="Q1548" s="107"/>
      <c r="R1548" s="107"/>
      <c r="S1548" s="107"/>
      <c r="T1548" s="107"/>
      <c r="U1548" s="327">
        <f t="shared" si="686"/>
        <v>188</v>
      </c>
      <c r="V1548" s="32">
        <f t="shared" si="682"/>
        <v>188</v>
      </c>
      <c r="W1548" s="97">
        <f t="shared" si="679"/>
        <v>188</v>
      </c>
      <c r="X1548" s="332">
        <f t="shared" si="659"/>
        <v>0</v>
      </c>
      <c r="Y1548" s="203"/>
      <c r="Z1548" s="5">
        <f t="shared" si="664"/>
        <v>0</v>
      </c>
      <c r="AA1548" s="36"/>
      <c r="AB1548" s="36"/>
      <c r="AC1548" s="36"/>
      <c r="AD1548" s="36"/>
      <c r="AE1548" s="36"/>
      <c r="AF1548" s="36"/>
      <c r="AG1548" s="36"/>
      <c r="AH1548" s="36"/>
      <c r="AI1548" s="36"/>
      <c r="AJ1548" s="36"/>
      <c r="AK1548" s="36"/>
      <c r="AL1548" s="36"/>
      <c r="AM1548" s="36"/>
      <c r="AN1548" s="36"/>
      <c r="AO1548" s="36"/>
      <c r="AP1548" s="36"/>
      <c r="AQ1548" s="36"/>
      <c r="AR1548" s="36"/>
      <c r="AS1548" s="36"/>
      <c r="AT1548" s="36"/>
      <c r="AU1548" s="36"/>
      <c r="AV1548" s="36"/>
      <c r="AW1548" s="36"/>
      <c r="AX1548" s="36"/>
      <c r="AY1548" s="36"/>
      <c r="AZ1548" s="36"/>
      <c r="BA1548" s="36"/>
      <c r="BB1548" s="36"/>
      <c r="BC1548" s="36"/>
      <c r="BD1548" s="36"/>
      <c r="BE1548" s="36"/>
      <c r="BF1548" s="36"/>
      <c r="BG1548" s="36"/>
    </row>
    <row r="1549" spans="1:59" s="326" customFormat="1" ht="12">
      <c r="A1549" s="323" t="s">
        <v>45</v>
      </c>
      <c r="B1549" s="324" t="s">
        <v>507</v>
      </c>
      <c r="C1549" s="308">
        <f t="shared" ref="C1549:W1549" si="693">SUM(C1550:C1559)</f>
        <v>16061</v>
      </c>
      <c r="D1549" s="103">
        <f t="shared" si="693"/>
        <v>14250</v>
      </c>
      <c r="E1549" s="103">
        <f t="shared" si="693"/>
        <v>0</v>
      </c>
      <c r="F1549" s="103">
        <f t="shared" si="693"/>
        <v>0</v>
      </c>
      <c r="G1549" s="103">
        <f t="shared" si="693"/>
        <v>0</v>
      </c>
      <c r="H1549" s="103">
        <f t="shared" si="693"/>
        <v>14250</v>
      </c>
      <c r="I1549" s="103">
        <f t="shared" si="693"/>
        <v>0</v>
      </c>
      <c r="J1549" s="103">
        <f t="shared" si="693"/>
        <v>0</v>
      </c>
      <c r="K1549" s="103">
        <f t="shared" si="693"/>
        <v>0</v>
      </c>
      <c r="L1549" s="103">
        <f t="shared" si="693"/>
        <v>0</v>
      </c>
      <c r="M1549" s="103">
        <f t="shared" si="693"/>
        <v>0</v>
      </c>
      <c r="N1549" s="103">
        <f t="shared" si="693"/>
        <v>0</v>
      </c>
      <c r="O1549" s="103">
        <f t="shared" si="693"/>
        <v>0</v>
      </c>
      <c r="P1549" s="103">
        <f t="shared" si="693"/>
        <v>0</v>
      </c>
      <c r="Q1549" s="103">
        <f t="shared" si="693"/>
        <v>0</v>
      </c>
      <c r="R1549" s="103">
        <f t="shared" si="693"/>
        <v>11</v>
      </c>
      <c r="S1549" s="103">
        <f t="shared" si="693"/>
        <v>0</v>
      </c>
      <c r="T1549" s="103">
        <f t="shared" si="693"/>
        <v>0</v>
      </c>
      <c r="U1549" s="325">
        <f t="shared" si="686"/>
        <v>14261</v>
      </c>
      <c r="V1549" s="32">
        <f t="shared" si="682"/>
        <v>14261</v>
      </c>
      <c r="W1549" s="337">
        <f t="shared" si="693"/>
        <v>14250</v>
      </c>
      <c r="X1549" s="171">
        <f t="shared" si="659"/>
        <v>-1811</v>
      </c>
      <c r="Y1549" s="203"/>
      <c r="Z1549" s="5">
        <f t="shared" si="664"/>
        <v>0</v>
      </c>
      <c r="AA1549" s="36"/>
      <c r="AB1549" s="36"/>
      <c r="AC1549" s="36"/>
      <c r="AD1549" s="36"/>
      <c r="AE1549" s="36"/>
      <c r="AF1549" s="36"/>
      <c r="AG1549" s="36"/>
      <c r="AH1549" s="36"/>
      <c r="AI1549" s="36"/>
      <c r="AJ1549" s="36"/>
      <c r="AK1549" s="36"/>
      <c r="AL1549" s="36"/>
      <c r="AM1549" s="36"/>
      <c r="AN1549" s="36"/>
      <c r="AO1549" s="36"/>
      <c r="AP1549" s="36"/>
      <c r="AQ1549" s="36"/>
      <c r="AR1549" s="36"/>
      <c r="AS1549" s="36"/>
      <c r="AT1549" s="36"/>
      <c r="AU1549" s="36"/>
      <c r="AV1549" s="36"/>
      <c r="AW1549" s="36"/>
      <c r="AX1549" s="36"/>
      <c r="AY1549" s="36"/>
      <c r="AZ1549" s="36"/>
      <c r="BA1549" s="36"/>
      <c r="BB1549" s="36"/>
      <c r="BC1549" s="36"/>
      <c r="BD1549" s="36"/>
      <c r="BE1549" s="36"/>
      <c r="BF1549" s="36"/>
      <c r="BG1549" s="36"/>
    </row>
    <row r="1550" spans="1:59" s="326" customFormat="1" ht="24">
      <c r="A1550" s="330" t="s">
        <v>40</v>
      </c>
      <c r="B1550" s="331" t="s">
        <v>1102</v>
      </c>
      <c r="C1550" s="310">
        <v>1137</v>
      </c>
      <c r="D1550" s="107">
        <f t="shared" ref="D1550:D1559" si="694">SUM(E1550:P1550)</f>
        <v>1137</v>
      </c>
      <c r="E1550" s="107"/>
      <c r="F1550" s="107"/>
      <c r="G1550" s="107"/>
      <c r="H1550" s="107">
        <v>1137</v>
      </c>
      <c r="I1550" s="107"/>
      <c r="J1550" s="107"/>
      <c r="K1550" s="107"/>
      <c r="L1550" s="107"/>
      <c r="M1550" s="107"/>
      <c r="N1550" s="107"/>
      <c r="O1550" s="107"/>
      <c r="P1550" s="107"/>
      <c r="Q1550" s="107"/>
      <c r="R1550" s="107"/>
      <c r="S1550" s="107"/>
      <c r="T1550" s="107"/>
      <c r="U1550" s="327">
        <f t="shared" si="686"/>
        <v>1137</v>
      </c>
      <c r="V1550" s="32">
        <f t="shared" si="682"/>
        <v>1137</v>
      </c>
      <c r="W1550" s="97">
        <f t="shared" si="679"/>
        <v>1137</v>
      </c>
      <c r="X1550" s="332">
        <f t="shared" si="659"/>
        <v>0</v>
      </c>
      <c r="Y1550" s="203"/>
      <c r="Z1550" s="5">
        <f t="shared" si="664"/>
        <v>0</v>
      </c>
      <c r="AA1550" s="36"/>
      <c r="AB1550" s="36"/>
      <c r="AC1550" s="36"/>
      <c r="AD1550" s="36"/>
      <c r="AE1550" s="36"/>
      <c r="AF1550" s="36"/>
      <c r="AG1550" s="36"/>
      <c r="AH1550" s="36"/>
      <c r="AI1550" s="36"/>
      <c r="AJ1550" s="36"/>
      <c r="AK1550" s="36"/>
      <c r="AL1550" s="36"/>
      <c r="AM1550" s="36"/>
      <c r="AN1550" s="36"/>
      <c r="AO1550" s="36"/>
      <c r="AP1550" s="36"/>
      <c r="AQ1550" s="36"/>
      <c r="AR1550" s="36"/>
      <c r="AS1550" s="36"/>
      <c r="AT1550" s="36"/>
      <c r="AU1550" s="36"/>
      <c r="AV1550" s="36"/>
      <c r="AW1550" s="36"/>
      <c r="AX1550" s="36"/>
      <c r="AY1550" s="36"/>
      <c r="AZ1550" s="36"/>
      <c r="BA1550" s="36"/>
      <c r="BB1550" s="36"/>
      <c r="BC1550" s="36"/>
      <c r="BD1550" s="36"/>
      <c r="BE1550" s="36"/>
      <c r="BF1550" s="36"/>
      <c r="BG1550" s="36"/>
    </row>
    <row r="1551" spans="1:59" s="326" customFormat="1" ht="36">
      <c r="A1551" s="330" t="s">
        <v>40</v>
      </c>
      <c r="B1551" s="331" t="s">
        <v>1103</v>
      </c>
      <c r="C1551" s="310">
        <v>700</v>
      </c>
      <c r="D1551" s="107">
        <f>SUM(E1551:P1551)</f>
        <v>700</v>
      </c>
      <c r="E1551" s="107"/>
      <c r="F1551" s="107"/>
      <c r="G1551" s="107"/>
      <c r="H1551" s="107">
        <v>700</v>
      </c>
      <c r="I1551" s="107"/>
      <c r="J1551" s="107"/>
      <c r="K1551" s="107"/>
      <c r="L1551" s="107"/>
      <c r="M1551" s="107"/>
      <c r="N1551" s="107"/>
      <c r="O1551" s="107"/>
      <c r="P1551" s="107"/>
      <c r="Q1551" s="107"/>
      <c r="R1551" s="107"/>
      <c r="S1551" s="107"/>
      <c r="T1551" s="107"/>
      <c r="U1551" s="327">
        <f t="shared" si="686"/>
        <v>700</v>
      </c>
      <c r="V1551" s="32">
        <f t="shared" si="682"/>
        <v>700</v>
      </c>
      <c r="W1551" s="97">
        <f t="shared" si="679"/>
        <v>700</v>
      </c>
      <c r="X1551" s="332">
        <f t="shared" si="659"/>
        <v>0</v>
      </c>
      <c r="Y1551" s="203"/>
      <c r="Z1551" s="5">
        <f t="shared" si="664"/>
        <v>0</v>
      </c>
      <c r="AA1551" s="36"/>
      <c r="AB1551" s="36"/>
      <c r="AC1551" s="36"/>
      <c r="AD1551" s="36"/>
      <c r="AE1551" s="36"/>
      <c r="AF1551" s="36"/>
      <c r="AG1551" s="36"/>
      <c r="AH1551" s="36"/>
      <c r="AI1551" s="36"/>
      <c r="AJ1551" s="36"/>
      <c r="AK1551" s="36"/>
      <c r="AL1551" s="36"/>
      <c r="AM1551" s="36"/>
      <c r="AN1551" s="36"/>
      <c r="AO1551" s="36"/>
      <c r="AP1551" s="36"/>
      <c r="AQ1551" s="36"/>
      <c r="AR1551" s="36"/>
      <c r="AS1551" s="36"/>
      <c r="AT1551" s="36"/>
      <c r="AU1551" s="36"/>
      <c r="AV1551" s="36"/>
      <c r="AW1551" s="36"/>
      <c r="AX1551" s="36"/>
      <c r="AY1551" s="36"/>
      <c r="AZ1551" s="36"/>
      <c r="BA1551" s="36"/>
      <c r="BB1551" s="36"/>
      <c r="BC1551" s="36"/>
      <c r="BD1551" s="36"/>
      <c r="BE1551" s="36"/>
      <c r="BF1551" s="36"/>
      <c r="BG1551" s="36"/>
    </row>
    <row r="1552" spans="1:59" s="326" customFormat="1" ht="36">
      <c r="A1552" s="330" t="s">
        <v>40</v>
      </c>
      <c r="B1552" s="338" t="s">
        <v>1104</v>
      </c>
      <c r="C1552" s="310">
        <v>941</v>
      </c>
      <c r="D1552" s="107">
        <f t="shared" si="694"/>
        <v>922</v>
      </c>
      <c r="E1552" s="107"/>
      <c r="F1552" s="107"/>
      <c r="G1552" s="107"/>
      <c r="H1552" s="107">
        <v>922</v>
      </c>
      <c r="I1552" s="107"/>
      <c r="J1552" s="107"/>
      <c r="K1552" s="107"/>
      <c r="L1552" s="107"/>
      <c r="M1552" s="107"/>
      <c r="N1552" s="107"/>
      <c r="O1552" s="107"/>
      <c r="P1552" s="107"/>
      <c r="Q1552" s="107"/>
      <c r="R1552" s="107"/>
      <c r="S1552" s="107"/>
      <c r="T1552" s="107"/>
      <c r="U1552" s="327">
        <f t="shared" si="686"/>
        <v>922</v>
      </c>
      <c r="V1552" s="32">
        <f t="shared" si="682"/>
        <v>922</v>
      </c>
      <c r="W1552" s="97">
        <f t="shared" si="679"/>
        <v>922</v>
      </c>
      <c r="X1552" s="332">
        <f t="shared" si="659"/>
        <v>-19</v>
      </c>
      <c r="Y1552" s="203"/>
      <c r="Z1552" s="5">
        <f t="shared" si="664"/>
        <v>0</v>
      </c>
      <c r="AA1552" s="36"/>
      <c r="AB1552" s="36"/>
      <c r="AC1552" s="36"/>
      <c r="AD1552" s="36"/>
      <c r="AE1552" s="36"/>
      <c r="AF1552" s="36"/>
      <c r="AG1552" s="36"/>
      <c r="AH1552" s="36"/>
      <c r="AI1552" s="36"/>
      <c r="AJ1552" s="36"/>
      <c r="AK1552" s="36"/>
      <c r="AL1552" s="36"/>
      <c r="AM1552" s="36"/>
      <c r="AN1552" s="36"/>
      <c r="AO1552" s="36"/>
      <c r="AP1552" s="36"/>
      <c r="AQ1552" s="36"/>
      <c r="AR1552" s="36"/>
      <c r="AS1552" s="36"/>
      <c r="AT1552" s="36"/>
      <c r="AU1552" s="36"/>
      <c r="AV1552" s="36"/>
      <c r="AW1552" s="36"/>
      <c r="AX1552" s="36"/>
      <c r="AY1552" s="36"/>
      <c r="AZ1552" s="36"/>
      <c r="BA1552" s="36"/>
      <c r="BB1552" s="36"/>
      <c r="BC1552" s="36"/>
      <c r="BD1552" s="36"/>
      <c r="BE1552" s="36"/>
      <c r="BF1552" s="36"/>
      <c r="BG1552" s="36"/>
    </row>
    <row r="1553" spans="1:59" s="326" customFormat="1" ht="36">
      <c r="A1553" s="330" t="s">
        <v>40</v>
      </c>
      <c r="B1553" s="338" t="s">
        <v>1105</v>
      </c>
      <c r="C1553" s="310">
        <v>1240</v>
      </c>
      <c r="D1553" s="107">
        <f t="shared" si="694"/>
        <v>1239</v>
      </c>
      <c r="E1553" s="107"/>
      <c r="F1553" s="107"/>
      <c r="G1553" s="107"/>
      <c r="H1553" s="107">
        <v>1239</v>
      </c>
      <c r="I1553" s="107"/>
      <c r="J1553" s="107"/>
      <c r="K1553" s="107"/>
      <c r="L1553" s="107"/>
      <c r="M1553" s="107"/>
      <c r="N1553" s="107"/>
      <c r="O1553" s="107"/>
      <c r="P1553" s="107"/>
      <c r="Q1553" s="107"/>
      <c r="R1553" s="107"/>
      <c r="S1553" s="107"/>
      <c r="T1553" s="107"/>
      <c r="U1553" s="327">
        <f t="shared" si="686"/>
        <v>1239</v>
      </c>
      <c r="V1553" s="32">
        <f t="shared" si="682"/>
        <v>1239</v>
      </c>
      <c r="W1553" s="97">
        <f t="shared" si="679"/>
        <v>1239</v>
      </c>
      <c r="X1553" s="332">
        <f t="shared" si="659"/>
        <v>-1</v>
      </c>
      <c r="Y1553" s="203"/>
      <c r="Z1553" s="5">
        <f t="shared" si="664"/>
        <v>0</v>
      </c>
      <c r="AA1553" s="36"/>
      <c r="AB1553" s="36"/>
      <c r="AC1553" s="36"/>
      <c r="AD1553" s="36"/>
      <c r="AE1553" s="36"/>
      <c r="AF1553" s="36"/>
      <c r="AG1553" s="36"/>
      <c r="AH1553" s="36"/>
      <c r="AI1553" s="36"/>
      <c r="AJ1553" s="36"/>
      <c r="AK1553" s="36"/>
      <c r="AL1553" s="36"/>
      <c r="AM1553" s="36"/>
      <c r="AN1553" s="36"/>
      <c r="AO1553" s="36"/>
      <c r="AP1553" s="36"/>
      <c r="AQ1553" s="36"/>
      <c r="AR1553" s="36"/>
      <c r="AS1553" s="36"/>
      <c r="AT1553" s="36"/>
      <c r="AU1553" s="36"/>
      <c r="AV1553" s="36"/>
      <c r="AW1553" s="36"/>
      <c r="AX1553" s="36"/>
      <c r="AY1553" s="36"/>
      <c r="AZ1553" s="36"/>
      <c r="BA1553" s="36"/>
      <c r="BB1553" s="36"/>
      <c r="BC1553" s="36"/>
      <c r="BD1553" s="36"/>
      <c r="BE1553" s="36"/>
      <c r="BF1553" s="36"/>
      <c r="BG1553" s="36"/>
    </row>
    <row r="1554" spans="1:59" s="326" customFormat="1" ht="36">
      <c r="A1554" s="330" t="s">
        <v>40</v>
      </c>
      <c r="B1554" s="338" t="s">
        <v>1106</v>
      </c>
      <c r="C1554" s="310">
        <v>1319</v>
      </c>
      <c r="D1554" s="107">
        <f t="shared" si="694"/>
        <v>1362</v>
      </c>
      <c r="E1554" s="107"/>
      <c r="F1554" s="107"/>
      <c r="G1554" s="107"/>
      <c r="H1554" s="107">
        <v>1362</v>
      </c>
      <c r="I1554" s="107"/>
      <c r="J1554" s="107"/>
      <c r="K1554" s="107"/>
      <c r="L1554" s="107"/>
      <c r="M1554" s="107"/>
      <c r="N1554" s="107"/>
      <c r="O1554" s="107"/>
      <c r="P1554" s="107"/>
      <c r="Q1554" s="107"/>
      <c r="R1554" s="107"/>
      <c r="S1554" s="107"/>
      <c r="T1554" s="107"/>
      <c r="U1554" s="327">
        <f t="shared" si="686"/>
        <v>1362</v>
      </c>
      <c r="V1554" s="32">
        <f t="shared" si="682"/>
        <v>1362</v>
      </c>
      <c r="W1554" s="97">
        <f t="shared" si="679"/>
        <v>1362</v>
      </c>
      <c r="X1554" s="332">
        <f t="shared" si="659"/>
        <v>43</v>
      </c>
      <c r="Y1554" s="203"/>
      <c r="Z1554" s="5">
        <f t="shared" si="664"/>
        <v>0</v>
      </c>
      <c r="AA1554" s="36"/>
      <c r="AB1554" s="36"/>
      <c r="AC1554" s="36"/>
      <c r="AD1554" s="36"/>
      <c r="AE1554" s="36"/>
      <c r="AF1554" s="36"/>
      <c r="AG1554" s="36"/>
      <c r="AH1554" s="36"/>
      <c r="AI1554" s="36"/>
      <c r="AJ1554" s="36"/>
      <c r="AK1554" s="36"/>
      <c r="AL1554" s="36"/>
      <c r="AM1554" s="36"/>
      <c r="AN1554" s="36"/>
      <c r="AO1554" s="36"/>
      <c r="AP1554" s="36"/>
      <c r="AQ1554" s="36"/>
      <c r="AR1554" s="36"/>
      <c r="AS1554" s="36"/>
      <c r="AT1554" s="36"/>
      <c r="AU1554" s="36"/>
      <c r="AV1554" s="36"/>
      <c r="AW1554" s="36"/>
      <c r="AX1554" s="36"/>
      <c r="AY1554" s="36"/>
      <c r="AZ1554" s="36"/>
      <c r="BA1554" s="36"/>
      <c r="BB1554" s="36"/>
      <c r="BC1554" s="36"/>
      <c r="BD1554" s="36"/>
      <c r="BE1554" s="36"/>
      <c r="BF1554" s="36"/>
      <c r="BG1554" s="36"/>
    </row>
    <row r="1555" spans="1:59" s="326" customFormat="1" ht="36">
      <c r="A1555" s="330" t="s">
        <v>40</v>
      </c>
      <c r="B1555" s="338" t="s">
        <v>1107</v>
      </c>
      <c r="C1555" s="310">
        <v>1366</v>
      </c>
      <c r="D1555" s="107">
        <f t="shared" si="694"/>
        <v>1129</v>
      </c>
      <c r="E1555" s="107"/>
      <c r="F1555" s="107"/>
      <c r="G1555" s="107"/>
      <c r="H1555" s="107">
        <v>1129</v>
      </c>
      <c r="I1555" s="107"/>
      <c r="J1555" s="107"/>
      <c r="K1555" s="107"/>
      <c r="L1555" s="107"/>
      <c r="M1555" s="107"/>
      <c r="N1555" s="107"/>
      <c r="O1555" s="107"/>
      <c r="P1555" s="107"/>
      <c r="Q1555" s="107"/>
      <c r="R1555" s="107"/>
      <c r="S1555" s="107"/>
      <c r="T1555" s="107"/>
      <c r="U1555" s="327">
        <f t="shared" si="686"/>
        <v>1129</v>
      </c>
      <c r="V1555" s="32">
        <f t="shared" si="682"/>
        <v>1129</v>
      </c>
      <c r="W1555" s="97">
        <f t="shared" si="679"/>
        <v>1129</v>
      </c>
      <c r="X1555" s="332">
        <f t="shared" ref="X1555:X1618" si="695">D1555-C1555</f>
        <v>-237</v>
      </c>
      <c r="Y1555" s="203"/>
      <c r="Z1555" s="5">
        <f t="shared" si="664"/>
        <v>0</v>
      </c>
      <c r="AA1555" s="36"/>
      <c r="AB1555" s="36"/>
      <c r="AC1555" s="36"/>
      <c r="AD1555" s="36"/>
      <c r="AE1555" s="36"/>
      <c r="AF1555" s="36"/>
      <c r="AG1555" s="36"/>
      <c r="AH1555" s="36"/>
      <c r="AI1555" s="36"/>
      <c r="AJ1555" s="36"/>
      <c r="AK1555" s="36"/>
      <c r="AL1555" s="36"/>
      <c r="AM1555" s="36"/>
      <c r="AN1555" s="36"/>
      <c r="AO1555" s="36"/>
      <c r="AP1555" s="36"/>
      <c r="AQ1555" s="36"/>
      <c r="AR1555" s="36"/>
      <c r="AS1555" s="36"/>
      <c r="AT1555" s="36"/>
      <c r="AU1555" s="36"/>
      <c r="AV1555" s="36"/>
      <c r="AW1555" s="36"/>
      <c r="AX1555" s="36"/>
      <c r="AY1555" s="36"/>
      <c r="AZ1555" s="36"/>
      <c r="BA1555" s="36"/>
      <c r="BB1555" s="36"/>
      <c r="BC1555" s="36"/>
      <c r="BD1555" s="36"/>
      <c r="BE1555" s="36"/>
      <c r="BF1555" s="36"/>
      <c r="BG1555" s="36"/>
    </row>
    <row r="1556" spans="1:59" s="326" customFormat="1" ht="36">
      <c r="A1556" s="330" t="s">
        <v>40</v>
      </c>
      <c r="B1556" s="338" t="s">
        <v>1108</v>
      </c>
      <c r="C1556" s="310">
        <v>3427</v>
      </c>
      <c r="D1556" s="107">
        <f t="shared" si="694"/>
        <v>2663</v>
      </c>
      <c r="E1556" s="107"/>
      <c r="F1556" s="107"/>
      <c r="G1556" s="107"/>
      <c r="H1556" s="107">
        <v>2663</v>
      </c>
      <c r="I1556" s="107"/>
      <c r="J1556" s="107"/>
      <c r="K1556" s="107"/>
      <c r="L1556" s="107"/>
      <c r="M1556" s="107"/>
      <c r="N1556" s="107"/>
      <c r="O1556" s="107"/>
      <c r="P1556" s="107"/>
      <c r="Q1556" s="107"/>
      <c r="R1556" s="107"/>
      <c r="S1556" s="107"/>
      <c r="T1556" s="107"/>
      <c r="U1556" s="327">
        <f t="shared" si="686"/>
        <v>2663</v>
      </c>
      <c r="V1556" s="32">
        <f t="shared" si="682"/>
        <v>2663</v>
      </c>
      <c r="W1556" s="97">
        <f t="shared" si="679"/>
        <v>2663</v>
      </c>
      <c r="X1556" s="332">
        <f t="shared" si="695"/>
        <v>-764</v>
      </c>
      <c r="Y1556" s="203"/>
      <c r="Z1556" s="5">
        <f t="shared" si="664"/>
        <v>0</v>
      </c>
      <c r="AA1556" s="36"/>
      <c r="AB1556" s="36"/>
      <c r="AC1556" s="36"/>
      <c r="AD1556" s="36"/>
      <c r="AE1556" s="36"/>
      <c r="AF1556" s="36"/>
      <c r="AG1556" s="36"/>
      <c r="AH1556" s="36"/>
      <c r="AI1556" s="36"/>
      <c r="AJ1556" s="36"/>
      <c r="AK1556" s="36"/>
      <c r="AL1556" s="36"/>
      <c r="AM1556" s="36"/>
      <c r="AN1556" s="36"/>
      <c r="AO1556" s="36"/>
      <c r="AP1556" s="36"/>
      <c r="AQ1556" s="36"/>
      <c r="AR1556" s="36"/>
      <c r="AS1556" s="36"/>
      <c r="AT1556" s="36"/>
      <c r="AU1556" s="36"/>
      <c r="AV1556" s="36"/>
      <c r="AW1556" s="36"/>
      <c r="AX1556" s="36"/>
      <c r="AY1556" s="36"/>
      <c r="AZ1556" s="36"/>
      <c r="BA1556" s="36"/>
      <c r="BB1556" s="36"/>
      <c r="BC1556" s="36"/>
      <c r="BD1556" s="36"/>
      <c r="BE1556" s="36"/>
      <c r="BF1556" s="36"/>
      <c r="BG1556" s="36"/>
    </row>
    <row r="1557" spans="1:59" s="326" customFormat="1" ht="33" customHeight="1">
      <c r="A1557" s="323" t="s">
        <v>40</v>
      </c>
      <c r="B1557" s="51" t="s">
        <v>1094</v>
      </c>
      <c r="C1557" s="310">
        <v>3096</v>
      </c>
      <c r="D1557" s="107">
        <f>SUM(E1557:P1557)</f>
        <v>2896</v>
      </c>
      <c r="E1557" s="107"/>
      <c r="F1557" s="107"/>
      <c r="G1557" s="107"/>
      <c r="H1557" s="107">
        <v>2896</v>
      </c>
      <c r="I1557" s="107"/>
      <c r="J1557" s="107"/>
      <c r="K1557" s="107"/>
      <c r="L1557" s="107"/>
      <c r="M1557" s="107"/>
      <c r="N1557" s="107"/>
      <c r="O1557" s="107"/>
      <c r="P1557" s="107"/>
      <c r="Q1557" s="107"/>
      <c r="R1557" s="107"/>
      <c r="S1557" s="107"/>
      <c r="T1557" s="107"/>
      <c r="U1557" s="327">
        <f t="shared" si="686"/>
        <v>2896</v>
      </c>
      <c r="V1557" s="32">
        <f t="shared" si="682"/>
        <v>2896</v>
      </c>
      <c r="W1557" s="97">
        <f t="shared" si="679"/>
        <v>2896</v>
      </c>
      <c r="X1557" s="334">
        <f t="shared" si="695"/>
        <v>-200</v>
      </c>
      <c r="Y1557" s="203"/>
      <c r="Z1557" s="5">
        <f t="shared" si="664"/>
        <v>0</v>
      </c>
      <c r="AA1557" s="36"/>
      <c r="AB1557" s="36"/>
      <c r="AC1557" s="36"/>
      <c r="AD1557" s="36"/>
      <c r="AE1557" s="36"/>
      <c r="AF1557" s="36"/>
      <c r="AG1557" s="36"/>
      <c r="AH1557" s="36"/>
      <c r="AI1557" s="36"/>
      <c r="AJ1557" s="36"/>
      <c r="AK1557" s="36"/>
      <c r="AL1557" s="36"/>
      <c r="AM1557" s="36"/>
      <c r="AN1557" s="36"/>
      <c r="AO1557" s="36"/>
      <c r="AP1557" s="36"/>
      <c r="AQ1557" s="36"/>
      <c r="AR1557" s="36"/>
      <c r="AS1557" s="36"/>
      <c r="AT1557" s="36"/>
      <c r="AU1557" s="36"/>
      <c r="AV1557" s="36"/>
      <c r="AW1557" s="36"/>
      <c r="AX1557" s="36"/>
      <c r="AY1557" s="36"/>
      <c r="AZ1557" s="36"/>
      <c r="BA1557" s="36"/>
      <c r="BB1557" s="36"/>
      <c r="BC1557" s="36"/>
      <c r="BD1557" s="36"/>
      <c r="BE1557" s="36"/>
      <c r="BF1557" s="36"/>
      <c r="BG1557" s="36"/>
    </row>
    <row r="1558" spans="1:59" s="326" customFormat="1" ht="44.25" customHeight="1">
      <c r="A1558" s="330" t="s">
        <v>40</v>
      </c>
      <c r="B1558" s="331" t="s">
        <v>1109</v>
      </c>
      <c r="C1558" s="310">
        <v>744</v>
      </c>
      <c r="D1558" s="107">
        <f>SUM(E1558:P1558)</f>
        <v>744</v>
      </c>
      <c r="E1558" s="107"/>
      <c r="F1558" s="107"/>
      <c r="G1558" s="107"/>
      <c r="H1558" s="107">
        <v>744</v>
      </c>
      <c r="I1558" s="107"/>
      <c r="J1558" s="107"/>
      <c r="K1558" s="107"/>
      <c r="L1558" s="107"/>
      <c r="M1558" s="107"/>
      <c r="N1558" s="107"/>
      <c r="O1558" s="107"/>
      <c r="P1558" s="107"/>
      <c r="Q1558" s="107"/>
      <c r="R1558" s="107"/>
      <c r="S1558" s="107"/>
      <c r="T1558" s="107"/>
      <c r="U1558" s="327">
        <f t="shared" si="686"/>
        <v>744</v>
      </c>
      <c r="V1558" s="32">
        <f t="shared" si="682"/>
        <v>744</v>
      </c>
      <c r="W1558" s="97">
        <f t="shared" si="679"/>
        <v>744</v>
      </c>
      <c r="X1558" s="332">
        <f t="shared" si="695"/>
        <v>0</v>
      </c>
      <c r="Y1558" s="203"/>
      <c r="Z1558" s="5">
        <f t="shared" si="664"/>
        <v>0</v>
      </c>
      <c r="AA1558" s="36"/>
      <c r="AB1558" s="36"/>
      <c r="AC1558" s="36"/>
      <c r="AD1558" s="36"/>
      <c r="AE1558" s="36"/>
      <c r="AF1558" s="36"/>
      <c r="AG1558" s="36"/>
      <c r="AH1558" s="36"/>
      <c r="AI1558" s="36"/>
      <c r="AJ1558" s="36"/>
      <c r="AK1558" s="36"/>
      <c r="AL1558" s="36"/>
      <c r="AM1558" s="36"/>
      <c r="AN1558" s="36"/>
      <c r="AO1558" s="36"/>
      <c r="AP1558" s="36"/>
      <c r="AQ1558" s="36"/>
      <c r="AR1558" s="36"/>
      <c r="AS1558" s="36"/>
      <c r="AT1558" s="36"/>
      <c r="AU1558" s="36"/>
      <c r="AV1558" s="36"/>
      <c r="AW1558" s="36"/>
      <c r="AX1558" s="36"/>
      <c r="AY1558" s="36"/>
      <c r="AZ1558" s="36"/>
      <c r="BA1558" s="36"/>
      <c r="BB1558" s="36"/>
      <c r="BC1558" s="36"/>
      <c r="BD1558" s="36"/>
      <c r="BE1558" s="36"/>
      <c r="BF1558" s="36"/>
      <c r="BG1558" s="36"/>
    </row>
    <row r="1559" spans="1:59" s="326" customFormat="1" ht="36">
      <c r="A1559" s="330" t="s">
        <v>40</v>
      </c>
      <c r="B1559" s="338" t="s">
        <v>1110</v>
      </c>
      <c r="C1559" s="310">
        <v>2091</v>
      </c>
      <c r="D1559" s="107">
        <f t="shared" si="694"/>
        <v>1458</v>
      </c>
      <c r="E1559" s="107"/>
      <c r="F1559" s="107"/>
      <c r="G1559" s="107"/>
      <c r="H1559" s="107">
        <v>1458</v>
      </c>
      <c r="I1559" s="107"/>
      <c r="J1559" s="107"/>
      <c r="K1559" s="107"/>
      <c r="L1559" s="107"/>
      <c r="M1559" s="107"/>
      <c r="N1559" s="107"/>
      <c r="O1559" s="107"/>
      <c r="P1559" s="107"/>
      <c r="Q1559" s="107"/>
      <c r="R1559" s="107">
        <v>11</v>
      </c>
      <c r="S1559" s="107"/>
      <c r="T1559" s="107"/>
      <c r="U1559" s="327">
        <f t="shared" si="686"/>
        <v>1469</v>
      </c>
      <c r="V1559" s="32">
        <f t="shared" si="682"/>
        <v>1469</v>
      </c>
      <c r="W1559" s="97">
        <f t="shared" si="679"/>
        <v>1458</v>
      </c>
      <c r="X1559" s="332">
        <f t="shared" si="695"/>
        <v>-633</v>
      </c>
      <c r="Y1559" s="203"/>
      <c r="Z1559" s="5">
        <f t="shared" si="664"/>
        <v>0</v>
      </c>
      <c r="AA1559" s="36"/>
      <c r="AB1559" s="36"/>
      <c r="AC1559" s="36"/>
      <c r="AD1559" s="36"/>
      <c r="AE1559" s="36"/>
      <c r="AF1559" s="36"/>
      <c r="AG1559" s="36"/>
      <c r="AH1559" s="36"/>
      <c r="AI1559" s="36"/>
      <c r="AJ1559" s="36"/>
      <c r="AK1559" s="36"/>
      <c r="AL1559" s="36"/>
      <c r="AM1559" s="36"/>
      <c r="AN1559" s="36"/>
      <c r="AO1559" s="36"/>
      <c r="AP1559" s="36"/>
      <c r="AQ1559" s="36"/>
      <c r="AR1559" s="36"/>
      <c r="AS1559" s="36"/>
      <c r="AT1559" s="36"/>
      <c r="AU1559" s="36"/>
      <c r="AV1559" s="36"/>
      <c r="AW1559" s="36"/>
      <c r="AX1559" s="36"/>
      <c r="AY1559" s="36"/>
      <c r="AZ1559" s="36"/>
      <c r="BA1559" s="36"/>
      <c r="BB1559" s="36"/>
      <c r="BC1559" s="36"/>
      <c r="BD1559" s="36"/>
      <c r="BE1559" s="36"/>
      <c r="BF1559" s="36"/>
      <c r="BG1559" s="36"/>
    </row>
    <row r="1560" spans="1:59" s="41" customFormat="1" ht="13.5" customHeight="1">
      <c r="A1560" s="27" t="s">
        <v>1111</v>
      </c>
      <c r="B1560" s="28" t="s">
        <v>1112</v>
      </c>
      <c r="C1560" s="307">
        <f t="shared" ref="C1560:H1560" si="696">C1561+C1618</f>
        <v>120764</v>
      </c>
      <c r="D1560" s="99">
        <f t="shared" si="696"/>
        <v>118726</v>
      </c>
      <c r="E1560" s="99">
        <f t="shared" si="696"/>
        <v>0</v>
      </c>
      <c r="F1560" s="99">
        <f t="shared" si="696"/>
        <v>0</v>
      </c>
      <c r="G1560" s="99">
        <f t="shared" si="696"/>
        <v>0</v>
      </c>
      <c r="H1560" s="99">
        <f t="shared" si="696"/>
        <v>118726</v>
      </c>
      <c r="I1560" s="99">
        <v>0</v>
      </c>
      <c r="J1560" s="99">
        <v>0</v>
      </c>
      <c r="K1560" s="99">
        <v>0</v>
      </c>
      <c r="L1560" s="99">
        <v>0</v>
      </c>
      <c r="M1560" s="99">
        <v>0</v>
      </c>
      <c r="N1560" s="99">
        <v>0</v>
      </c>
      <c r="O1560" s="99">
        <v>0</v>
      </c>
      <c r="P1560" s="99">
        <v>0</v>
      </c>
      <c r="Q1560" s="99">
        <f>Q1561</f>
        <v>0</v>
      </c>
      <c r="R1560" s="99"/>
      <c r="S1560" s="99">
        <f>S1561</f>
        <v>0</v>
      </c>
      <c r="T1560" s="99">
        <f>T1561</f>
        <v>0</v>
      </c>
      <c r="U1560" s="317">
        <f t="shared" si="686"/>
        <v>118726</v>
      </c>
      <c r="V1560" s="32">
        <f t="shared" si="682"/>
        <v>118726</v>
      </c>
      <c r="W1560" s="97">
        <f t="shared" si="679"/>
        <v>118726</v>
      </c>
      <c r="X1560" s="280">
        <f t="shared" si="695"/>
        <v>-2038</v>
      </c>
      <c r="Y1560" s="75" t="s">
        <v>37</v>
      </c>
      <c r="Z1560" s="5">
        <f t="shared" si="664"/>
        <v>0</v>
      </c>
      <c r="AA1560" s="39"/>
      <c r="AB1560" s="39"/>
      <c r="AC1560" s="40"/>
      <c r="AD1560" s="40"/>
      <c r="AE1560" s="40"/>
      <c r="AF1560" s="40"/>
      <c r="AG1560" s="40"/>
      <c r="AH1560" s="40"/>
      <c r="AI1560" s="40"/>
      <c r="AJ1560" s="40"/>
      <c r="AK1560" s="40"/>
      <c r="AL1560" s="40"/>
      <c r="AM1560" s="40"/>
      <c r="AN1560" s="40"/>
      <c r="AO1560" s="40"/>
      <c r="AP1560" s="40"/>
      <c r="AQ1560" s="40"/>
      <c r="AR1560" s="40"/>
      <c r="AS1560" s="40"/>
      <c r="AT1560" s="40"/>
      <c r="AU1560" s="40"/>
      <c r="AV1560" s="40"/>
      <c r="AW1560" s="40"/>
      <c r="AX1560" s="40"/>
      <c r="AY1560" s="40"/>
      <c r="AZ1560" s="40"/>
      <c r="BA1560" s="40"/>
      <c r="BB1560" s="40"/>
      <c r="BC1560" s="40"/>
      <c r="BD1560" s="40"/>
      <c r="BE1560" s="40"/>
      <c r="BF1560" s="40"/>
      <c r="BG1560" s="40"/>
    </row>
    <row r="1561" spans="1:59" s="259" customFormat="1" ht="13.5" customHeight="1">
      <c r="A1561" s="27" t="s">
        <v>35</v>
      </c>
      <c r="B1561" s="28" t="s">
        <v>1113</v>
      </c>
      <c r="C1561" s="307">
        <v>49312</v>
      </c>
      <c r="D1561" s="99">
        <f t="shared" ref="D1561:J1561" si="697">D1562+D1566+D1570+D1575+D1579+D1583+D1588+D1594+D1599+D1604+D1610+D1612+D1614</f>
        <v>45551</v>
      </c>
      <c r="E1561" s="99">
        <f t="shared" si="697"/>
        <v>0</v>
      </c>
      <c r="F1561" s="99">
        <f t="shared" si="697"/>
        <v>0</v>
      </c>
      <c r="G1561" s="99">
        <f t="shared" si="697"/>
        <v>0</v>
      </c>
      <c r="H1561" s="99">
        <f t="shared" si="697"/>
        <v>45551</v>
      </c>
      <c r="I1561" s="99">
        <f t="shared" si="697"/>
        <v>0</v>
      </c>
      <c r="J1561" s="99">
        <f t="shared" si="697"/>
        <v>0</v>
      </c>
      <c r="K1561" s="99">
        <v>0</v>
      </c>
      <c r="L1561" s="99">
        <v>0</v>
      </c>
      <c r="M1561" s="99">
        <v>0</v>
      </c>
      <c r="N1561" s="99">
        <v>0</v>
      </c>
      <c r="O1561" s="99">
        <v>0</v>
      </c>
      <c r="P1561" s="99">
        <v>0</v>
      </c>
      <c r="Q1561" s="99">
        <f>Q1562+Q1572+Q1576+Q1583+Q1587+Q1591+Q1596+Q1602+Q1607+Q1613+Q1618</f>
        <v>0</v>
      </c>
      <c r="R1561" s="99"/>
      <c r="S1561" s="99">
        <f>S1562+S1572+S1576+S1583+S1587+S1591+S1596+S1602+S1607+S1613+S1618</f>
        <v>0</v>
      </c>
      <c r="T1561" s="99">
        <f>T1562+T1572+T1576+T1583+T1587+T1591+T1596+T1602+T1607+T1613+T1618</f>
        <v>0</v>
      </c>
      <c r="U1561" s="317">
        <f t="shared" si="686"/>
        <v>45551</v>
      </c>
      <c r="V1561" s="32">
        <f t="shared" si="682"/>
        <v>45551</v>
      </c>
      <c r="W1561" s="97">
        <f t="shared" si="679"/>
        <v>45551</v>
      </c>
      <c r="X1561" s="280">
        <f t="shared" si="695"/>
        <v>-3761</v>
      </c>
      <c r="Y1561" s="89"/>
      <c r="Z1561" s="5">
        <f t="shared" ref="Z1561:Z1624" si="698">D1561-E1561-F1561-G1561-H1561-I1561-J1561-K1561-L1561-M1561-N1561-O1561-P1561</f>
        <v>0</v>
      </c>
      <c r="AA1561" s="39"/>
      <c r="AB1561" s="39"/>
      <c r="AC1561" s="39"/>
      <c r="AD1561" s="39"/>
      <c r="AE1561" s="39"/>
      <c r="AF1561" s="39"/>
      <c r="AG1561" s="39"/>
      <c r="AH1561" s="39"/>
      <c r="AI1561" s="39"/>
      <c r="AJ1561" s="39"/>
      <c r="AK1561" s="39"/>
      <c r="AL1561" s="39"/>
      <c r="AM1561" s="39"/>
      <c r="AN1561" s="39"/>
      <c r="AO1561" s="39"/>
      <c r="AP1561" s="39"/>
      <c r="AQ1561" s="39"/>
      <c r="AR1561" s="39"/>
      <c r="AS1561" s="39"/>
      <c r="AT1561" s="39"/>
      <c r="AU1561" s="39"/>
      <c r="AV1561" s="39"/>
      <c r="AW1561" s="39"/>
      <c r="AX1561" s="39"/>
      <c r="AY1561" s="39"/>
      <c r="AZ1561" s="39"/>
      <c r="BA1561" s="39"/>
      <c r="BB1561" s="39"/>
      <c r="BC1561" s="39"/>
      <c r="BD1561" s="39"/>
      <c r="BE1561" s="39"/>
      <c r="BF1561" s="39"/>
      <c r="BG1561" s="39"/>
    </row>
    <row r="1562" spans="1:59" s="326" customFormat="1" ht="12">
      <c r="A1562" s="323" t="s">
        <v>1114</v>
      </c>
      <c r="B1562" s="324" t="s">
        <v>1115</v>
      </c>
      <c r="C1562" s="308">
        <v>550</v>
      </c>
      <c r="D1562" s="103">
        <f>D1563</f>
        <v>560</v>
      </c>
      <c r="E1562" s="103">
        <v>0</v>
      </c>
      <c r="F1562" s="103">
        <v>0</v>
      </c>
      <c r="G1562" s="103">
        <v>0</v>
      </c>
      <c r="H1562" s="103">
        <f>H1563</f>
        <v>560</v>
      </c>
      <c r="I1562" s="103">
        <v>0</v>
      </c>
      <c r="J1562" s="103">
        <v>0</v>
      </c>
      <c r="K1562" s="103">
        <v>0</v>
      </c>
      <c r="L1562" s="103">
        <v>0</v>
      </c>
      <c r="M1562" s="103">
        <v>0</v>
      </c>
      <c r="N1562" s="103">
        <v>0</v>
      </c>
      <c r="O1562" s="103">
        <v>0</v>
      </c>
      <c r="P1562" s="103">
        <v>0</v>
      </c>
      <c r="Q1562" s="103"/>
      <c r="R1562" s="103"/>
      <c r="S1562" s="103"/>
      <c r="T1562" s="103"/>
      <c r="U1562" s="329">
        <f t="shared" si="686"/>
        <v>560</v>
      </c>
      <c r="V1562" s="32">
        <f t="shared" si="682"/>
        <v>560</v>
      </c>
      <c r="W1562" s="97">
        <f t="shared" si="679"/>
        <v>560</v>
      </c>
      <c r="X1562" s="334">
        <f t="shared" si="695"/>
        <v>10</v>
      </c>
      <c r="Y1562" s="203"/>
      <c r="Z1562" s="5">
        <f t="shared" si="698"/>
        <v>0</v>
      </c>
      <c r="AA1562" s="36"/>
      <c r="AB1562" s="36"/>
      <c r="AC1562" s="36"/>
      <c r="AD1562" s="36"/>
      <c r="AE1562" s="36"/>
      <c r="AF1562" s="36"/>
      <c r="AG1562" s="36"/>
      <c r="AH1562" s="36"/>
      <c r="AI1562" s="36"/>
      <c r="AJ1562" s="36"/>
      <c r="AK1562" s="36"/>
      <c r="AL1562" s="36"/>
      <c r="AM1562" s="36"/>
      <c r="AN1562" s="36"/>
      <c r="AO1562" s="36"/>
      <c r="AP1562" s="36"/>
      <c r="AQ1562" s="36"/>
      <c r="AR1562" s="36"/>
      <c r="AS1562" s="36"/>
      <c r="AT1562" s="36"/>
      <c r="AU1562" s="36"/>
      <c r="AV1562" s="36"/>
      <c r="AW1562" s="36"/>
      <c r="AX1562" s="36"/>
      <c r="AY1562" s="36"/>
      <c r="AZ1562" s="36"/>
      <c r="BA1562" s="36"/>
      <c r="BB1562" s="36"/>
      <c r="BC1562" s="36"/>
      <c r="BD1562" s="36"/>
      <c r="BE1562" s="36"/>
      <c r="BF1562" s="36"/>
      <c r="BG1562" s="36"/>
    </row>
    <row r="1563" spans="1:59" s="347" customFormat="1" ht="12">
      <c r="A1563" s="339" t="s">
        <v>237</v>
      </c>
      <c r="B1563" s="340" t="s">
        <v>269</v>
      </c>
      <c r="C1563" s="341">
        <v>550</v>
      </c>
      <c r="D1563" s="342">
        <f>D1564+D1565</f>
        <v>560</v>
      </c>
      <c r="E1563" s="342">
        <v>0</v>
      </c>
      <c r="F1563" s="342">
        <v>0</v>
      </c>
      <c r="G1563" s="342">
        <v>0</v>
      </c>
      <c r="H1563" s="342">
        <f>H1564+H1565</f>
        <v>560</v>
      </c>
      <c r="I1563" s="342">
        <v>0</v>
      </c>
      <c r="J1563" s="342">
        <v>0</v>
      </c>
      <c r="K1563" s="342">
        <v>0</v>
      </c>
      <c r="L1563" s="342">
        <v>0</v>
      </c>
      <c r="M1563" s="342">
        <v>0</v>
      </c>
      <c r="N1563" s="342">
        <v>0</v>
      </c>
      <c r="O1563" s="342">
        <v>0</v>
      </c>
      <c r="P1563" s="342">
        <v>0</v>
      </c>
      <c r="Q1563" s="342"/>
      <c r="R1563" s="342"/>
      <c r="S1563" s="342"/>
      <c r="T1563" s="342"/>
      <c r="U1563" s="343">
        <f t="shared" si="686"/>
        <v>560</v>
      </c>
      <c r="V1563" s="32">
        <f t="shared" si="682"/>
        <v>560</v>
      </c>
      <c r="W1563" s="97">
        <f t="shared" si="679"/>
        <v>560</v>
      </c>
      <c r="X1563" s="344">
        <f t="shared" si="695"/>
        <v>10</v>
      </c>
      <c r="Y1563" s="345"/>
      <c r="Z1563" s="5">
        <f t="shared" si="698"/>
        <v>0</v>
      </c>
      <c r="AA1563" s="346"/>
      <c r="AB1563" s="346"/>
      <c r="AC1563" s="346"/>
      <c r="AD1563" s="346"/>
      <c r="AE1563" s="346"/>
      <c r="AF1563" s="346"/>
      <c r="AG1563" s="346"/>
      <c r="AH1563" s="346"/>
      <c r="AI1563" s="346"/>
      <c r="AJ1563" s="346"/>
      <c r="AK1563" s="346"/>
      <c r="AL1563" s="346"/>
      <c r="AM1563" s="346"/>
      <c r="AN1563" s="346"/>
      <c r="AO1563" s="346"/>
      <c r="AP1563" s="346"/>
      <c r="AQ1563" s="346"/>
      <c r="AR1563" s="346"/>
      <c r="AS1563" s="346"/>
      <c r="AT1563" s="346"/>
      <c r="AU1563" s="346"/>
      <c r="AV1563" s="346"/>
      <c r="AW1563" s="346"/>
      <c r="AX1563" s="346"/>
      <c r="AY1563" s="346"/>
      <c r="AZ1563" s="346"/>
      <c r="BA1563" s="346"/>
      <c r="BB1563" s="346"/>
      <c r="BC1563" s="346"/>
      <c r="BD1563" s="346"/>
      <c r="BE1563" s="346"/>
      <c r="BF1563" s="346"/>
      <c r="BG1563" s="346"/>
    </row>
    <row r="1564" spans="1:59" s="347" customFormat="1" ht="36">
      <c r="A1564" s="330" t="s">
        <v>40</v>
      </c>
      <c r="B1564" s="51" t="s">
        <v>1116</v>
      </c>
      <c r="C1564" s="310">
        <v>50</v>
      </c>
      <c r="D1564" s="107">
        <f>SUM(E1564:P1564)</f>
        <v>60</v>
      </c>
      <c r="E1564" s="107"/>
      <c r="F1564" s="107"/>
      <c r="G1564" s="107"/>
      <c r="H1564" s="107">
        <v>60</v>
      </c>
      <c r="I1564" s="107"/>
      <c r="J1564" s="107"/>
      <c r="K1564" s="107"/>
      <c r="L1564" s="107"/>
      <c r="M1564" s="107"/>
      <c r="N1564" s="107"/>
      <c r="O1564" s="107"/>
      <c r="P1564" s="107"/>
      <c r="Q1564" s="107"/>
      <c r="R1564" s="107"/>
      <c r="S1564" s="107"/>
      <c r="T1564" s="107"/>
      <c r="U1564" s="343">
        <f t="shared" si="686"/>
        <v>60</v>
      </c>
      <c r="V1564" s="32">
        <f t="shared" si="682"/>
        <v>60</v>
      </c>
      <c r="W1564" s="97">
        <f t="shared" si="679"/>
        <v>60</v>
      </c>
      <c r="X1564" s="344">
        <f t="shared" si="695"/>
        <v>10</v>
      </c>
      <c r="Y1564" s="345"/>
      <c r="Z1564" s="5">
        <f t="shared" si="698"/>
        <v>0</v>
      </c>
      <c r="AA1564" s="346"/>
      <c r="AB1564" s="346"/>
      <c r="AC1564" s="346"/>
      <c r="AD1564" s="346"/>
      <c r="AE1564" s="346"/>
      <c r="AF1564" s="346"/>
      <c r="AG1564" s="346"/>
      <c r="AH1564" s="346"/>
      <c r="AI1564" s="346"/>
      <c r="AJ1564" s="346"/>
      <c r="AK1564" s="346"/>
      <c r="AL1564" s="346"/>
      <c r="AM1564" s="346"/>
      <c r="AN1564" s="346"/>
      <c r="AO1564" s="346"/>
      <c r="AP1564" s="346"/>
      <c r="AQ1564" s="346"/>
      <c r="AR1564" s="346"/>
      <c r="AS1564" s="346"/>
      <c r="AT1564" s="346"/>
      <c r="AU1564" s="346"/>
      <c r="AV1564" s="346"/>
      <c r="AW1564" s="346"/>
      <c r="AX1564" s="346"/>
      <c r="AY1564" s="346"/>
      <c r="AZ1564" s="346"/>
      <c r="BA1564" s="346"/>
      <c r="BB1564" s="346"/>
      <c r="BC1564" s="346"/>
      <c r="BD1564" s="346"/>
      <c r="BE1564" s="346"/>
      <c r="BF1564" s="346"/>
      <c r="BG1564" s="346"/>
    </row>
    <row r="1565" spans="1:59" s="347" customFormat="1" ht="12">
      <c r="A1565" s="330" t="s">
        <v>40</v>
      </c>
      <c r="B1565" s="51" t="s">
        <v>1117</v>
      </c>
      <c r="C1565" s="310">
        <v>500</v>
      </c>
      <c r="D1565" s="107">
        <f t="shared" ref="D1565" si="699">SUM(E1565:P1565)</f>
        <v>500</v>
      </c>
      <c r="E1565" s="107"/>
      <c r="F1565" s="107"/>
      <c r="G1565" s="107"/>
      <c r="H1565" s="107">
        <v>500</v>
      </c>
      <c r="I1565" s="107"/>
      <c r="J1565" s="107"/>
      <c r="K1565" s="107"/>
      <c r="L1565" s="107"/>
      <c r="M1565" s="107"/>
      <c r="N1565" s="107"/>
      <c r="O1565" s="107"/>
      <c r="P1565" s="107"/>
      <c r="Q1565" s="107"/>
      <c r="R1565" s="107"/>
      <c r="S1565" s="107"/>
      <c r="T1565" s="107"/>
      <c r="U1565" s="343">
        <f t="shared" si="686"/>
        <v>500</v>
      </c>
      <c r="V1565" s="32">
        <f t="shared" si="682"/>
        <v>500</v>
      </c>
      <c r="W1565" s="97">
        <f t="shared" si="679"/>
        <v>500</v>
      </c>
      <c r="X1565" s="344">
        <f t="shared" si="695"/>
        <v>0</v>
      </c>
      <c r="Y1565" s="345"/>
      <c r="Z1565" s="5">
        <f t="shared" si="698"/>
        <v>0</v>
      </c>
      <c r="AA1565" s="346"/>
      <c r="AB1565" s="346"/>
      <c r="AC1565" s="346"/>
      <c r="AD1565" s="346"/>
      <c r="AE1565" s="346"/>
      <c r="AF1565" s="346"/>
      <c r="AG1565" s="346"/>
      <c r="AH1565" s="346"/>
      <c r="AI1565" s="346"/>
      <c r="AJ1565" s="346"/>
      <c r="AK1565" s="346"/>
      <c r="AL1565" s="346"/>
      <c r="AM1565" s="346"/>
      <c r="AN1565" s="346"/>
      <c r="AO1565" s="346"/>
      <c r="AP1565" s="346"/>
      <c r="AQ1565" s="346"/>
      <c r="AR1565" s="346"/>
      <c r="AS1565" s="346"/>
      <c r="AT1565" s="346"/>
      <c r="AU1565" s="346"/>
      <c r="AV1565" s="346"/>
      <c r="AW1565" s="346"/>
      <c r="AX1565" s="346"/>
      <c r="AY1565" s="346"/>
      <c r="AZ1565" s="346"/>
      <c r="BA1565" s="346"/>
      <c r="BB1565" s="346"/>
      <c r="BC1565" s="346"/>
      <c r="BD1565" s="346"/>
      <c r="BE1565" s="346"/>
      <c r="BF1565" s="346"/>
      <c r="BG1565" s="346"/>
    </row>
    <row r="1566" spans="1:59" s="326" customFormat="1" ht="12" customHeight="1" outlineLevel="1">
      <c r="A1566" s="323" t="s">
        <v>1118</v>
      </c>
      <c r="B1566" s="324" t="s">
        <v>1119</v>
      </c>
      <c r="C1566" s="308">
        <v>750</v>
      </c>
      <c r="D1566" s="103">
        <f>D1567</f>
        <v>750</v>
      </c>
      <c r="E1566" s="103">
        <v>0</v>
      </c>
      <c r="F1566" s="103">
        <v>0</v>
      </c>
      <c r="G1566" s="103">
        <v>0</v>
      </c>
      <c r="H1566" s="103">
        <f>H1567</f>
        <v>750</v>
      </c>
      <c r="I1566" s="103">
        <v>0</v>
      </c>
      <c r="J1566" s="103">
        <v>0</v>
      </c>
      <c r="K1566" s="103">
        <v>0</v>
      </c>
      <c r="L1566" s="103">
        <v>0</v>
      </c>
      <c r="M1566" s="103">
        <v>0</v>
      </c>
      <c r="N1566" s="103">
        <v>0</v>
      </c>
      <c r="O1566" s="103">
        <v>0</v>
      </c>
      <c r="P1566" s="103">
        <v>0</v>
      </c>
      <c r="Q1566" s="103"/>
      <c r="R1566" s="103"/>
      <c r="S1566" s="103"/>
      <c r="T1566" s="103"/>
      <c r="U1566" s="327">
        <f t="shared" si="686"/>
        <v>750</v>
      </c>
      <c r="V1566" s="32">
        <f t="shared" si="682"/>
        <v>750</v>
      </c>
      <c r="W1566" s="97">
        <f t="shared" si="679"/>
        <v>750</v>
      </c>
      <c r="X1566" s="171">
        <f t="shared" si="695"/>
        <v>0</v>
      </c>
      <c r="Y1566" s="203"/>
      <c r="Z1566" s="5">
        <f t="shared" si="698"/>
        <v>0</v>
      </c>
      <c r="AA1566" s="36"/>
      <c r="AB1566" s="36"/>
      <c r="AC1566" s="36"/>
      <c r="AD1566" s="36"/>
      <c r="AE1566" s="36"/>
      <c r="AF1566" s="36"/>
      <c r="AG1566" s="36"/>
      <c r="AH1566" s="36"/>
      <c r="AI1566" s="36"/>
      <c r="AJ1566" s="36"/>
      <c r="AK1566" s="36"/>
      <c r="AL1566" s="36"/>
      <c r="AM1566" s="36"/>
      <c r="AN1566" s="36"/>
      <c r="AO1566" s="36"/>
      <c r="AP1566" s="36"/>
      <c r="AQ1566" s="36"/>
      <c r="AR1566" s="36"/>
      <c r="AS1566" s="36"/>
      <c r="AT1566" s="36"/>
      <c r="AU1566" s="36"/>
      <c r="AV1566" s="36"/>
      <c r="AW1566" s="36"/>
      <c r="AX1566" s="36"/>
      <c r="AY1566" s="36"/>
      <c r="AZ1566" s="36"/>
      <c r="BA1566" s="36"/>
      <c r="BB1566" s="36"/>
      <c r="BC1566" s="36"/>
      <c r="BD1566" s="36"/>
      <c r="BE1566" s="36"/>
      <c r="BF1566" s="36"/>
      <c r="BG1566" s="36"/>
    </row>
    <row r="1567" spans="1:59" s="326" customFormat="1" ht="12" customHeight="1" outlineLevel="1">
      <c r="A1567" s="339" t="s">
        <v>237</v>
      </c>
      <c r="B1567" s="340" t="s">
        <v>269</v>
      </c>
      <c r="C1567" s="341">
        <v>750</v>
      </c>
      <c r="D1567" s="342">
        <f>D1568+D1569</f>
        <v>750</v>
      </c>
      <c r="E1567" s="342">
        <v>0</v>
      </c>
      <c r="F1567" s="342">
        <v>0</v>
      </c>
      <c r="G1567" s="342">
        <v>0</v>
      </c>
      <c r="H1567" s="342">
        <f>H1568+H1569</f>
        <v>750</v>
      </c>
      <c r="I1567" s="342">
        <v>0</v>
      </c>
      <c r="J1567" s="342">
        <v>0</v>
      </c>
      <c r="K1567" s="342">
        <v>0</v>
      </c>
      <c r="L1567" s="342">
        <v>0</v>
      </c>
      <c r="M1567" s="342">
        <v>0</v>
      </c>
      <c r="N1567" s="342">
        <v>0</v>
      </c>
      <c r="O1567" s="342">
        <v>0</v>
      </c>
      <c r="P1567" s="342">
        <v>0</v>
      </c>
      <c r="Q1567" s="342"/>
      <c r="R1567" s="342"/>
      <c r="S1567" s="342"/>
      <c r="T1567" s="342"/>
      <c r="U1567" s="327">
        <f t="shared" si="686"/>
        <v>750</v>
      </c>
      <c r="V1567" s="32">
        <f t="shared" si="682"/>
        <v>750</v>
      </c>
      <c r="W1567" s="97">
        <f t="shared" si="679"/>
        <v>750</v>
      </c>
      <c r="X1567" s="348">
        <f t="shared" si="695"/>
        <v>0</v>
      </c>
      <c r="Y1567" s="203"/>
      <c r="Z1567" s="5">
        <f t="shared" si="698"/>
        <v>0</v>
      </c>
      <c r="AA1567" s="36"/>
      <c r="AB1567" s="36"/>
      <c r="AC1567" s="36"/>
      <c r="AD1567" s="36"/>
      <c r="AE1567" s="36"/>
      <c r="AF1567" s="36"/>
      <c r="AG1567" s="36"/>
      <c r="AH1567" s="36"/>
      <c r="AI1567" s="36"/>
      <c r="AJ1567" s="36"/>
      <c r="AK1567" s="36"/>
      <c r="AL1567" s="36"/>
      <c r="AM1567" s="36"/>
      <c r="AN1567" s="36"/>
      <c r="AO1567" s="36"/>
      <c r="AP1567" s="36"/>
      <c r="AQ1567" s="36"/>
      <c r="AR1567" s="36"/>
      <c r="AS1567" s="36"/>
      <c r="AT1567" s="36"/>
      <c r="AU1567" s="36"/>
      <c r="AV1567" s="36"/>
      <c r="AW1567" s="36"/>
      <c r="AX1567" s="36"/>
      <c r="AY1567" s="36"/>
      <c r="AZ1567" s="36"/>
      <c r="BA1567" s="36"/>
      <c r="BB1567" s="36"/>
      <c r="BC1567" s="36"/>
      <c r="BD1567" s="36"/>
      <c r="BE1567" s="36"/>
      <c r="BF1567" s="36"/>
      <c r="BG1567" s="36"/>
    </row>
    <row r="1568" spans="1:59" s="326" customFormat="1" ht="12" customHeight="1" outlineLevel="1">
      <c r="A1568" s="330" t="s">
        <v>40</v>
      </c>
      <c r="B1568" s="331" t="s">
        <v>1120</v>
      </c>
      <c r="C1568" s="310">
        <v>250</v>
      </c>
      <c r="D1568" s="107">
        <f>SUM(E1568:P1568)</f>
        <v>250</v>
      </c>
      <c r="E1568" s="107"/>
      <c r="F1568" s="107"/>
      <c r="G1568" s="107"/>
      <c r="H1568" s="107">
        <v>250</v>
      </c>
      <c r="I1568" s="107"/>
      <c r="J1568" s="107"/>
      <c r="K1568" s="107"/>
      <c r="L1568" s="107"/>
      <c r="M1568" s="107"/>
      <c r="N1568" s="107"/>
      <c r="O1568" s="107"/>
      <c r="P1568" s="107"/>
      <c r="Q1568" s="107"/>
      <c r="R1568" s="107"/>
      <c r="S1568" s="107"/>
      <c r="T1568" s="107"/>
      <c r="U1568" s="327">
        <f t="shared" si="686"/>
        <v>250</v>
      </c>
      <c r="V1568" s="32">
        <f t="shared" si="682"/>
        <v>250</v>
      </c>
      <c r="W1568" s="97">
        <f t="shared" si="679"/>
        <v>250</v>
      </c>
      <c r="X1568" s="332">
        <f t="shared" si="695"/>
        <v>0</v>
      </c>
      <c r="Y1568" s="203"/>
      <c r="Z1568" s="5">
        <f t="shared" si="698"/>
        <v>0</v>
      </c>
      <c r="AA1568" s="36"/>
      <c r="AB1568" s="36"/>
      <c r="AC1568" s="36"/>
      <c r="AD1568" s="36"/>
      <c r="AE1568" s="36"/>
      <c r="AF1568" s="36"/>
      <c r="AG1568" s="36"/>
      <c r="AH1568" s="36"/>
      <c r="AI1568" s="36"/>
      <c r="AJ1568" s="36"/>
      <c r="AK1568" s="36"/>
      <c r="AL1568" s="36"/>
      <c r="AM1568" s="36"/>
      <c r="AN1568" s="36"/>
      <c r="AO1568" s="36"/>
      <c r="AP1568" s="36"/>
      <c r="AQ1568" s="36"/>
      <c r="AR1568" s="36"/>
      <c r="AS1568" s="36"/>
      <c r="AT1568" s="36"/>
      <c r="AU1568" s="36"/>
      <c r="AV1568" s="36"/>
      <c r="AW1568" s="36"/>
      <c r="AX1568" s="36"/>
      <c r="AY1568" s="36"/>
      <c r="AZ1568" s="36"/>
      <c r="BA1568" s="36"/>
      <c r="BB1568" s="36"/>
      <c r="BC1568" s="36"/>
      <c r="BD1568" s="36"/>
      <c r="BE1568" s="36"/>
      <c r="BF1568" s="36"/>
      <c r="BG1568" s="36"/>
    </row>
    <row r="1569" spans="1:59" s="326" customFormat="1" ht="12" customHeight="1" outlineLevel="1">
      <c r="A1569" s="330" t="s">
        <v>40</v>
      </c>
      <c r="B1569" s="51" t="s">
        <v>1117</v>
      </c>
      <c r="C1569" s="310">
        <v>500</v>
      </c>
      <c r="D1569" s="107">
        <f>SUM(E1569:P1569)</f>
        <v>500</v>
      </c>
      <c r="E1569" s="107"/>
      <c r="F1569" s="107"/>
      <c r="G1569" s="107"/>
      <c r="H1569" s="107">
        <v>500</v>
      </c>
      <c r="I1569" s="107"/>
      <c r="J1569" s="107"/>
      <c r="K1569" s="107"/>
      <c r="L1569" s="107"/>
      <c r="M1569" s="107"/>
      <c r="N1569" s="107"/>
      <c r="O1569" s="107"/>
      <c r="P1569" s="107"/>
      <c r="Q1569" s="107"/>
      <c r="R1569" s="107"/>
      <c r="S1569" s="107"/>
      <c r="T1569" s="107"/>
      <c r="U1569" s="327">
        <f t="shared" si="686"/>
        <v>500</v>
      </c>
      <c r="V1569" s="32">
        <f t="shared" si="682"/>
        <v>500</v>
      </c>
      <c r="W1569" s="97">
        <f t="shared" si="679"/>
        <v>500</v>
      </c>
      <c r="X1569" s="344">
        <f t="shared" si="695"/>
        <v>0</v>
      </c>
      <c r="Y1569" s="203"/>
      <c r="Z1569" s="5">
        <f t="shared" si="698"/>
        <v>0</v>
      </c>
      <c r="AA1569" s="36"/>
      <c r="AB1569" s="36"/>
      <c r="AC1569" s="36"/>
      <c r="AD1569" s="36"/>
      <c r="AE1569" s="36"/>
      <c r="AF1569" s="36"/>
      <c r="AG1569" s="36"/>
      <c r="AH1569" s="36"/>
      <c r="AI1569" s="36"/>
      <c r="AJ1569" s="36"/>
      <c r="AK1569" s="36"/>
      <c r="AL1569" s="36"/>
      <c r="AM1569" s="36"/>
      <c r="AN1569" s="36"/>
      <c r="AO1569" s="36"/>
      <c r="AP1569" s="36"/>
      <c r="AQ1569" s="36"/>
      <c r="AR1569" s="36"/>
      <c r="AS1569" s="36"/>
      <c r="AT1569" s="36"/>
      <c r="AU1569" s="36"/>
      <c r="AV1569" s="36"/>
      <c r="AW1569" s="36"/>
      <c r="AX1569" s="36"/>
      <c r="AY1569" s="36"/>
      <c r="AZ1569" s="36"/>
      <c r="BA1569" s="36"/>
      <c r="BB1569" s="36"/>
      <c r="BC1569" s="36"/>
      <c r="BD1569" s="36"/>
      <c r="BE1569" s="36"/>
      <c r="BF1569" s="36"/>
      <c r="BG1569" s="36"/>
    </row>
    <row r="1570" spans="1:59" s="326" customFormat="1" ht="12" outlineLevel="1">
      <c r="A1570" s="323" t="s">
        <v>1121</v>
      </c>
      <c r="B1570" s="324" t="s">
        <v>1122</v>
      </c>
      <c r="C1570" s="308">
        <v>3500</v>
      </c>
      <c r="D1570" s="103">
        <f>D1571</f>
        <v>300</v>
      </c>
      <c r="E1570" s="103"/>
      <c r="F1570" s="103"/>
      <c r="G1570" s="103"/>
      <c r="H1570" s="103">
        <f>H1571</f>
        <v>300</v>
      </c>
      <c r="I1570" s="103"/>
      <c r="J1570" s="103"/>
      <c r="K1570" s="103"/>
      <c r="L1570" s="103"/>
      <c r="M1570" s="103"/>
      <c r="N1570" s="103"/>
      <c r="O1570" s="103"/>
      <c r="P1570" s="103"/>
      <c r="Q1570" s="103"/>
      <c r="R1570" s="103"/>
      <c r="S1570" s="103"/>
      <c r="T1570" s="103"/>
      <c r="U1570" s="327">
        <f t="shared" si="686"/>
        <v>300</v>
      </c>
      <c r="V1570" s="32">
        <f t="shared" si="682"/>
        <v>300</v>
      </c>
      <c r="W1570" s="97">
        <f t="shared" si="679"/>
        <v>300</v>
      </c>
      <c r="X1570" s="171">
        <f t="shared" si="695"/>
        <v>-3200</v>
      </c>
      <c r="Y1570" s="203"/>
      <c r="Z1570" s="5">
        <f t="shared" si="698"/>
        <v>0</v>
      </c>
      <c r="AA1570" s="36"/>
      <c r="AB1570" s="36"/>
      <c r="AC1570" s="36"/>
      <c r="AD1570" s="36"/>
      <c r="AE1570" s="36"/>
      <c r="AF1570" s="36"/>
      <c r="AG1570" s="36"/>
      <c r="AH1570" s="36"/>
      <c r="AI1570" s="36"/>
      <c r="AJ1570" s="36"/>
      <c r="AK1570" s="36"/>
      <c r="AL1570" s="36"/>
      <c r="AM1570" s="36"/>
      <c r="AN1570" s="36"/>
      <c r="AO1570" s="36"/>
      <c r="AP1570" s="36"/>
      <c r="AQ1570" s="36"/>
      <c r="AR1570" s="36"/>
      <c r="AS1570" s="36"/>
      <c r="AT1570" s="36"/>
      <c r="AU1570" s="36"/>
      <c r="AV1570" s="36"/>
      <c r="AW1570" s="36"/>
      <c r="AX1570" s="36"/>
      <c r="AY1570" s="36"/>
      <c r="AZ1570" s="36"/>
      <c r="BA1570" s="36"/>
      <c r="BB1570" s="36"/>
      <c r="BC1570" s="36"/>
      <c r="BD1570" s="36"/>
      <c r="BE1570" s="36"/>
      <c r="BF1570" s="36"/>
      <c r="BG1570" s="36"/>
    </row>
    <row r="1571" spans="1:59" s="352" customFormat="1" ht="12" outlineLevel="1">
      <c r="A1571" s="339" t="s">
        <v>237</v>
      </c>
      <c r="B1571" s="340" t="s">
        <v>269</v>
      </c>
      <c r="C1571" s="341">
        <v>3500</v>
      </c>
      <c r="D1571" s="342">
        <f>D1572+D1573+D1574</f>
        <v>300</v>
      </c>
      <c r="E1571" s="342"/>
      <c r="F1571" s="342"/>
      <c r="G1571" s="342"/>
      <c r="H1571" s="342">
        <f>H1572+H1573+H1574</f>
        <v>300</v>
      </c>
      <c r="I1571" s="342"/>
      <c r="J1571" s="342"/>
      <c r="K1571" s="342"/>
      <c r="L1571" s="342"/>
      <c r="M1571" s="342"/>
      <c r="N1571" s="342"/>
      <c r="O1571" s="342"/>
      <c r="P1571" s="342"/>
      <c r="Q1571" s="342"/>
      <c r="R1571" s="342"/>
      <c r="S1571" s="342"/>
      <c r="T1571" s="342"/>
      <c r="U1571" s="349">
        <f t="shared" si="686"/>
        <v>300</v>
      </c>
      <c r="V1571" s="140">
        <f t="shared" si="682"/>
        <v>300</v>
      </c>
      <c r="W1571" s="350">
        <f t="shared" si="679"/>
        <v>300</v>
      </c>
      <c r="X1571" s="348">
        <f t="shared" si="695"/>
        <v>-3200</v>
      </c>
      <c r="Y1571" s="345"/>
      <c r="Z1571" s="143">
        <f t="shared" si="698"/>
        <v>0</v>
      </c>
      <c r="AA1571" s="351"/>
      <c r="AB1571" s="351"/>
      <c r="AC1571" s="351"/>
      <c r="AD1571" s="351"/>
      <c r="AE1571" s="351"/>
      <c r="AF1571" s="351"/>
      <c r="AG1571" s="351"/>
      <c r="AH1571" s="351"/>
      <c r="AI1571" s="351"/>
      <c r="AJ1571" s="351"/>
      <c r="AK1571" s="351"/>
      <c r="AL1571" s="351"/>
      <c r="AM1571" s="351"/>
      <c r="AN1571" s="351"/>
      <c r="AO1571" s="351"/>
      <c r="AP1571" s="351"/>
      <c r="AQ1571" s="351"/>
      <c r="AR1571" s="351"/>
      <c r="AS1571" s="351"/>
      <c r="AT1571" s="351"/>
      <c r="AU1571" s="351"/>
      <c r="AV1571" s="351"/>
      <c r="AW1571" s="351"/>
      <c r="AX1571" s="351"/>
      <c r="AY1571" s="351"/>
      <c r="AZ1571" s="351"/>
      <c r="BA1571" s="351"/>
      <c r="BB1571" s="351"/>
      <c r="BC1571" s="351"/>
      <c r="BD1571" s="351"/>
      <c r="BE1571" s="351"/>
      <c r="BF1571" s="351"/>
      <c r="BG1571" s="351"/>
    </row>
    <row r="1572" spans="1:59" s="326" customFormat="1" ht="12">
      <c r="A1572" s="330" t="s">
        <v>40</v>
      </c>
      <c r="B1572" s="331" t="s">
        <v>1123</v>
      </c>
      <c r="C1572" s="310">
        <v>500</v>
      </c>
      <c r="D1572" s="107">
        <f>SUM(E1572:P1572)</f>
        <v>300</v>
      </c>
      <c r="E1572" s="107"/>
      <c r="F1572" s="107"/>
      <c r="G1572" s="107"/>
      <c r="H1572" s="107">
        <v>300</v>
      </c>
      <c r="I1572" s="107"/>
      <c r="J1572" s="107"/>
      <c r="K1572" s="107"/>
      <c r="L1572" s="107"/>
      <c r="M1572" s="107"/>
      <c r="N1572" s="107"/>
      <c r="O1572" s="107"/>
      <c r="P1572" s="107"/>
      <c r="Q1572" s="107">
        <f t="shared" ref="Q1572:T1572" si="700">Q1573</f>
        <v>0</v>
      </c>
      <c r="R1572" s="107"/>
      <c r="S1572" s="107">
        <f t="shared" si="700"/>
        <v>0</v>
      </c>
      <c r="T1572" s="107">
        <f t="shared" si="700"/>
        <v>0</v>
      </c>
      <c r="U1572" s="353">
        <f t="shared" si="686"/>
        <v>300</v>
      </c>
      <c r="V1572" s="32">
        <f t="shared" si="682"/>
        <v>300</v>
      </c>
      <c r="W1572" s="97">
        <f t="shared" si="679"/>
        <v>300</v>
      </c>
      <c r="X1572" s="332">
        <f t="shared" si="695"/>
        <v>-200</v>
      </c>
      <c r="Y1572" s="203"/>
      <c r="Z1572" s="5">
        <f t="shared" si="698"/>
        <v>0</v>
      </c>
      <c r="AA1572" s="36"/>
      <c r="AB1572" s="36"/>
      <c r="AC1572" s="36"/>
      <c r="AD1572" s="36"/>
      <c r="AE1572" s="36"/>
      <c r="AF1572" s="36"/>
      <c r="AG1572" s="36"/>
      <c r="AH1572" s="36"/>
      <c r="AI1572" s="36"/>
      <c r="AJ1572" s="36"/>
      <c r="AK1572" s="36"/>
      <c r="AL1572" s="36"/>
      <c r="AM1572" s="36"/>
      <c r="AN1572" s="36"/>
      <c r="AO1572" s="36"/>
      <c r="AP1572" s="36"/>
      <c r="AQ1572" s="36"/>
      <c r="AR1572" s="36"/>
      <c r="AS1572" s="36"/>
      <c r="AT1572" s="36"/>
      <c r="AU1572" s="36"/>
      <c r="AV1572" s="36"/>
      <c r="AW1572" s="36"/>
      <c r="AX1572" s="36"/>
      <c r="AY1572" s="36"/>
      <c r="AZ1572" s="36"/>
      <c r="BA1572" s="36"/>
      <c r="BB1572" s="36"/>
      <c r="BC1572" s="36"/>
      <c r="BD1572" s="36"/>
      <c r="BE1572" s="36"/>
      <c r="BF1572" s="36"/>
      <c r="BG1572" s="36"/>
    </row>
    <row r="1573" spans="1:59" s="347" customFormat="1" ht="24" hidden="1" customHeight="1">
      <c r="A1573" s="330" t="s">
        <v>40</v>
      </c>
      <c r="B1573" s="331" t="s">
        <v>1124</v>
      </c>
      <c r="C1573" s="310">
        <v>2000</v>
      </c>
      <c r="D1573" s="107">
        <f>SUM(E1573:P1573)</f>
        <v>0</v>
      </c>
      <c r="E1573" s="107"/>
      <c r="F1573" s="107"/>
      <c r="G1573" s="107"/>
      <c r="H1573" s="107"/>
      <c r="I1573" s="107"/>
      <c r="J1573" s="107"/>
      <c r="K1573" s="107"/>
      <c r="L1573" s="107"/>
      <c r="M1573" s="107"/>
      <c r="N1573" s="107"/>
      <c r="O1573" s="107"/>
      <c r="P1573" s="107"/>
      <c r="Q1573" s="107">
        <f t="shared" ref="Q1573:T1573" si="701">Q1574+Q1575</f>
        <v>0</v>
      </c>
      <c r="R1573" s="107"/>
      <c r="S1573" s="107">
        <f t="shared" si="701"/>
        <v>0</v>
      </c>
      <c r="T1573" s="107">
        <f t="shared" si="701"/>
        <v>0</v>
      </c>
      <c r="U1573" s="353">
        <f t="shared" si="686"/>
        <v>0</v>
      </c>
      <c r="V1573" s="32">
        <f t="shared" si="682"/>
        <v>0</v>
      </c>
      <c r="W1573" s="97">
        <f t="shared" si="679"/>
        <v>0</v>
      </c>
      <c r="X1573" s="332">
        <f t="shared" si="695"/>
        <v>-2000</v>
      </c>
      <c r="Y1573" s="345"/>
      <c r="Z1573" s="5">
        <f t="shared" si="698"/>
        <v>0</v>
      </c>
      <c r="AA1573" s="346"/>
      <c r="AB1573" s="346"/>
      <c r="AC1573" s="346"/>
      <c r="AD1573" s="346"/>
      <c r="AE1573" s="346"/>
      <c r="AF1573" s="346"/>
      <c r="AG1573" s="346"/>
      <c r="AH1573" s="346"/>
      <c r="AI1573" s="346"/>
      <c r="AJ1573" s="346"/>
      <c r="AK1573" s="346"/>
      <c r="AL1573" s="346"/>
      <c r="AM1573" s="346"/>
      <c r="AN1573" s="346"/>
      <c r="AO1573" s="346"/>
      <c r="AP1573" s="346"/>
      <c r="AQ1573" s="346"/>
      <c r="AR1573" s="346"/>
      <c r="AS1573" s="346"/>
      <c r="AT1573" s="346"/>
      <c r="AU1573" s="346"/>
      <c r="AV1573" s="346"/>
      <c r="AW1573" s="346"/>
      <c r="AX1573" s="346"/>
      <c r="AY1573" s="346"/>
      <c r="AZ1573" s="346"/>
      <c r="BA1573" s="346"/>
      <c r="BB1573" s="346"/>
      <c r="BC1573" s="346"/>
      <c r="BD1573" s="346"/>
      <c r="BE1573" s="346"/>
      <c r="BF1573" s="346"/>
      <c r="BG1573" s="346"/>
    </row>
    <row r="1574" spans="1:59" s="326" customFormat="1" ht="36" hidden="1" customHeight="1">
      <c r="A1574" s="330" t="s">
        <v>40</v>
      </c>
      <c r="B1574" s="331" t="s">
        <v>1125</v>
      </c>
      <c r="C1574" s="310">
        <v>1000</v>
      </c>
      <c r="D1574" s="107">
        <f>SUM(E1574:P1574)</f>
        <v>0</v>
      </c>
      <c r="E1574" s="107"/>
      <c r="F1574" s="107"/>
      <c r="G1574" s="107"/>
      <c r="H1574" s="107"/>
      <c r="I1574" s="107"/>
      <c r="J1574" s="107"/>
      <c r="K1574" s="107"/>
      <c r="L1574" s="107"/>
      <c r="M1574" s="107"/>
      <c r="N1574" s="107"/>
      <c r="O1574" s="107"/>
      <c r="P1574" s="107"/>
      <c r="Q1574" s="107"/>
      <c r="R1574" s="107"/>
      <c r="S1574" s="107"/>
      <c r="T1574" s="107"/>
      <c r="U1574" s="327">
        <f t="shared" si="686"/>
        <v>0</v>
      </c>
      <c r="V1574" s="32">
        <f t="shared" si="682"/>
        <v>0</v>
      </c>
      <c r="W1574" s="97">
        <f t="shared" si="679"/>
        <v>0</v>
      </c>
      <c r="X1574" s="332">
        <f t="shared" si="695"/>
        <v>-1000</v>
      </c>
      <c r="Y1574" s="203"/>
      <c r="Z1574" s="5">
        <f t="shared" si="698"/>
        <v>0</v>
      </c>
      <c r="AA1574" s="36"/>
      <c r="AB1574" s="36"/>
      <c r="AC1574" s="36"/>
      <c r="AD1574" s="36"/>
      <c r="AE1574" s="36"/>
      <c r="AF1574" s="36"/>
      <c r="AG1574" s="36"/>
      <c r="AH1574" s="36"/>
      <c r="AI1574" s="36"/>
      <c r="AJ1574" s="36"/>
      <c r="AK1574" s="36"/>
      <c r="AL1574" s="36"/>
      <c r="AM1574" s="36"/>
      <c r="AN1574" s="36"/>
      <c r="AO1574" s="36"/>
      <c r="AP1574" s="36"/>
      <c r="AQ1574" s="36"/>
      <c r="AR1574" s="36"/>
      <c r="AS1574" s="36"/>
      <c r="AT1574" s="36"/>
      <c r="AU1574" s="36"/>
      <c r="AV1574" s="36"/>
      <c r="AW1574" s="36"/>
      <c r="AX1574" s="36"/>
      <c r="AY1574" s="36"/>
      <c r="AZ1574" s="36"/>
      <c r="BA1574" s="36"/>
      <c r="BB1574" s="36"/>
      <c r="BC1574" s="36"/>
      <c r="BD1574" s="36"/>
      <c r="BE1574" s="36"/>
      <c r="BF1574" s="36"/>
      <c r="BG1574" s="36"/>
    </row>
    <row r="1575" spans="1:59" s="326" customFormat="1" ht="12">
      <c r="A1575" s="323" t="s">
        <v>1126</v>
      </c>
      <c r="B1575" s="324" t="s">
        <v>1127</v>
      </c>
      <c r="C1575" s="308">
        <v>2850</v>
      </c>
      <c r="D1575" s="103">
        <f>D1576+D1577</f>
        <v>2850</v>
      </c>
      <c r="E1575" s="103">
        <v>0</v>
      </c>
      <c r="F1575" s="103">
        <v>0</v>
      </c>
      <c r="G1575" s="103">
        <v>0</v>
      </c>
      <c r="H1575" s="103">
        <f>H1576+H1577</f>
        <v>2850</v>
      </c>
      <c r="I1575" s="103">
        <v>0</v>
      </c>
      <c r="J1575" s="103">
        <v>0</v>
      </c>
      <c r="K1575" s="103">
        <v>0</v>
      </c>
      <c r="L1575" s="103">
        <v>0</v>
      </c>
      <c r="M1575" s="103">
        <v>0</v>
      </c>
      <c r="N1575" s="103">
        <v>0</v>
      </c>
      <c r="O1575" s="103">
        <v>0</v>
      </c>
      <c r="P1575" s="103">
        <v>0</v>
      </c>
      <c r="Q1575" s="103"/>
      <c r="R1575" s="103"/>
      <c r="S1575" s="103"/>
      <c r="T1575" s="103"/>
      <c r="U1575" s="327">
        <f t="shared" si="686"/>
        <v>2850</v>
      </c>
      <c r="V1575" s="32">
        <f t="shared" si="682"/>
        <v>2850</v>
      </c>
      <c r="W1575" s="97">
        <f t="shared" si="679"/>
        <v>2850</v>
      </c>
      <c r="X1575" s="171">
        <f t="shared" si="695"/>
        <v>0</v>
      </c>
      <c r="Y1575" s="203"/>
      <c r="Z1575" s="5">
        <f t="shared" si="698"/>
        <v>0</v>
      </c>
      <c r="AA1575" s="36"/>
      <c r="AB1575" s="36"/>
      <c r="AC1575" s="36"/>
      <c r="AD1575" s="36"/>
      <c r="AE1575" s="36"/>
      <c r="AF1575" s="36"/>
      <c r="AG1575" s="36"/>
      <c r="AH1575" s="36"/>
      <c r="AI1575" s="36"/>
      <c r="AJ1575" s="36"/>
      <c r="AK1575" s="36"/>
      <c r="AL1575" s="36"/>
      <c r="AM1575" s="36"/>
      <c r="AN1575" s="36"/>
      <c r="AO1575" s="36"/>
      <c r="AP1575" s="36"/>
      <c r="AQ1575" s="36"/>
      <c r="AR1575" s="36"/>
      <c r="AS1575" s="36"/>
      <c r="AT1575" s="36"/>
      <c r="AU1575" s="36"/>
      <c r="AV1575" s="36"/>
      <c r="AW1575" s="36"/>
      <c r="AX1575" s="36"/>
      <c r="AY1575" s="36"/>
      <c r="AZ1575" s="36"/>
      <c r="BA1575" s="36"/>
      <c r="BB1575" s="36"/>
      <c r="BC1575" s="36"/>
      <c r="BD1575" s="36"/>
      <c r="BE1575" s="36"/>
      <c r="BF1575" s="36"/>
      <c r="BG1575" s="36"/>
    </row>
    <row r="1576" spans="1:59" s="326" customFormat="1" ht="12">
      <c r="A1576" s="339" t="s">
        <v>237</v>
      </c>
      <c r="B1576" s="340" t="s">
        <v>1128</v>
      </c>
      <c r="C1576" s="308">
        <v>2550</v>
      </c>
      <c r="D1576" s="342">
        <f>SUM(E1576:P1576)</f>
        <v>2550</v>
      </c>
      <c r="E1576" s="342"/>
      <c r="F1576" s="342"/>
      <c r="G1576" s="342"/>
      <c r="H1576" s="342">
        <v>2550</v>
      </c>
      <c r="I1576" s="342"/>
      <c r="J1576" s="342"/>
      <c r="K1576" s="342"/>
      <c r="L1576" s="342"/>
      <c r="M1576" s="342"/>
      <c r="N1576" s="342"/>
      <c r="O1576" s="342"/>
      <c r="P1576" s="342"/>
      <c r="Q1576" s="342"/>
      <c r="R1576" s="342"/>
      <c r="S1576" s="342"/>
      <c r="T1576" s="342"/>
      <c r="U1576" s="329">
        <f t="shared" si="686"/>
        <v>2550</v>
      </c>
      <c r="V1576" s="32">
        <f t="shared" si="682"/>
        <v>2550</v>
      </c>
      <c r="W1576" s="97">
        <f t="shared" si="679"/>
        <v>2550</v>
      </c>
      <c r="X1576" s="344">
        <f t="shared" si="695"/>
        <v>0</v>
      </c>
      <c r="Y1576" s="203"/>
      <c r="Z1576" s="5">
        <f t="shared" si="698"/>
        <v>0</v>
      </c>
      <c r="AA1576" s="36"/>
      <c r="AB1576" s="36"/>
      <c r="AC1576" s="36"/>
      <c r="AD1576" s="36"/>
      <c r="AE1576" s="36"/>
      <c r="AF1576" s="36"/>
      <c r="AG1576" s="36"/>
      <c r="AH1576" s="36"/>
      <c r="AI1576" s="36"/>
      <c r="AJ1576" s="36"/>
      <c r="AK1576" s="36"/>
      <c r="AL1576" s="36"/>
      <c r="AM1576" s="36"/>
      <c r="AN1576" s="36"/>
      <c r="AO1576" s="36"/>
      <c r="AP1576" s="36"/>
      <c r="AQ1576" s="36"/>
      <c r="AR1576" s="36"/>
      <c r="AS1576" s="36"/>
      <c r="AT1576" s="36"/>
      <c r="AU1576" s="36"/>
      <c r="AV1576" s="36"/>
      <c r="AW1576" s="36"/>
      <c r="AX1576" s="36"/>
      <c r="AY1576" s="36"/>
      <c r="AZ1576" s="36"/>
      <c r="BA1576" s="36"/>
      <c r="BB1576" s="36"/>
      <c r="BC1576" s="36"/>
      <c r="BD1576" s="36"/>
      <c r="BE1576" s="36"/>
      <c r="BF1576" s="36"/>
      <c r="BG1576" s="36"/>
    </row>
    <row r="1577" spans="1:59" s="347" customFormat="1" ht="12">
      <c r="A1577" s="339" t="s">
        <v>237</v>
      </c>
      <c r="B1577" s="340" t="s">
        <v>269</v>
      </c>
      <c r="C1577" s="308">
        <v>300</v>
      </c>
      <c r="D1577" s="342">
        <f>D1578</f>
        <v>300</v>
      </c>
      <c r="E1577" s="342"/>
      <c r="F1577" s="342"/>
      <c r="G1577" s="342"/>
      <c r="H1577" s="342">
        <f>H1578</f>
        <v>300</v>
      </c>
      <c r="I1577" s="342"/>
      <c r="J1577" s="342"/>
      <c r="K1577" s="342"/>
      <c r="L1577" s="342"/>
      <c r="M1577" s="342"/>
      <c r="N1577" s="342"/>
      <c r="O1577" s="342"/>
      <c r="P1577" s="342"/>
      <c r="Q1577" s="342"/>
      <c r="R1577" s="342"/>
      <c r="S1577" s="342"/>
      <c r="T1577" s="342"/>
      <c r="U1577" s="343">
        <f t="shared" si="686"/>
        <v>300</v>
      </c>
      <c r="V1577" s="32">
        <f t="shared" si="682"/>
        <v>300</v>
      </c>
      <c r="W1577" s="97">
        <f t="shared" si="679"/>
        <v>300</v>
      </c>
      <c r="X1577" s="171">
        <f t="shared" si="695"/>
        <v>0</v>
      </c>
      <c r="Y1577" s="345"/>
      <c r="Z1577" s="5">
        <f t="shared" si="698"/>
        <v>0</v>
      </c>
      <c r="AA1577" s="346"/>
      <c r="AB1577" s="346"/>
      <c r="AC1577" s="346"/>
      <c r="AD1577" s="346"/>
      <c r="AE1577" s="346"/>
      <c r="AF1577" s="346"/>
      <c r="AG1577" s="346"/>
      <c r="AH1577" s="346"/>
      <c r="AI1577" s="346"/>
      <c r="AJ1577" s="346"/>
      <c r="AK1577" s="346"/>
      <c r="AL1577" s="346"/>
      <c r="AM1577" s="346"/>
      <c r="AN1577" s="346"/>
      <c r="AO1577" s="346"/>
      <c r="AP1577" s="346"/>
      <c r="AQ1577" s="346"/>
      <c r="AR1577" s="346"/>
      <c r="AS1577" s="346"/>
      <c r="AT1577" s="346"/>
      <c r="AU1577" s="346"/>
      <c r="AV1577" s="346"/>
      <c r="AW1577" s="346"/>
      <c r="AX1577" s="346"/>
      <c r="AY1577" s="346"/>
      <c r="AZ1577" s="346"/>
      <c r="BA1577" s="346"/>
      <c r="BB1577" s="346"/>
      <c r="BC1577" s="346"/>
      <c r="BD1577" s="346"/>
      <c r="BE1577" s="346"/>
      <c r="BF1577" s="346"/>
      <c r="BG1577" s="346"/>
    </row>
    <row r="1578" spans="1:59" s="326" customFormat="1" ht="12" customHeight="1" outlineLevel="1">
      <c r="A1578" s="330" t="s">
        <v>40</v>
      </c>
      <c r="B1578" s="331" t="s">
        <v>1117</v>
      </c>
      <c r="C1578" s="310">
        <v>300</v>
      </c>
      <c r="D1578" s="107">
        <f>SUM(E1578:P1578)</f>
        <v>300</v>
      </c>
      <c r="E1578" s="107"/>
      <c r="F1578" s="107"/>
      <c r="G1578" s="107"/>
      <c r="H1578" s="107">
        <v>300</v>
      </c>
      <c r="I1578" s="107"/>
      <c r="J1578" s="107"/>
      <c r="K1578" s="107"/>
      <c r="L1578" s="107"/>
      <c r="M1578" s="107"/>
      <c r="N1578" s="107"/>
      <c r="O1578" s="107"/>
      <c r="P1578" s="107"/>
      <c r="Q1578" s="107"/>
      <c r="R1578" s="107"/>
      <c r="S1578" s="107"/>
      <c r="T1578" s="107"/>
      <c r="U1578" s="327">
        <f t="shared" si="686"/>
        <v>300</v>
      </c>
      <c r="V1578" s="32">
        <f t="shared" si="682"/>
        <v>300</v>
      </c>
      <c r="W1578" s="97">
        <f t="shared" si="679"/>
        <v>300</v>
      </c>
      <c r="X1578" s="332">
        <f t="shared" si="695"/>
        <v>0</v>
      </c>
      <c r="Y1578" s="203"/>
      <c r="Z1578" s="5">
        <f t="shared" si="698"/>
        <v>0</v>
      </c>
      <c r="AA1578" s="36"/>
      <c r="AB1578" s="36"/>
      <c r="AC1578" s="36"/>
      <c r="AD1578" s="36"/>
      <c r="AE1578" s="36"/>
      <c r="AF1578" s="36"/>
      <c r="AG1578" s="36"/>
      <c r="AH1578" s="36"/>
      <c r="AI1578" s="36"/>
      <c r="AJ1578" s="36"/>
      <c r="AK1578" s="36"/>
      <c r="AL1578" s="36"/>
      <c r="AM1578" s="36"/>
      <c r="AN1578" s="36"/>
      <c r="AO1578" s="36"/>
      <c r="AP1578" s="36"/>
      <c r="AQ1578" s="36"/>
      <c r="AR1578" s="36"/>
      <c r="AS1578" s="36"/>
      <c r="AT1578" s="36"/>
      <c r="AU1578" s="36"/>
      <c r="AV1578" s="36"/>
      <c r="AW1578" s="36"/>
      <c r="AX1578" s="36"/>
      <c r="AY1578" s="36"/>
      <c r="AZ1578" s="36"/>
      <c r="BA1578" s="36"/>
      <c r="BB1578" s="36"/>
      <c r="BC1578" s="36"/>
      <c r="BD1578" s="36"/>
      <c r="BE1578" s="36"/>
      <c r="BF1578" s="36"/>
      <c r="BG1578" s="36"/>
    </row>
    <row r="1579" spans="1:59" s="326" customFormat="1" ht="12">
      <c r="A1579" s="323" t="s">
        <v>1129</v>
      </c>
      <c r="B1579" s="324" t="s">
        <v>1130</v>
      </c>
      <c r="C1579" s="308">
        <v>2100</v>
      </c>
      <c r="D1579" s="103">
        <f>D1580+D1581</f>
        <v>2100</v>
      </c>
      <c r="E1579" s="103"/>
      <c r="F1579" s="103"/>
      <c r="G1579" s="103"/>
      <c r="H1579" s="103">
        <f>H1580+H1581</f>
        <v>2100</v>
      </c>
      <c r="I1579" s="103"/>
      <c r="J1579" s="103"/>
      <c r="K1579" s="103"/>
      <c r="L1579" s="103"/>
      <c r="M1579" s="103"/>
      <c r="N1579" s="103"/>
      <c r="O1579" s="103"/>
      <c r="P1579" s="103"/>
      <c r="Q1579" s="103"/>
      <c r="R1579" s="103"/>
      <c r="S1579" s="103"/>
      <c r="T1579" s="103"/>
      <c r="U1579" s="327">
        <f t="shared" si="686"/>
        <v>2100</v>
      </c>
      <c r="V1579" s="32">
        <f t="shared" si="682"/>
        <v>2100</v>
      </c>
      <c r="W1579" s="97">
        <f t="shared" si="679"/>
        <v>2100</v>
      </c>
      <c r="X1579" s="171">
        <f t="shared" si="695"/>
        <v>0</v>
      </c>
      <c r="Y1579" s="203"/>
      <c r="Z1579" s="5">
        <f t="shared" si="698"/>
        <v>0</v>
      </c>
      <c r="AA1579" s="36"/>
      <c r="AB1579" s="36"/>
      <c r="AC1579" s="36"/>
      <c r="AD1579" s="36"/>
      <c r="AE1579" s="36"/>
      <c r="AF1579" s="36"/>
      <c r="AG1579" s="36"/>
      <c r="AH1579" s="36"/>
      <c r="AI1579" s="36"/>
      <c r="AJ1579" s="36"/>
      <c r="AK1579" s="36"/>
      <c r="AL1579" s="36"/>
      <c r="AM1579" s="36"/>
      <c r="AN1579" s="36"/>
      <c r="AO1579" s="36"/>
      <c r="AP1579" s="36"/>
      <c r="AQ1579" s="36"/>
      <c r="AR1579" s="36"/>
      <c r="AS1579" s="36"/>
      <c r="AT1579" s="36"/>
      <c r="AU1579" s="36"/>
      <c r="AV1579" s="36"/>
      <c r="AW1579" s="36"/>
      <c r="AX1579" s="36"/>
      <c r="AY1579" s="36"/>
      <c r="AZ1579" s="36"/>
      <c r="BA1579" s="36"/>
      <c r="BB1579" s="36"/>
      <c r="BC1579" s="36"/>
      <c r="BD1579" s="36"/>
      <c r="BE1579" s="36"/>
      <c r="BF1579" s="36"/>
      <c r="BG1579" s="36"/>
    </row>
    <row r="1580" spans="1:59" s="326" customFormat="1" ht="12">
      <c r="A1580" s="339" t="s">
        <v>237</v>
      </c>
      <c r="B1580" s="340" t="s">
        <v>1128</v>
      </c>
      <c r="C1580" s="308">
        <v>1800</v>
      </c>
      <c r="D1580" s="342">
        <f>SUM(E1580:P1580)</f>
        <v>1800</v>
      </c>
      <c r="E1580" s="342"/>
      <c r="F1580" s="342"/>
      <c r="G1580" s="342"/>
      <c r="H1580" s="342">
        <v>1800</v>
      </c>
      <c r="I1580" s="342"/>
      <c r="J1580" s="342"/>
      <c r="K1580" s="342"/>
      <c r="L1580" s="342"/>
      <c r="M1580" s="342"/>
      <c r="N1580" s="342"/>
      <c r="O1580" s="342"/>
      <c r="P1580" s="342"/>
      <c r="Q1580" s="342"/>
      <c r="R1580" s="342"/>
      <c r="S1580" s="342"/>
      <c r="T1580" s="342"/>
      <c r="U1580" s="327">
        <f t="shared" si="686"/>
        <v>1800</v>
      </c>
      <c r="V1580" s="32">
        <f t="shared" si="682"/>
        <v>1800</v>
      </c>
      <c r="W1580" s="97">
        <f t="shared" si="679"/>
        <v>1800</v>
      </c>
      <c r="X1580" s="344">
        <f t="shared" si="695"/>
        <v>0</v>
      </c>
      <c r="Y1580" s="203"/>
      <c r="Z1580" s="5">
        <f t="shared" si="698"/>
        <v>0</v>
      </c>
      <c r="AA1580" s="36"/>
      <c r="AB1580" s="36"/>
      <c r="AC1580" s="36"/>
      <c r="AD1580" s="36"/>
      <c r="AE1580" s="36"/>
      <c r="AF1580" s="36"/>
      <c r="AG1580" s="36"/>
      <c r="AH1580" s="36"/>
      <c r="AI1580" s="36"/>
      <c r="AJ1580" s="36"/>
      <c r="AK1580" s="36"/>
      <c r="AL1580" s="36"/>
      <c r="AM1580" s="36"/>
      <c r="AN1580" s="36"/>
      <c r="AO1580" s="36"/>
      <c r="AP1580" s="36"/>
      <c r="AQ1580" s="36"/>
      <c r="AR1580" s="36"/>
      <c r="AS1580" s="36"/>
      <c r="AT1580" s="36"/>
      <c r="AU1580" s="36"/>
      <c r="AV1580" s="36"/>
      <c r="AW1580" s="36"/>
      <c r="AX1580" s="36"/>
      <c r="AY1580" s="36"/>
      <c r="AZ1580" s="36"/>
      <c r="BA1580" s="36"/>
      <c r="BB1580" s="36"/>
      <c r="BC1580" s="36"/>
      <c r="BD1580" s="36"/>
      <c r="BE1580" s="36"/>
      <c r="BF1580" s="36"/>
      <c r="BG1580" s="36"/>
    </row>
    <row r="1581" spans="1:59" s="352" customFormat="1" ht="12" outlineLevel="1">
      <c r="A1581" s="339" t="s">
        <v>237</v>
      </c>
      <c r="B1581" s="340" t="s">
        <v>269</v>
      </c>
      <c r="C1581" s="341">
        <v>300</v>
      </c>
      <c r="D1581" s="342">
        <f>D1582</f>
        <v>300</v>
      </c>
      <c r="E1581" s="342"/>
      <c r="F1581" s="342"/>
      <c r="G1581" s="342"/>
      <c r="H1581" s="342">
        <f>H1582</f>
        <v>300</v>
      </c>
      <c r="I1581" s="342"/>
      <c r="J1581" s="342"/>
      <c r="K1581" s="342"/>
      <c r="L1581" s="342"/>
      <c r="M1581" s="342"/>
      <c r="N1581" s="342"/>
      <c r="O1581" s="342"/>
      <c r="P1581" s="342"/>
      <c r="Q1581" s="342"/>
      <c r="R1581" s="342"/>
      <c r="S1581" s="342"/>
      <c r="T1581" s="342"/>
      <c r="U1581" s="349">
        <f t="shared" si="686"/>
        <v>300</v>
      </c>
      <c r="V1581" s="140">
        <f t="shared" si="682"/>
        <v>300</v>
      </c>
      <c r="W1581" s="350">
        <f t="shared" si="679"/>
        <v>300</v>
      </c>
      <c r="X1581" s="348">
        <f t="shared" si="695"/>
        <v>0</v>
      </c>
      <c r="Y1581" s="345"/>
      <c r="Z1581" s="143">
        <f t="shared" si="698"/>
        <v>0</v>
      </c>
      <c r="AA1581" s="351"/>
      <c r="AB1581" s="351"/>
      <c r="AC1581" s="351"/>
      <c r="AD1581" s="351"/>
      <c r="AE1581" s="351"/>
      <c r="AF1581" s="351"/>
      <c r="AG1581" s="351"/>
      <c r="AH1581" s="351"/>
      <c r="AI1581" s="351"/>
      <c r="AJ1581" s="351"/>
      <c r="AK1581" s="351"/>
      <c r="AL1581" s="351"/>
      <c r="AM1581" s="351"/>
      <c r="AN1581" s="351"/>
      <c r="AO1581" s="351"/>
      <c r="AP1581" s="351"/>
      <c r="AQ1581" s="351"/>
      <c r="AR1581" s="351"/>
      <c r="AS1581" s="351"/>
      <c r="AT1581" s="351"/>
      <c r="AU1581" s="351"/>
      <c r="AV1581" s="351"/>
      <c r="AW1581" s="351"/>
      <c r="AX1581" s="351"/>
      <c r="AY1581" s="351"/>
      <c r="AZ1581" s="351"/>
      <c r="BA1581" s="351"/>
      <c r="BB1581" s="351"/>
      <c r="BC1581" s="351"/>
      <c r="BD1581" s="351"/>
      <c r="BE1581" s="351"/>
      <c r="BF1581" s="351"/>
      <c r="BG1581" s="351"/>
    </row>
    <row r="1582" spans="1:59" s="326" customFormat="1" ht="12">
      <c r="A1582" s="330" t="s">
        <v>40</v>
      </c>
      <c r="B1582" s="331" t="s">
        <v>1117</v>
      </c>
      <c r="C1582" s="310">
        <v>300</v>
      </c>
      <c r="D1582" s="107">
        <f>SUM(E1582:P1582)</f>
        <v>300</v>
      </c>
      <c r="E1582" s="107"/>
      <c r="F1582" s="107"/>
      <c r="G1582" s="107"/>
      <c r="H1582" s="107">
        <v>300</v>
      </c>
      <c r="I1582" s="107"/>
      <c r="J1582" s="107"/>
      <c r="K1582" s="107"/>
      <c r="L1582" s="107"/>
      <c r="M1582" s="107"/>
      <c r="N1582" s="107"/>
      <c r="O1582" s="107"/>
      <c r="P1582" s="107"/>
      <c r="Q1582" s="107"/>
      <c r="R1582" s="107"/>
      <c r="S1582" s="107"/>
      <c r="T1582" s="107"/>
      <c r="U1582" s="327">
        <f t="shared" si="686"/>
        <v>300</v>
      </c>
      <c r="V1582" s="32">
        <f t="shared" si="682"/>
        <v>300</v>
      </c>
      <c r="W1582" s="97">
        <f t="shared" si="679"/>
        <v>300</v>
      </c>
      <c r="X1582" s="332">
        <f t="shared" si="695"/>
        <v>0</v>
      </c>
      <c r="Y1582" s="203"/>
      <c r="Z1582" s="5">
        <f t="shared" si="698"/>
        <v>0</v>
      </c>
      <c r="AA1582" s="36"/>
      <c r="AB1582" s="36"/>
      <c r="AC1582" s="36"/>
      <c r="AD1582" s="36"/>
      <c r="AE1582" s="36"/>
      <c r="AF1582" s="36"/>
      <c r="AG1582" s="36"/>
      <c r="AH1582" s="36"/>
      <c r="AI1582" s="36"/>
      <c r="AJ1582" s="36"/>
      <c r="AK1582" s="36"/>
      <c r="AL1582" s="36"/>
      <c r="AM1582" s="36"/>
      <c r="AN1582" s="36"/>
      <c r="AO1582" s="36"/>
      <c r="AP1582" s="36"/>
      <c r="AQ1582" s="36"/>
      <c r="AR1582" s="36"/>
      <c r="AS1582" s="36"/>
      <c r="AT1582" s="36"/>
      <c r="AU1582" s="36"/>
      <c r="AV1582" s="36"/>
      <c r="AW1582" s="36"/>
      <c r="AX1582" s="36"/>
      <c r="AY1582" s="36"/>
      <c r="AZ1582" s="36"/>
      <c r="BA1582" s="36"/>
      <c r="BB1582" s="36"/>
      <c r="BC1582" s="36"/>
      <c r="BD1582" s="36"/>
      <c r="BE1582" s="36"/>
      <c r="BF1582" s="36"/>
      <c r="BG1582" s="36"/>
    </row>
    <row r="1583" spans="1:59" s="326" customFormat="1" ht="12">
      <c r="A1583" s="323" t="s">
        <v>1131</v>
      </c>
      <c r="B1583" s="324" t="s">
        <v>1132</v>
      </c>
      <c r="C1583" s="308">
        <v>5300</v>
      </c>
      <c r="D1583" s="103">
        <f>D1584+D1585</f>
        <v>5634</v>
      </c>
      <c r="E1583" s="103"/>
      <c r="F1583" s="103"/>
      <c r="G1583" s="103"/>
      <c r="H1583" s="103">
        <f>H1584+H1585</f>
        <v>5634</v>
      </c>
      <c r="I1583" s="103"/>
      <c r="J1583" s="103"/>
      <c r="K1583" s="103"/>
      <c r="L1583" s="103"/>
      <c r="M1583" s="103"/>
      <c r="N1583" s="103"/>
      <c r="O1583" s="103"/>
      <c r="P1583" s="103"/>
      <c r="Q1583" s="103">
        <f t="shared" ref="Q1583:T1583" si="702">Q1584+Q1585</f>
        <v>0</v>
      </c>
      <c r="R1583" s="103"/>
      <c r="S1583" s="103">
        <f t="shared" si="702"/>
        <v>0</v>
      </c>
      <c r="T1583" s="103">
        <f t="shared" si="702"/>
        <v>0</v>
      </c>
      <c r="U1583" s="325">
        <f t="shared" si="686"/>
        <v>5634</v>
      </c>
      <c r="V1583" s="32">
        <f t="shared" si="682"/>
        <v>5634</v>
      </c>
      <c r="W1583" s="97">
        <f t="shared" si="679"/>
        <v>5634</v>
      </c>
      <c r="X1583" s="171">
        <f t="shared" si="695"/>
        <v>334</v>
      </c>
      <c r="Y1583" s="203"/>
      <c r="Z1583" s="5">
        <f t="shared" si="698"/>
        <v>0</v>
      </c>
      <c r="AA1583" s="36"/>
      <c r="AB1583" s="36"/>
      <c r="AC1583" s="36"/>
      <c r="AD1583" s="36"/>
      <c r="AE1583" s="36"/>
      <c r="AF1583" s="36"/>
      <c r="AG1583" s="36"/>
      <c r="AH1583" s="36"/>
      <c r="AI1583" s="36"/>
      <c r="AJ1583" s="36"/>
      <c r="AK1583" s="36"/>
      <c r="AL1583" s="36"/>
      <c r="AM1583" s="36"/>
      <c r="AN1583" s="36"/>
      <c r="AO1583" s="36"/>
      <c r="AP1583" s="36"/>
      <c r="AQ1583" s="36"/>
      <c r="AR1583" s="36"/>
      <c r="AS1583" s="36"/>
      <c r="AT1583" s="36"/>
      <c r="AU1583" s="36"/>
      <c r="AV1583" s="36"/>
      <c r="AW1583" s="36"/>
      <c r="AX1583" s="36"/>
      <c r="AY1583" s="36"/>
      <c r="AZ1583" s="36"/>
      <c r="BA1583" s="36"/>
      <c r="BB1583" s="36"/>
      <c r="BC1583" s="36"/>
      <c r="BD1583" s="36"/>
      <c r="BE1583" s="36"/>
      <c r="BF1583" s="36"/>
      <c r="BG1583" s="36"/>
    </row>
    <row r="1584" spans="1:59" s="347" customFormat="1" ht="12">
      <c r="A1584" s="339" t="s">
        <v>237</v>
      </c>
      <c r="B1584" s="340" t="s">
        <v>1128</v>
      </c>
      <c r="C1584" s="308">
        <v>4250</v>
      </c>
      <c r="D1584" s="342">
        <f>SUM(E1584:P1584)</f>
        <v>4250</v>
      </c>
      <c r="E1584" s="342"/>
      <c r="F1584" s="342"/>
      <c r="G1584" s="342"/>
      <c r="H1584" s="342">
        <v>4250</v>
      </c>
      <c r="I1584" s="342"/>
      <c r="J1584" s="342"/>
      <c r="K1584" s="342"/>
      <c r="L1584" s="342"/>
      <c r="M1584" s="342"/>
      <c r="N1584" s="342"/>
      <c r="O1584" s="342"/>
      <c r="P1584" s="342"/>
      <c r="Q1584" s="342"/>
      <c r="R1584" s="342"/>
      <c r="S1584" s="342"/>
      <c r="T1584" s="342"/>
      <c r="U1584" s="349">
        <f t="shared" si="686"/>
        <v>4250</v>
      </c>
      <c r="V1584" s="32">
        <f t="shared" si="682"/>
        <v>4250</v>
      </c>
      <c r="W1584" s="97">
        <f t="shared" si="679"/>
        <v>4250</v>
      </c>
      <c r="X1584" s="344">
        <f t="shared" si="695"/>
        <v>0</v>
      </c>
      <c r="Y1584" s="345"/>
      <c r="Z1584" s="5">
        <f t="shared" si="698"/>
        <v>0</v>
      </c>
      <c r="AA1584" s="346"/>
      <c r="AB1584" s="346"/>
      <c r="AC1584" s="346"/>
      <c r="AD1584" s="346"/>
      <c r="AE1584" s="346"/>
      <c r="AF1584" s="346"/>
      <c r="AG1584" s="346"/>
      <c r="AH1584" s="346"/>
      <c r="AI1584" s="346"/>
      <c r="AJ1584" s="346"/>
      <c r="AK1584" s="346"/>
      <c r="AL1584" s="346"/>
      <c r="AM1584" s="346"/>
      <c r="AN1584" s="346"/>
      <c r="AO1584" s="346"/>
      <c r="AP1584" s="346"/>
      <c r="AQ1584" s="346"/>
      <c r="AR1584" s="346"/>
      <c r="AS1584" s="346"/>
      <c r="AT1584" s="346"/>
      <c r="AU1584" s="346"/>
      <c r="AV1584" s="346"/>
      <c r="AW1584" s="346"/>
      <c r="AX1584" s="346"/>
      <c r="AY1584" s="346"/>
      <c r="AZ1584" s="346"/>
      <c r="BA1584" s="346"/>
      <c r="BB1584" s="346"/>
      <c r="BC1584" s="346"/>
      <c r="BD1584" s="346"/>
      <c r="BE1584" s="346"/>
      <c r="BF1584" s="346"/>
      <c r="BG1584" s="346"/>
    </row>
    <row r="1585" spans="1:59" s="347" customFormat="1" ht="12">
      <c r="A1585" s="339" t="s">
        <v>237</v>
      </c>
      <c r="B1585" s="340" t="s">
        <v>269</v>
      </c>
      <c r="C1585" s="308">
        <v>1050</v>
      </c>
      <c r="D1585" s="342">
        <f>SUM(D1586:D1587)</f>
        <v>1384</v>
      </c>
      <c r="E1585" s="342"/>
      <c r="F1585" s="342"/>
      <c r="G1585" s="342"/>
      <c r="H1585" s="342">
        <f>SUM(H1586:H1587)</f>
        <v>1384</v>
      </c>
      <c r="I1585" s="342"/>
      <c r="J1585" s="342"/>
      <c r="K1585" s="342"/>
      <c r="L1585" s="342"/>
      <c r="M1585" s="342"/>
      <c r="N1585" s="342"/>
      <c r="O1585" s="342"/>
      <c r="P1585" s="342"/>
      <c r="Q1585" s="342">
        <f t="shared" ref="Q1585:T1585" si="703">Q1586</f>
        <v>0</v>
      </c>
      <c r="R1585" s="342"/>
      <c r="S1585" s="342">
        <f t="shared" si="703"/>
        <v>0</v>
      </c>
      <c r="T1585" s="342">
        <f t="shared" si="703"/>
        <v>0</v>
      </c>
      <c r="U1585" s="325">
        <f t="shared" si="686"/>
        <v>1384</v>
      </c>
      <c r="V1585" s="32">
        <f t="shared" si="682"/>
        <v>1384</v>
      </c>
      <c r="W1585" s="97">
        <f t="shared" si="679"/>
        <v>1384</v>
      </c>
      <c r="X1585" s="171">
        <f t="shared" si="695"/>
        <v>334</v>
      </c>
      <c r="Y1585" s="345"/>
      <c r="Z1585" s="5">
        <f t="shared" si="698"/>
        <v>0</v>
      </c>
      <c r="AA1585" s="346"/>
      <c r="AB1585" s="346"/>
      <c r="AC1585" s="346"/>
      <c r="AD1585" s="346"/>
      <c r="AE1585" s="346"/>
      <c r="AF1585" s="346"/>
      <c r="AG1585" s="346"/>
      <c r="AH1585" s="346"/>
      <c r="AI1585" s="346"/>
      <c r="AJ1585" s="346"/>
      <c r="AK1585" s="346"/>
      <c r="AL1585" s="346"/>
      <c r="AM1585" s="346"/>
      <c r="AN1585" s="346"/>
      <c r="AO1585" s="346"/>
      <c r="AP1585" s="346"/>
      <c r="AQ1585" s="346"/>
      <c r="AR1585" s="346"/>
      <c r="AS1585" s="346"/>
      <c r="AT1585" s="346"/>
      <c r="AU1585" s="346"/>
      <c r="AV1585" s="346"/>
      <c r="AW1585" s="346"/>
      <c r="AX1585" s="346"/>
      <c r="AY1585" s="346"/>
      <c r="AZ1585" s="346"/>
      <c r="BA1585" s="346"/>
      <c r="BB1585" s="346"/>
      <c r="BC1585" s="346"/>
      <c r="BD1585" s="346"/>
      <c r="BE1585" s="346"/>
      <c r="BF1585" s="346"/>
      <c r="BG1585" s="346"/>
    </row>
    <row r="1586" spans="1:59" s="347" customFormat="1" ht="12">
      <c r="A1586" s="330" t="s">
        <v>40</v>
      </c>
      <c r="B1586" s="331" t="s">
        <v>1117</v>
      </c>
      <c r="C1586" s="310">
        <v>300</v>
      </c>
      <c r="D1586" s="107">
        <f>SUM(E1586:P1586)</f>
        <v>300</v>
      </c>
      <c r="E1586" s="107"/>
      <c r="F1586" s="107"/>
      <c r="G1586" s="107"/>
      <c r="H1586" s="107">
        <v>300</v>
      </c>
      <c r="I1586" s="107"/>
      <c r="J1586" s="107"/>
      <c r="K1586" s="107"/>
      <c r="L1586" s="107"/>
      <c r="M1586" s="107"/>
      <c r="N1586" s="107"/>
      <c r="O1586" s="107"/>
      <c r="P1586" s="107"/>
      <c r="Q1586" s="107"/>
      <c r="R1586" s="107"/>
      <c r="S1586" s="107"/>
      <c r="T1586" s="107"/>
      <c r="U1586" s="349">
        <f t="shared" si="686"/>
        <v>300</v>
      </c>
      <c r="V1586" s="32">
        <f t="shared" si="682"/>
        <v>300</v>
      </c>
      <c r="W1586" s="97">
        <f t="shared" ref="W1586:W1649" si="704">E1586+F1586+G1586+H1586+I1586+J1586+K1586+L1586+M1586+N1586+O1586+P1586</f>
        <v>300</v>
      </c>
      <c r="X1586" s="332">
        <f t="shared" si="695"/>
        <v>0</v>
      </c>
      <c r="Y1586" s="345"/>
      <c r="Z1586" s="5">
        <f t="shared" si="698"/>
        <v>0</v>
      </c>
      <c r="AA1586" s="346"/>
      <c r="AB1586" s="346"/>
      <c r="AC1586" s="346"/>
      <c r="AD1586" s="346"/>
      <c r="AE1586" s="346"/>
      <c r="AF1586" s="346"/>
      <c r="AG1586" s="346"/>
      <c r="AH1586" s="346"/>
      <c r="AI1586" s="346"/>
      <c r="AJ1586" s="346"/>
      <c r="AK1586" s="346"/>
      <c r="AL1586" s="346"/>
      <c r="AM1586" s="346"/>
      <c r="AN1586" s="346"/>
      <c r="AO1586" s="346"/>
      <c r="AP1586" s="346"/>
      <c r="AQ1586" s="346"/>
      <c r="AR1586" s="346"/>
      <c r="AS1586" s="346"/>
      <c r="AT1586" s="346"/>
      <c r="AU1586" s="346"/>
      <c r="AV1586" s="346"/>
      <c r="AW1586" s="346"/>
      <c r="AX1586" s="346"/>
      <c r="AY1586" s="346"/>
      <c r="AZ1586" s="346"/>
      <c r="BA1586" s="346"/>
      <c r="BB1586" s="346"/>
      <c r="BC1586" s="346"/>
      <c r="BD1586" s="346"/>
      <c r="BE1586" s="346"/>
      <c r="BF1586" s="346"/>
      <c r="BG1586" s="346"/>
    </row>
    <row r="1587" spans="1:59" s="326" customFormat="1" ht="48">
      <c r="A1587" s="330" t="s">
        <v>40</v>
      </c>
      <c r="B1587" s="331" t="s">
        <v>1133</v>
      </c>
      <c r="C1587" s="310">
        <v>750</v>
      </c>
      <c r="D1587" s="107">
        <f>SUM(E1587:P1587)</f>
        <v>1084</v>
      </c>
      <c r="E1587" s="107"/>
      <c r="F1587" s="107"/>
      <c r="G1587" s="107"/>
      <c r="H1587" s="107">
        <v>1084</v>
      </c>
      <c r="I1587" s="107"/>
      <c r="J1587" s="107"/>
      <c r="K1587" s="107"/>
      <c r="L1587" s="107"/>
      <c r="M1587" s="107"/>
      <c r="N1587" s="107"/>
      <c r="O1587" s="107"/>
      <c r="P1587" s="107"/>
      <c r="Q1587" s="107"/>
      <c r="R1587" s="107"/>
      <c r="S1587" s="107"/>
      <c r="T1587" s="107"/>
      <c r="U1587" s="329">
        <f t="shared" si="686"/>
        <v>1084</v>
      </c>
      <c r="V1587" s="32">
        <f t="shared" si="682"/>
        <v>1084</v>
      </c>
      <c r="W1587" s="97">
        <f t="shared" si="704"/>
        <v>1084</v>
      </c>
      <c r="X1587" s="332">
        <f t="shared" si="695"/>
        <v>334</v>
      </c>
      <c r="Y1587" s="203"/>
      <c r="Z1587" s="5">
        <f t="shared" si="698"/>
        <v>0</v>
      </c>
      <c r="AA1587" s="36"/>
      <c r="AB1587" s="36"/>
      <c r="AC1587" s="36"/>
      <c r="AD1587" s="36"/>
      <c r="AE1587" s="36"/>
      <c r="AF1587" s="36"/>
      <c r="AG1587" s="36"/>
      <c r="AH1587" s="36"/>
      <c r="AI1587" s="36"/>
      <c r="AJ1587" s="36"/>
      <c r="AK1587" s="36"/>
      <c r="AL1587" s="36"/>
      <c r="AM1587" s="36"/>
      <c r="AN1587" s="36"/>
      <c r="AO1587" s="36"/>
      <c r="AP1587" s="36"/>
      <c r="AQ1587" s="36"/>
      <c r="AR1587" s="36"/>
      <c r="AS1587" s="36"/>
      <c r="AT1587" s="36"/>
      <c r="AU1587" s="36"/>
      <c r="AV1587" s="36"/>
      <c r="AW1587" s="36"/>
      <c r="AX1587" s="36"/>
      <c r="AY1587" s="36"/>
      <c r="AZ1587" s="36"/>
      <c r="BA1587" s="36"/>
      <c r="BB1587" s="36"/>
      <c r="BC1587" s="36"/>
      <c r="BD1587" s="36"/>
      <c r="BE1587" s="36"/>
      <c r="BF1587" s="36"/>
      <c r="BG1587" s="36"/>
    </row>
    <row r="1588" spans="1:59" s="347" customFormat="1" ht="12">
      <c r="A1588" s="323" t="s">
        <v>1134</v>
      </c>
      <c r="B1588" s="324" t="s">
        <v>1135</v>
      </c>
      <c r="C1588" s="308">
        <v>2630</v>
      </c>
      <c r="D1588" s="103">
        <f>D1589+D1590</f>
        <v>2630</v>
      </c>
      <c r="E1588" s="103"/>
      <c r="F1588" s="103"/>
      <c r="G1588" s="103"/>
      <c r="H1588" s="103">
        <f>H1589+H1590</f>
        <v>2630</v>
      </c>
      <c r="I1588" s="103"/>
      <c r="J1588" s="103"/>
      <c r="K1588" s="103"/>
      <c r="L1588" s="103"/>
      <c r="M1588" s="103"/>
      <c r="N1588" s="103"/>
      <c r="O1588" s="103"/>
      <c r="P1588" s="103"/>
      <c r="Q1588" s="103"/>
      <c r="R1588" s="103"/>
      <c r="S1588" s="103"/>
      <c r="T1588" s="103"/>
      <c r="U1588" s="343">
        <f t="shared" si="686"/>
        <v>2630</v>
      </c>
      <c r="V1588" s="32">
        <f t="shared" si="682"/>
        <v>2630</v>
      </c>
      <c r="W1588" s="97">
        <f t="shared" si="704"/>
        <v>2630</v>
      </c>
      <c r="X1588" s="171">
        <f t="shared" si="695"/>
        <v>0</v>
      </c>
      <c r="Y1588" s="345"/>
      <c r="Z1588" s="5">
        <f t="shared" si="698"/>
        <v>0</v>
      </c>
      <c r="AA1588" s="346"/>
      <c r="AB1588" s="346"/>
      <c r="AC1588" s="346"/>
      <c r="AD1588" s="346"/>
      <c r="AE1588" s="346"/>
      <c r="AF1588" s="346"/>
      <c r="AG1588" s="346"/>
      <c r="AH1588" s="346"/>
      <c r="AI1588" s="346"/>
      <c r="AJ1588" s="346"/>
      <c r="AK1588" s="346"/>
      <c r="AL1588" s="346"/>
      <c r="AM1588" s="346"/>
      <c r="AN1588" s="346"/>
      <c r="AO1588" s="346"/>
      <c r="AP1588" s="346"/>
      <c r="AQ1588" s="346"/>
      <c r="AR1588" s="346"/>
      <c r="AS1588" s="346"/>
      <c r="AT1588" s="346"/>
      <c r="AU1588" s="346"/>
      <c r="AV1588" s="346"/>
      <c r="AW1588" s="346"/>
      <c r="AX1588" s="346"/>
      <c r="AY1588" s="346"/>
      <c r="AZ1588" s="346"/>
      <c r="BA1588" s="346"/>
      <c r="BB1588" s="346"/>
      <c r="BC1588" s="346"/>
      <c r="BD1588" s="346"/>
      <c r="BE1588" s="346"/>
      <c r="BF1588" s="346"/>
      <c r="BG1588" s="346"/>
    </row>
    <row r="1589" spans="1:59" s="347" customFormat="1" ht="12">
      <c r="A1589" s="339" t="s">
        <v>237</v>
      </c>
      <c r="B1589" s="340" t="s">
        <v>1128</v>
      </c>
      <c r="C1589" s="308">
        <v>960</v>
      </c>
      <c r="D1589" s="342">
        <f>SUM(E1589:P1589)</f>
        <v>960</v>
      </c>
      <c r="E1589" s="342"/>
      <c r="F1589" s="342"/>
      <c r="G1589" s="342"/>
      <c r="H1589" s="342">
        <v>960</v>
      </c>
      <c r="I1589" s="342"/>
      <c r="J1589" s="342"/>
      <c r="K1589" s="342"/>
      <c r="L1589" s="342"/>
      <c r="M1589" s="342"/>
      <c r="N1589" s="342"/>
      <c r="O1589" s="342"/>
      <c r="P1589" s="342"/>
      <c r="Q1589" s="342"/>
      <c r="R1589" s="342"/>
      <c r="S1589" s="342"/>
      <c r="T1589" s="342"/>
      <c r="U1589" s="343">
        <f t="shared" si="686"/>
        <v>960</v>
      </c>
      <c r="V1589" s="32">
        <f t="shared" si="682"/>
        <v>960</v>
      </c>
      <c r="W1589" s="97">
        <f t="shared" si="704"/>
        <v>960</v>
      </c>
      <c r="X1589" s="344">
        <f t="shared" si="695"/>
        <v>0</v>
      </c>
      <c r="Y1589" s="345"/>
      <c r="Z1589" s="5">
        <f t="shared" si="698"/>
        <v>0</v>
      </c>
      <c r="AA1589" s="346"/>
      <c r="AB1589" s="346"/>
      <c r="AC1589" s="346"/>
      <c r="AD1589" s="346"/>
      <c r="AE1589" s="346"/>
      <c r="AF1589" s="346"/>
      <c r="AG1589" s="346"/>
      <c r="AH1589" s="346"/>
      <c r="AI1589" s="346"/>
      <c r="AJ1589" s="346"/>
      <c r="AK1589" s="346"/>
      <c r="AL1589" s="346"/>
      <c r="AM1589" s="346"/>
      <c r="AN1589" s="346"/>
      <c r="AO1589" s="346"/>
      <c r="AP1589" s="346"/>
      <c r="AQ1589" s="346"/>
      <c r="AR1589" s="346"/>
      <c r="AS1589" s="346"/>
      <c r="AT1589" s="346"/>
      <c r="AU1589" s="346"/>
      <c r="AV1589" s="346"/>
      <c r="AW1589" s="346"/>
      <c r="AX1589" s="346"/>
      <c r="AY1589" s="346"/>
      <c r="AZ1589" s="346"/>
      <c r="BA1589" s="346"/>
      <c r="BB1589" s="346"/>
      <c r="BC1589" s="346"/>
      <c r="BD1589" s="346"/>
      <c r="BE1589" s="346"/>
      <c r="BF1589" s="346"/>
      <c r="BG1589" s="346"/>
    </row>
    <row r="1590" spans="1:59" s="326" customFormat="1" ht="12">
      <c r="A1590" s="339" t="s">
        <v>237</v>
      </c>
      <c r="B1590" s="340" t="s">
        <v>269</v>
      </c>
      <c r="C1590" s="308">
        <v>1670</v>
      </c>
      <c r="D1590" s="342">
        <f>D1591+D1592+D1593</f>
        <v>1670</v>
      </c>
      <c r="E1590" s="342"/>
      <c r="F1590" s="342"/>
      <c r="G1590" s="342"/>
      <c r="H1590" s="342">
        <f>H1591+H1592+H1593</f>
        <v>1670</v>
      </c>
      <c r="I1590" s="342"/>
      <c r="J1590" s="342"/>
      <c r="K1590" s="342"/>
      <c r="L1590" s="342"/>
      <c r="M1590" s="342"/>
      <c r="N1590" s="342"/>
      <c r="O1590" s="342"/>
      <c r="P1590" s="342"/>
      <c r="Q1590" s="342"/>
      <c r="R1590" s="342"/>
      <c r="S1590" s="342"/>
      <c r="T1590" s="342"/>
      <c r="U1590" s="327">
        <f t="shared" si="686"/>
        <v>1670</v>
      </c>
      <c r="V1590" s="32">
        <f t="shared" ref="V1590:V1653" si="705">U1590-S1590</f>
        <v>1670</v>
      </c>
      <c r="W1590" s="97">
        <f t="shared" si="704"/>
        <v>1670</v>
      </c>
      <c r="X1590" s="171">
        <f t="shared" si="695"/>
        <v>0</v>
      </c>
      <c r="Y1590" s="203"/>
      <c r="Z1590" s="5">
        <f t="shared" si="698"/>
        <v>0</v>
      </c>
      <c r="AA1590" s="36"/>
      <c r="AB1590" s="36"/>
      <c r="AC1590" s="36"/>
      <c r="AD1590" s="36"/>
      <c r="AE1590" s="36"/>
      <c r="AF1590" s="36"/>
      <c r="AG1590" s="36"/>
      <c r="AH1590" s="36"/>
      <c r="AI1590" s="36"/>
      <c r="AJ1590" s="36"/>
      <c r="AK1590" s="36"/>
      <c r="AL1590" s="36"/>
      <c r="AM1590" s="36"/>
      <c r="AN1590" s="36"/>
      <c r="AO1590" s="36"/>
      <c r="AP1590" s="36"/>
      <c r="AQ1590" s="36"/>
      <c r="AR1590" s="36"/>
      <c r="AS1590" s="36"/>
      <c r="AT1590" s="36"/>
      <c r="AU1590" s="36"/>
      <c r="AV1590" s="36"/>
      <c r="AW1590" s="36"/>
      <c r="AX1590" s="36"/>
      <c r="AY1590" s="36"/>
      <c r="AZ1590" s="36"/>
      <c r="BA1590" s="36"/>
      <c r="BB1590" s="36"/>
      <c r="BC1590" s="36"/>
      <c r="BD1590" s="36"/>
      <c r="BE1590" s="36"/>
      <c r="BF1590" s="36"/>
      <c r="BG1590" s="36"/>
    </row>
    <row r="1591" spans="1:59" s="326" customFormat="1" ht="12">
      <c r="A1591" s="330" t="s">
        <v>40</v>
      </c>
      <c r="B1591" s="331" t="s">
        <v>1117</v>
      </c>
      <c r="C1591" s="310">
        <v>300</v>
      </c>
      <c r="D1591" s="107">
        <f>SUM(E1591:P1591)</f>
        <v>300</v>
      </c>
      <c r="E1591" s="107"/>
      <c r="F1591" s="107"/>
      <c r="G1591" s="107"/>
      <c r="H1591" s="107">
        <v>300</v>
      </c>
      <c r="I1591" s="107"/>
      <c r="J1591" s="107"/>
      <c r="K1591" s="107"/>
      <c r="L1591" s="107"/>
      <c r="M1591" s="107"/>
      <c r="N1591" s="107"/>
      <c r="O1591" s="107"/>
      <c r="P1591" s="107"/>
      <c r="Q1591" s="107"/>
      <c r="R1591" s="107"/>
      <c r="S1591" s="107"/>
      <c r="T1591" s="107"/>
      <c r="U1591" s="329">
        <f t="shared" si="686"/>
        <v>300</v>
      </c>
      <c r="V1591" s="32">
        <f t="shared" si="705"/>
        <v>300</v>
      </c>
      <c r="W1591" s="97">
        <f t="shared" si="704"/>
        <v>300</v>
      </c>
      <c r="X1591" s="332">
        <f t="shared" si="695"/>
        <v>0</v>
      </c>
      <c r="Y1591" s="203"/>
      <c r="Z1591" s="5">
        <f t="shared" si="698"/>
        <v>0</v>
      </c>
      <c r="AA1591" s="36"/>
      <c r="AB1591" s="36"/>
      <c r="AC1591" s="36"/>
      <c r="AD1591" s="36"/>
      <c r="AE1591" s="36"/>
      <c r="AF1591" s="36"/>
      <c r="AG1591" s="36"/>
      <c r="AH1591" s="36"/>
      <c r="AI1591" s="36"/>
      <c r="AJ1591" s="36"/>
      <c r="AK1591" s="36"/>
      <c r="AL1591" s="36"/>
      <c r="AM1591" s="36"/>
      <c r="AN1591" s="36"/>
      <c r="AO1591" s="36"/>
      <c r="AP1591" s="36"/>
      <c r="AQ1591" s="36"/>
      <c r="AR1591" s="36"/>
      <c r="AS1591" s="36"/>
      <c r="AT1591" s="36"/>
      <c r="AU1591" s="36"/>
      <c r="AV1591" s="36"/>
      <c r="AW1591" s="36"/>
      <c r="AX1591" s="36"/>
      <c r="AY1591" s="36"/>
      <c r="AZ1591" s="36"/>
      <c r="BA1591" s="36"/>
      <c r="BB1591" s="36"/>
      <c r="BC1591" s="36"/>
      <c r="BD1591" s="36"/>
      <c r="BE1591" s="36"/>
      <c r="BF1591" s="36"/>
      <c r="BG1591" s="36"/>
    </row>
    <row r="1592" spans="1:59" s="347" customFormat="1" ht="12">
      <c r="A1592" s="330" t="s">
        <v>40</v>
      </c>
      <c r="B1592" s="331" t="s">
        <v>1136</v>
      </c>
      <c r="C1592" s="310">
        <v>650</v>
      </c>
      <c r="D1592" s="107">
        <f>SUM(E1592:P1592)</f>
        <v>650</v>
      </c>
      <c r="E1592" s="107"/>
      <c r="F1592" s="107"/>
      <c r="G1592" s="107"/>
      <c r="H1592" s="107">
        <v>650</v>
      </c>
      <c r="I1592" s="107"/>
      <c r="J1592" s="107"/>
      <c r="K1592" s="107"/>
      <c r="L1592" s="107"/>
      <c r="M1592" s="107"/>
      <c r="N1592" s="107"/>
      <c r="O1592" s="107"/>
      <c r="P1592" s="107"/>
      <c r="Q1592" s="107"/>
      <c r="R1592" s="107"/>
      <c r="S1592" s="107"/>
      <c r="T1592" s="107"/>
      <c r="U1592" s="343">
        <f t="shared" si="686"/>
        <v>650</v>
      </c>
      <c r="V1592" s="32">
        <f t="shared" si="705"/>
        <v>650</v>
      </c>
      <c r="W1592" s="97">
        <f t="shared" si="704"/>
        <v>650</v>
      </c>
      <c r="X1592" s="332">
        <f t="shared" si="695"/>
        <v>0</v>
      </c>
      <c r="Y1592" s="345"/>
      <c r="Z1592" s="5">
        <f t="shared" si="698"/>
        <v>0</v>
      </c>
      <c r="AA1592" s="346"/>
      <c r="AB1592" s="346"/>
      <c r="AC1592" s="346"/>
      <c r="AD1592" s="346"/>
      <c r="AE1592" s="346"/>
      <c r="AF1592" s="346"/>
      <c r="AG1592" s="346"/>
      <c r="AH1592" s="346"/>
      <c r="AI1592" s="346"/>
      <c r="AJ1592" s="346"/>
      <c r="AK1592" s="346"/>
      <c r="AL1592" s="346"/>
      <c r="AM1592" s="346"/>
      <c r="AN1592" s="346"/>
      <c r="AO1592" s="346"/>
      <c r="AP1592" s="346"/>
      <c r="AQ1592" s="346"/>
      <c r="AR1592" s="346"/>
      <c r="AS1592" s="346"/>
      <c r="AT1592" s="346"/>
      <c r="AU1592" s="346"/>
      <c r="AV1592" s="346"/>
      <c r="AW1592" s="346"/>
      <c r="AX1592" s="346"/>
      <c r="AY1592" s="346"/>
      <c r="AZ1592" s="346"/>
      <c r="BA1592" s="346"/>
      <c r="BB1592" s="346"/>
      <c r="BC1592" s="346"/>
      <c r="BD1592" s="346"/>
      <c r="BE1592" s="346"/>
      <c r="BF1592" s="346"/>
      <c r="BG1592" s="346"/>
    </row>
    <row r="1593" spans="1:59" s="347" customFormat="1" ht="12">
      <c r="A1593" s="330" t="s">
        <v>40</v>
      </c>
      <c r="B1593" s="331" t="s">
        <v>1137</v>
      </c>
      <c r="C1593" s="310">
        <v>720</v>
      </c>
      <c r="D1593" s="107">
        <f>SUM(E1593:P1593)</f>
        <v>720</v>
      </c>
      <c r="E1593" s="107"/>
      <c r="F1593" s="107"/>
      <c r="G1593" s="107"/>
      <c r="H1593" s="107">
        <v>720</v>
      </c>
      <c r="I1593" s="107"/>
      <c r="J1593" s="107"/>
      <c r="K1593" s="107"/>
      <c r="L1593" s="107"/>
      <c r="M1593" s="107"/>
      <c r="N1593" s="107"/>
      <c r="O1593" s="107"/>
      <c r="P1593" s="107"/>
      <c r="Q1593" s="107"/>
      <c r="R1593" s="107"/>
      <c r="S1593" s="107"/>
      <c r="T1593" s="107"/>
      <c r="U1593" s="343">
        <f t="shared" si="686"/>
        <v>720</v>
      </c>
      <c r="V1593" s="32">
        <f t="shared" si="705"/>
        <v>720</v>
      </c>
      <c r="W1593" s="97">
        <f t="shared" si="704"/>
        <v>720</v>
      </c>
      <c r="X1593" s="332">
        <f t="shared" si="695"/>
        <v>0</v>
      </c>
      <c r="Y1593" s="345"/>
      <c r="Z1593" s="5">
        <f t="shared" si="698"/>
        <v>0</v>
      </c>
      <c r="AA1593" s="346"/>
      <c r="AB1593" s="346"/>
      <c r="AC1593" s="346"/>
      <c r="AD1593" s="346"/>
      <c r="AE1593" s="346"/>
      <c r="AF1593" s="346"/>
      <c r="AG1593" s="346"/>
      <c r="AH1593" s="346"/>
      <c r="AI1593" s="346"/>
      <c r="AJ1593" s="346"/>
      <c r="AK1593" s="346"/>
      <c r="AL1593" s="346"/>
      <c r="AM1593" s="346"/>
      <c r="AN1593" s="346"/>
      <c r="AO1593" s="346"/>
      <c r="AP1593" s="346"/>
      <c r="AQ1593" s="346"/>
      <c r="AR1593" s="346"/>
      <c r="AS1593" s="346"/>
      <c r="AT1593" s="346"/>
      <c r="AU1593" s="346"/>
      <c r="AV1593" s="346"/>
      <c r="AW1593" s="346"/>
      <c r="AX1593" s="346"/>
      <c r="AY1593" s="346"/>
      <c r="AZ1593" s="346"/>
      <c r="BA1593" s="346"/>
      <c r="BB1593" s="346"/>
      <c r="BC1593" s="346"/>
      <c r="BD1593" s="346"/>
      <c r="BE1593" s="346"/>
      <c r="BF1593" s="346"/>
      <c r="BG1593" s="346"/>
    </row>
    <row r="1594" spans="1:59" s="326" customFormat="1" ht="12">
      <c r="A1594" s="323" t="s">
        <v>1138</v>
      </c>
      <c r="B1594" s="324" t="s">
        <v>1139</v>
      </c>
      <c r="C1594" s="308">
        <v>5378</v>
      </c>
      <c r="D1594" s="103">
        <f>D1595+D1596</f>
        <v>6029</v>
      </c>
      <c r="E1594" s="103"/>
      <c r="F1594" s="103"/>
      <c r="G1594" s="103"/>
      <c r="H1594" s="103">
        <f>H1595+H1596</f>
        <v>6029</v>
      </c>
      <c r="I1594" s="103"/>
      <c r="J1594" s="103"/>
      <c r="K1594" s="103"/>
      <c r="L1594" s="103"/>
      <c r="M1594" s="103"/>
      <c r="N1594" s="103"/>
      <c r="O1594" s="103"/>
      <c r="P1594" s="103"/>
      <c r="Q1594" s="103"/>
      <c r="R1594" s="103"/>
      <c r="S1594" s="103"/>
      <c r="T1594" s="103"/>
      <c r="U1594" s="327">
        <f t="shared" si="686"/>
        <v>6029</v>
      </c>
      <c r="V1594" s="32">
        <f t="shared" si="705"/>
        <v>6029</v>
      </c>
      <c r="W1594" s="97">
        <f t="shared" si="704"/>
        <v>6029</v>
      </c>
      <c r="X1594" s="171">
        <f t="shared" si="695"/>
        <v>651</v>
      </c>
      <c r="Y1594" s="203"/>
      <c r="Z1594" s="5">
        <f t="shared" si="698"/>
        <v>0</v>
      </c>
      <c r="AA1594" s="36"/>
      <c r="AB1594" s="36"/>
      <c r="AC1594" s="36"/>
      <c r="AD1594" s="36"/>
      <c r="AE1594" s="36"/>
      <c r="AF1594" s="36"/>
      <c r="AG1594" s="36"/>
      <c r="AH1594" s="36"/>
      <c r="AI1594" s="36"/>
      <c r="AJ1594" s="36"/>
      <c r="AK1594" s="36"/>
      <c r="AL1594" s="36"/>
      <c r="AM1594" s="36"/>
      <c r="AN1594" s="36"/>
      <c r="AO1594" s="36"/>
      <c r="AP1594" s="36"/>
      <c r="AQ1594" s="36"/>
      <c r="AR1594" s="36"/>
      <c r="AS1594" s="36"/>
      <c r="AT1594" s="36"/>
      <c r="AU1594" s="36"/>
      <c r="AV1594" s="36"/>
      <c r="AW1594" s="36"/>
      <c r="AX1594" s="36"/>
      <c r="AY1594" s="36"/>
      <c r="AZ1594" s="36"/>
      <c r="BA1594" s="36"/>
      <c r="BB1594" s="36"/>
      <c r="BC1594" s="36"/>
      <c r="BD1594" s="36"/>
      <c r="BE1594" s="36"/>
      <c r="BF1594" s="36"/>
      <c r="BG1594" s="36"/>
    </row>
    <row r="1595" spans="1:59" s="326" customFormat="1" ht="12">
      <c r="A1595" s="339" t="s">
        <v>237</v>
      </c>
      <c r="B1595" s="340" t="s">
        <v>1128</v>
      </c>
      <c r="C1595" s="341">
        <v>3300</v>
      </c>
      <c r="D1595" s="342">
        <f>SUM(E1595:P1595)</f>
        <v>3300</v>
      </c>
      <c r="E1595" s="342"/>
      <c r="F1595" s="342"/>
      <c r="G1595" s="342"/>
      <c r="H1595" s="342">
        <v>3300</v>
      </c>
      <c r="I1595" s="342"/>
      <c r="J1595" s="342"/>
      <c r="K1595" s="342"/>
      <c r="L1595" s="342"/>
      <c r="M1595" s="342"/>
      <c r="N1595" s="342"/>
      <c r="O1595" s="342"/>
      <c r="P1595" s="342"/>
      <c r="Q1595" s="342"/>
      <c r="R1595" s="342"/>
      <c r="S1595" s="342"/>
      <c r="T1595" s="342"/>
      <c r="U1595" s="327">
        <f t="shared" si="686"/>
        <v>3300</v>
      </c>
      <c r="V1595" s="32">
        <f t="shared" si="705"/>
        <v>3300</v>
      </c>
      <c r="W1595" s="97">
        <f t="shared" si="704"/>
        <v>3300</v>
      </c>
      <c r="X1595" s="344">
        <f t="shared" si="695"/>
        <v>0</v>
      </c>
      <c r="Y1595" s="203"/>
      <c r="Z1595" s="5">
        <f t="shared" si="698"/>
        <v>0</v>
      </c>
      <c r="AA1595" s="36"/>
      <c r="AB1595" s="36"/>
      <c r="AC1595" s="36"/>
      <c r="AD1595" s="36"/>
      <c r="AE1595" s="36"/>
      <c r="AF1595" s="36"/>
      <c r="AG1595" s="36"/>
      <c r="AH1595" s="36"/>
      <c r="AI1595" s="36"/>
      <c r="AJ1595" s="36"/>
      <c r="AK1595" s="36"/>
      <c r="AL1595" s="36"/>
      <c r="AM1595" s="36"/>
      <c r="AN1595" s="36"/>
      <c r="AO1595" s="36"/>
      <c r="AP1595" s="36"/>
      <c r="AQ1595" s="36"/>
      <c r="AR1595" s="36"/>
      <c r="AS1595" s="36"/>
      <c r="AT1595" s="36"/>
      <c r="AU1595" s="36"/>
      <c r="AV1595" s="36"/>
      <c r="AW1595" s="36"/>
      <c r="AX1595" s="36"/>
      <c r="AY1595" s="36"/>
      <c r="AZ1595" s="36"/>
      <c r="BA1595" s="36"/>
      <c r="BB1595" s="36"/>
      <c r="BC1595" s="36"/>
      <c r="BD1595" s="36"/>
      <c r="BE1595" s="36"/>
      <c r="BF1595" s="36"/>
      <c r="BG1595" s="36"/>
    </row>
    <row r="1596" spans="1:59" s="326" customFormat="1" ht="12">
      <c r="A1596" s="339" t="s">
        <v>237</v>
      </c>
      <c r="B1596" s="340" t="s">
        <v>269</v>
      </c>
      <c r="C1596" s="341">
        <v>2078</v>
      </c>
      <c r="D1596" s="342">
        <f>D1597+D1598</f>
        <v>2729</v>
      </c>
      <c r="E1596" s="342">
        <v>0</v>
      </c>
      <c r="F1596" s="342">
        <v>0</v>
      </c>
      <c r="G1596" s="342">
        <v>0</v>
      </c>
      <c r="H1596" s="342">
        <f>H1597+H1598</f>
        <v>2729</v>
      </c>
      <c r="I1596" s="342">
        <v>0</v>
      </c>
      <c r="J1596" s="342">
        <v>0</v>
      </c>
      <c r="K1596" s="342">
        <v>0</v>
      </c>
      <c r="L1596" s="342">
        <v>0</v>
      </c>
      <c r="M1596" s="342">
        <v>0</v>
      </c>
      <c r="N1596" s="342">
        <v>0</v>
      </c>
      <c r="O1596" s="342">
        <v>0</v>
      </c>
      <c r="P1596" s="342">
        <v>0</v>
      </c>
      <c r="Q1596" s="342"/>
      <c r="R1596" s="342"/>
      <c r="S1596" s="342"/>
      <c r="T1596" s="342"/>
      <c r="U1596" s="329">
        <f t="shared" si="686"/>
        <v>2729</v>
      </c>
      <c r="V1596" s="32">
        <f t="shared" si="705"/>
        <v>2729</v>
      </c>
      <c r="W1596" s="97">
        <f t="shared" si="704"/>
        <v>2729</v>
      </c>
      <c r="X1596" s="171">
        <f t="shared" si="695"/>
        <v>651</v>
      </c>
      <c r="Y1596" s="203"/>
      <c r="Z1596" s="5">
        <f t="shared" si="698"/>
        <v>0</v>
      </c>
      <c r="AA1596" s="36"/>
      <c r="AB1596" s="36"/>
      <c r="AC1596" s="36"/>
      <c r="AD1596" s="36"/>
      <c r="AE1596" s="36"/>
      <c r="AF1596" s="36"/>
      <c r="AG1596" s="36"/>
      <c r="AH1596" s="36"/>
      <c r="AI1596" s="36"/>
      <c r="AJ1596" s="36"/>
      <c r="AK1596" s="36"/>
      <c r="AL1596" s="36"/>
      <c r="AM1596" s="36"/>
      <c r="AN1596" s="36"/>
      <c r="AO1596" s="36"/>
      <c r="AP1596" s="36"/>
      <c r="AQ1596" s="36"/>
      <c r="AR1596" s="36"/>
      <c r="AS1596" s="36"/>
      <c r="AT1596" s="36"/>
      <c r="AU1596" s="36"/>
      <c r="AV1596" s="36"/>
      <c r="AW1596" s="36"/>
      <c r="AX1596" s="36"/>
      <c r="AY1596" s="36"/>
      <c r="AZ1596" s="36"/>
      <c r="BA1596" s="36"/>
      <c r="BB1596" s="36"/>
      <c r="BC1596" s="36"/>
      <c r="BD1596" s="36"/>
      <c r="BE1596" s="36"/>
      <c r="BF1596" s="36"/>
      <c r="BG1596" s="36"/>
    </row>
    <row r="1597" spans="1:59" s="347" customFormat="1" ht="12">
      <c r="A1597" s="330" t="s">
        <v>40</v>
      </c>
      <c r="B1597" s="331" t="s">
        <v>1117</v>
      </c>
      <c r="C1597" s="310">
        <v>300</v>
      </c>
      <c r="D1597" s="107">
        <f>SUM(E1597:P1597)</f>
        <v>300</v>
      </c>
      <c r="E1597" s="107"/>
      <c r="F1597" s="107"/>
      <c r="G1597" s="107"/>
      <c r="H1597" s="107">
        <v>300</v>
      </c>
      <c r="I1597" s="107"/>
      <c r="J1597" s="107"/>
      <c r="K1597" s="107"/>
      <c r="L1597" s="107"/>
      <c r="M1597" s="107"/>
      <c r="N1597" s="107"/>
      <c r="O1597" s="107"/>
      <c r="P1597" s="107"/>
      <c r="Q1597" s="107"/>
      <c r="R1597" s="107"/>
      <c r="S1597" s="107"/>
      <c r="T1597" s="107"/>
      <c r="U1597" s="343">
        <f t="shared" si="686"/>
        <v>300</v>
      </c>
      <c r="V1597" s="32">
        <f t="shared" si="705"/>
        <v>300</v>
      </c>
      <c r="W1597" s="97">
        <f t="shared" si="704"/>
        <v>300</v>
      </c>
      <c r="X1597" s="332">
        <f t="shared" si="695"/>
        <v>0</v>
      </c>
      <c r="Y1597" s="345"/>
      <c r="Z1597" s="5">
        <f t="shared" si="698"/>
        <v>0</v>
      </c>
      <c r="AA1597" s="346"/>
      <c r="AB1597" s="346"/>
      <c r="AC1597" s="346"/>
      <c r="AD1597" s="346"/>
      <c r="AE1597" s="346"/>
      <c r="AF1597" s="346"/>
      <c r="AG1597" s="346"/>
      <c r="AH1597" s="346"/>
      <c r="AI1597" s="346"/>
      <c r="AJ1597" s="346"/>
      <c r="AK1597" s="346"/>
      <c r="AL1597" s="346"/>
      <c r="AM1597" s="346"/>
      <c r="AN1597" s="346"/>
      <c r="AO1597" s="346"/>
      <c r="AP1597" s="346"/>
      <c r="AQ1597" s="346"/>
      <c r="AR1597" s="346"/>
      <c r="AS1597" s="346"/>
      <c r="AT1597" s="346"/>
      <c r="AU1597" s="346"/>
      <c r="AV1597" s="346"/>
      <c r="AW1597" s="346"/>
      <c r="AX1597" s="346"/>
      <c r="AY1597" s="346"/>
      <c r="AZ1597" s="346"/>
      <c r="BA1597" s="346"/>
      <c r="BB1597" s="346"/>
      <c r="BC1597" s="346"/>
      <c r="BD1597" s="346"/>
      <c r="BE1597" s="346"/>
      <c r="BF1597" s="346"/>
      <c r="BG1597" s="346"/>
    </row>
    <row r="1598" spans="1:59" s="347" customFormat="1" ht="48">
      <c r="A1598" s="330" t="s">
        <v>40</v>
      </c>
      <c r="B1598" s="331" t="s">
        <v>1140</v>
      </c>
      <c r="C1598" s="310">
        <v>1778</v>
      </c>
      <c r="D1598" s="107">
        <f>SUM(E1598:P1598)</f>
        <v>2429</v>
      </c>
      <c r="E1598" s="107"/>
      <c r="F1598" s="107"/>
      <c r="G1598" s="107"/>
      <c r="H1598" s="107">
        <v>2429</v>
      </c>
      <c r="I1598" s="107"/>
      <c r="J1598" s="107"/>
      <c r="K1598" s="107"/>
      <c r="L1598" s="107"/>
      <c r="M1598" s="107"/>
      <c r="N1598" s="107"/>
      <c r="O1598" s="107"/>
      <c r="P1598" s="107"/>
      <c r="Q1598" s="107"/>
      <c r="R1598" s="107"/>
      <c r="S1598" s="107"/>
      <c r="T1598" s="107"/>
      <c r="U1598" s="343">
        <f t="shared" si="686"/>
        <v>2429</v>
      </c>
      <c r="V1598" s="32">
        <f t="shared" si="705"/>
        <v>2429</v>
      </c>
      <c r="W1598" s="97">
        <f t="shared" si="704"/>
        <v>2429</v>
      </c>
      <c r="X1598" s="332">
        <f t="shared" si="695"/>
        <v>651</v>
      </c>
      <c r="Y1598" s="345"/>
      <c r="Z1598" s="5">
        <f t="shared" si="698"/>
        <v>0</v>
      </c>
      <c r="AA1598" s="346"/>
      <c r="AB1598" s="346"/>
      <c r="AC1598" s="346"/>
      <c r="AD1598" s="346"/>
      <c r="AE1598" s="346"/>
      <c r="AF1598" s="346"/>
      <c r="AG1598" s="346"/>
      <c r="AH1598" s="346"/>
      <c r="AI1598" s="346"/>
      <c r="AJ1598" s="346"/>
      <c r="AK1598" s="346"/>
      <c r="AL1598" s="346"/>
      <c r="AM1598" s="346"/>
      <c r="AN1598" s="346"/>
      <c r="AO1598" s="346"/>
      <c r="AP1598" s="346"/>
      <c r="AQ1598" s="346"/>
      <c r="AR1598" s="346"/>
      <c r="AS1598" s="346"/>
      <c r="AT1598" s="346"/>
      <c r="AU1598" s="346"/>
      <c r="AV1598" s="346"/>
      <c r="AW1598" s="346"/>
      <c r="AX1598" s="346"/>
      <c r="AY1598" s="346"/>
      <c r="AZ1598" s="346"/>
      <c r="BA1598" s="346"/>
      <c r="BB1598" s="346"/>
      <c r="BC1598" s="346"/>
      <c r="BD1598" s="346"/>
      <c r="BE1598" s="346"/>
      <c r="BF1598" s="346"/>
      <c r="BG1598" s="346"/>
    </row>
    <row r="1599" spans="1:59" s="326" customFormat="1" ht="12">
      <c r="A1599" s="323" t="s">
        <v>1141</v>
      </c>
      <c r="B1599" s="324" t="s">
        <v>1142</v>
      </c>
      <c r="C1599" s="308">
        <v>7493</v>
      </c>
      <c r="D1599" s="103">
        <f>D1600+D1601</f>
        <v>7493</v>
      </c>
      <c r="E1599" s="103"/>
      <c r="F1599" s="103"/>
      <c r="G1599" s="103"/>
      <c r="H1599" s="103">
        <f>H1600+H1601</f>
        <v>7493</v>
      </c>
      <c r="I1599" s="103"/>
      <c r="J1599" s="103"/>
      <c r="K1599" s="103"/>
      <c r="L1599" s="103"/>
      <c r="M1599" s="103"/>
      <c r="N1599" s="103"/>
      <c r="O1599" s="103"/>
      <c r="P1599" s="103"/>
      <c r="Q1599" s="103"/>
      <c r="R1599" s="103"/>
      <c r="S1599" s="103"/>
      <c r="T1599" s="103"/>
      <c r="U1599" s="327">
        <f t="shared" si="686"/>
        <v>7493</v>
      </c>
      <c r="V1599" s="32">
        <f t="shared" si="705"/>
        <v>7493</v>
      </c>
      <c r="W1599" s="97">
        <f t="shared" si="704"/>
        <v>7493</v>
      </c>
      <c r="X1599" s="171">
        <f t="shared" si="695"/>
        <v>0</v>
      </c>
      <c r="Y1599" s="203"/>
      <c r="Z1599" s="5">
        <f t="shared" si="698"/>
        <v>0</v>
      </c>
      <c r="AA1599" s="36"/>
      <c r="AB1599" s="36"/>
      <c r="AC1599" s="36"/>
      <c r="AD1599" s="36"/>
      <c r="AE1599" s="36"/>
      <c r="AF1599" s="36"/>
      <c r="AG1599" s="36"/>
      <c r="AH1599" s="36"/>
      <c r="AI1599" s="36"/>
      <c r="AJ1599" s="36"/>
      <c r="AK1599" s="36"/>
      <c r="AL1599" s="36"/>
      <c r="AM1599" s="36"/>
      <c r="AN1599" s="36"/>
      <c r="AO1599" s="36"/>
      <c r="AP1599" s="36"/>
      <c r="AQ1599" s="36"/>
      <c r="AR1599" s="36"/>
      <c r="AS1599" s="36"/>
      <c r="AT1599" s="36"/>
      <c r="AU1599" s="36"/>
      <c r="AV1599" s="36"/>
      <c r="AW1599" s="36"/>
      <c r="AX1599" s="36"/>
      <c r="AY1599" s="36"/>
      <c r="AZ1599" s="36"/>
      <c r="BA1599" s="36"/>
      <c r="BB1599" s="36"/>
      <c r="BC1599" s="36"/>
      <c r="BD1599" s="36"/>
      <c r="BE1599" s="36"/>
      <c r="BF1599" s="36"/>
      <c r="BG1599" s="36"/>
    </row>
    <row r="1600" spans="1:59" s="326" customFormat="1" ht="12">
      <c r="A1600" s="339" t="s">
        <v>237</v>
      </c>
      <c r="B1600" s="340" t="s">
        <v>1128</v>
      </c>
      <c r="C1600" s="308">
        <v>6160</v>
      </c>
      <c r="D1600" s="342">
        <f>SUM(E1600:P1600)</f>
        <v>6160</v>
      </c>
      <c r="E1600" s="342"/>
      <c r="F1600" s="342"/>
      <c r="G1600" s="342"/>
      <c r="H1600" s="342">
        <v>6160</v>
      </c>
      <c r="I1600" s="342"/>
      <c r="J1600" s="342"/>
      <c r="K1600" s="342"/>
      <c r="L1600" s="342"/>
      <c r="M1600" s="342"/>
      <c r="N1600" s="342"/>
      <c r="O1600" s="342"/>
      <c r="P1600" s="342"/>
      <c r="Q1600" s="342"/>
      <c r="R1600" s="342"/>
      <c r="S1600" s="342"/>
      <c r="T1600" s="342"/>
      <c r="U1600" s="327">
        <f t="shared" ref="U1600:U1663" si="706">D1600+Q1600+R1600</f>
        <v>6160</v>
      </c>
      <c r="V1600" s="32">
        <f t="shared" si="705"/>
        <v>6160</v>
      </c>
      <c r="W1600" s="97">
        <f t="shared" si="704"/>
        <v>6160</v>
      </c>
      <c r="X1600" s="344">
        <f t="shared" si="695"/>
        <v>0</v>
      </c>
      <c r="Y1600" s="203"/>
      <c r="Z1600" s="5">
        <f t="shared" si="698"/>
        <v>0</v>
      </c>
      <c r="AA1600" s="36"/>
      <c r="AB1600" s="36"/>
      <c r="AC1600" s="36"/>
      <c r="AD1600" s="36"/>
      <c r="AE1600" s="36"/>
      <c r="AF1600" s="36"/>
      <c r="AG1600" s="36"/>
      <c r="AH1600" s="36"/>
      <c r="AI1600" s="36"/>
      <c r="AJ1600" s="36"/>
      <c r="AK1600" s="36"/>
      <c r="AL1600" s="36"/>
      <c r="AM1600" s="36"/>
      <c r="AN1600" s="36"/>
      <c r="AO1600" s="36"/>
      <c r="AP1600" s="36"/>
      <c r="AQ1600" s="36"/>
      <c r="AR1600" s="36"/>
      <c r="AS1600" s="36"/>
      <c r="AT1600" s="36"/>
      <c r="AU1600" s="36"/>
      <c r="AV1600" s="36"/>
      <c r="AW1600" s="36"/>
      <c r="AX1600" s="36"/>
      <c r="AY1600" s="36"/>
      <c r="AZ1600" s="36"/>
      <c r="BA1600" s="36"/>
      <c r="BB1600" s="36"/>
      <c r="BC1600" s="36"/>
      <c r="BD1600" s="36"/>
      <c r="BE1600" s="36"/>
      <c r="BF1600" s="36"/>
      <c r="BG1600" s="36"/>
    </row>
    <row r="1601" spans="1:59" s="326" customFormat="1" ht="12">
      <c r="A1601" s="339" t="s">
        <v>237</v>
      </c>
      <c r="B1601" s="340" t="s">
        <v>269</v>
      </c>
      <c r="C1601" s="308">
        <v>1333</v>
      </c>
      <c r="D1601" s="342">
        <f>D1602+D1603</f>
        <v>1333</v>
      </c>
      <c r="E1601" s="342"/>
      <c r="F1601" s="342"/>
      <c r="G1601" s="342"/>
      <c r="H1601" s="342">
        <f>H1602+H1603</f>
        <v>1333</v>
      </c>
      <c r="I1601" s="342"/>
      <c r="J1601" s="342"/>
      <c r="K1601" s="342"/>
      <c r="L1601" s="342"/>
      <c r="M1601" s="342"/>
      <c r="N1601" s="342"/>
      <c r="O1601" s="342"/>
      <c r="P1601" s="342"/>
      <c r="Q1601" s="342"/>
      <c r="R1601" s="342"/>
      <c r="S1601" s="342"/>
      <c r="T1601" s="342"/>
      <c r="U1601" s="327">
        <f t="shared" si="706"/>
        <v>1333</v>
      </c>
      <c r="V1601" s="32">
        <f t="shared" si="705"/>
        <v>1333</v>
      </c>
      <c r="W1601" s="97">
        <f t="shared" si="704"/>
        <v>1333</v>
      </c>
      <c r="X1601" s="171">
        <f t="shared" si="695"/>
        <v>0</v>
      </c>
      <c r="Y1601" s="203"/>
      <c r="Z1601" s="5">
        <f t="shared" si="698"/>
        <v>0</v>
      </c>
      <c r="AA1601" s="36"/>
      <c r="AB1601" s="36"/>
      <c r="AC1601" s="36"/>
      <c r="AD1601" s="36"/>
      <c r="AE1601" s="36"/>
      <c r="AF1601" s="36"/>
      <c r="AG1601" s="36"/>
      <c r="AH1601" s="36"/>
      <c r="AI1601" s="36"/>
      <c r="AJ1601" s="36"/>
      <c r="AK1601" s="36"/>
      <c r="AL1601" s="36"/>
      <c r="AM1601" s="36"/>
      <c r="AN1601" s="36"/>
      <c r="AO1601" s="36"/>
      <c r="AP1601" s="36"/>
      <c r="AQ1601" s="36"/>
      <c r="AR1601" s="36"/>
      <c r="AS1601" s="36"/>
      <c r="AT1601" s="36"/>
      <c r="AU1601" s="36"/>
      <c r="AV1601" s="36"/>
      <c r="AW1601" s="36"/>
      <c r="AX1601" s="36"/>
      <c r="AY1601" s="36"/>
      <c r="AZ1601" s="36"/>
      <c r="BA1601" s="36"/>
      <c r="BB1601" s="36"/>
      <c r="BC1601" s="36"/>
      <c r="BD1601" s="36"/>
      <c r="BE1601" s="36"/>
      <c r="BF1601" s="36"/>
      <c r="BG1601" s="36"/>
    </row>
    <row r="1602" spans="1:59" s="326" customFormat="1" ht="12">
      <c r="A1602" s="330" t="s">
        <v>40</v>
      </c>
      <c r="B1602" s="331" t="s">
        <v>1117</v>
      </c>
      <c r="C1602" s="310">
        <v>300</v>
      </c>
      <c r="D1602" s="107">
        <f>SUM(E1602:P1602)</f>
        <v>300</v>
      </c>
      <c r="E1602" s="107"/>
      <c r="F1602" s="107"/>
      <c r="G1602" s="107"/>
      <c r="H1602" s="107">
        <v>300</v>
      </c>
      <c r="I1602" s="107"/>
      <c r="J1602" s="107"/>
      <c r="K1602" s="107"/>
      <c r="L1602" s="107"/>
      <c r="M1602" s="107"/>
      <c r="N1602" s="107"/>
      <c r="O1602" s="107"/>
      <c r="P1602" s="107"/>
      <c r="Q1602" s="107"/>
      <c r="R1602" s="107"/>
      <c r="S1602" s="107"/>
      <c r="T1602" s="107"/>
      <c r="U1602" s="329">
        <f t="shared" si="706"/>
        <v>300</v>
      </c>
      <c r="V1602" s="32">
        <f t="shared" si="705"/>
        <v>300</v>
      </c>
      <c r="W1602" s="97">
        <f t="shared" si="704"/>
        <v>300</v>
      </c>
      <c r="X1602" s="332">
        <f t="shared" si="695"/>
        <v>0</v>
      </c>
      <c r="Y1602" s="203"/>
      <c r="Z1602" s="5">
        <f t="shared" si="698"/>
        <v>0</v>
      </c>
      <c r="AA1602" s="36"/>
      <c r="AB1602" s="36"/>
      <c r="AC1602" s="36"/>
      <c r="AD1602" s="36"/>
      <c r="AE1602" s="36"/>
      <c r="AF1602" s="36"/>
      <c r="AG1602" s="36"/>
      <c r="AH1602" s="36"/>
      <c r="AI1602" s="36"/>
      <c r="AJ1602" s="36"/>
      <c r="AK1602" s="36"/>
      <c r="AL1602" s="36"/>
      <c r="AM1602" s="36"/>
      <c r="AN1602" s="36"/>
      <c r="AO1602" s="36"/>
      <c r="AP1602" s="36"/>
      <c r="AQ1602" s="36"/>
      <c r="AR1602" s="36"/>
      <c r="AS1602" s="36"/>
      <c r="AT1602" s="36"/>
      <c r="AU1602" s="36"/>
      <c r="AV1602" s="36"/>
      <c r="AW1602" s="36"/>
      <c r="AX1602" s="36"/>
      <c r="AY1602" s="36"/>
      <c r="AZ1602" s="36"/>
      <c r="BA1602" s="36"/>
      <c r="BB1602" s="36"/>
      <c r="BC1602" s="36"/>
      <c r="BD1602" s="36"/>
      <c r="BE1602" s="36"/>
      <c r="BF1602" s="36"/>
      <c r="BG1602" s="36"/>
    </row>
    <row r="1603" spans="1:59" s="347" customFormat="1" ht="36">
      <c r="A1603" s="330" t="s">
        <v>40</v>
      </c>
      <c r="B1603" s="331" t="s">
        <v>1143</v>
      </c>
      <c r="C1603" s="310">
        <v>1033</v>
      </c>
      <c r="D1603" s="107">
        <f>SUM(E1603:P1603)</f>
        <v>1033</v>
      </c>
      <c r="E1603" s="107"/>
      <c r="F1603" s="107"/>
      <c r="G1603" s="107"/>
      <c r="H1603" s="107">
        <v>1033</v>
      </c>
      <c r="I1603" s="107"/>
      <c r="J1603" s="107"/>
      <c r="K1603" s="107"/>
      <c r="L1603" s="107"/>
      <c r="M1603" s="107"/>
      <c r="N1603" s="107"/>
      <c r="O1603" s="107"/>
      <c r="P1603" s="107"/>
      <c r="Q1603" s="107"/>
      <c r="R1603" s="107"/>
      <c r="S1603" s="107"/>
      <c r="T1603" s="107"/>
      <c r="U1603" s="349">
        <f t="shared" si="706"/>
        <v>1033</v>
      </c>
      <c r="V1603" s="32">
        <f t="shared" si="705"/>
        <v>1033</v>
      </c>
      <c r="W1603" s="97">
        <f t="shared" si="704"/>
        <v>1033</v>
      </c>
      <c r="X1603" s="332">
        <f t="shared" si="695"/>
        <v>0</v>
      </c>
      <c r="Y1603" s="345"/>
      <c r="Z1603" s="5">
        <f t="shared" si="698"/>
        <v>0</v>
      </c>
      <c r="AA1603" s="346"/>
      <c r="AB1603" s="346"/>
      <c r="AC1603" s="346"/>
      <c r="AD1603" s="346"/>
      <c r="AE1603" s="346"/>
      <c r="AF1603" s="346"/>
      <c r="AG1603" s="346"/>
      <c r="AH1603" s="346"/>
      <c r="AI1603" s="346"/>
      <c r="AJ1603" s="346"/>
      <c r="AK1603" s="346"/>
      <c r="AL1603" s="346"/>
      <c r="AM1603" s="346"/>
      <c r="AN1603" s="346"/>
      <c r="AO1603" s="346"/>
      <c r="AP1603" s="346"/>
      <c r="AQ1603" s="346"/>
      <c r="AR1603" s="346"/>
      <c r="AS1603" s="346"/>
      <c r="AT1603" s="346"/>
      <c r="AU1603" s="346"/>
      <c r="AV1603" s="346"/>
      <c r="AW1603" s="346"/>
      <c r="AX1603" s="346"/>
      <c r="AY1603" s="346"/>
      <c r="AZ1603" s="346"/>
      <c r="BA1603" s="346"/>
      <c r="BB1603" s="346"/>
      <c r="BC1603" s="346"/>
      <c r="BD1603" s="346"/>
      <c r="BE1603" s="346"/>
      <c r="BF1603" s="346"/>
      <c r="BG1603" s="346"/>
    </row>
    <row r="1604" spans="1:59" s="347" customFormat="1" ht="12">
      <c r="A1604" s="323" t="s">
        <v>1144</v>
      </c>
      <c r="B1604" s="324" t="s">
        <v>1145</v>
      </c>
      <c r="C1604" s="308">
        <v>2672</v>
      </c>
      <c r="D1604" s="103">
        <f>D1605+D1606</f>
        <v>3855</v>
      </c>
      <c r="E1604" s="103"/>
      <c r="F1604" s="103"/>
      <c r="G1604" s="103"/>
      <c r="H1604" s="103">
        <f>H1605+H1606</f>
        <v>3855</v>
      </c>
      <c r="I1604" s="103"/>
      <c r="J1604" s="103"/>
      <c r="K1604" s="103"/>
      <c r="L1604" s="103"/>
      <c r="M1604" s="103"/>
      <c r="N1604" s="103"/>
      <c r="O1604" s="103"/>
      <c r="P1604" s="103"/>
      <c r="Q1604" s="103"/>
      <c r="R1604" s="103"/>
      <c r="S1604" s="103"/>
      <c r="T1604" s="103"/>
      <c r="U1604" s="343">
        <f t="shared" si="706"/>
        <v>3855</v>
      </c>
      <c r="V1604" s="32">
        <f t="shared" si="705"/>
        <v>3855</v>
      </c>
      <c r="W1604" s="97">
        <f t="shared" si="704"/>
        <v>3855</v>
      </c>
      <c r="X1604" s="171">
        <f t="shared" si="695"/>
        <v>1183</v>
      </c>
      <c r="Y1604" s="345"/>
      <c r="Z1604" s="5">
        <f t="shared" si="698"/>
        <v>0</v>
      </c>
      <c r="AA1604" s="346"/>
      <c r="AB1604" s="346"/>
      <c r="AC1604" s="346"/>
      <c r="AD1604" s="346"/>
      <c r="AE1604" s="346"/>
      <c r="AF1604" s="346"/>
      <c r="AG1604" s="346"/>
      <c r="AH1604" s="346"/>
      <c r="AI1604" s="346"/>
      <c r="AJ1604" s="346"/>
      <c r="AK1604" s="346"/>
      <c r="AL1604" s="346"/>
      <c r="AM1604" s="346"/>
      <c r="AN1604" s="346"/>
      <c r="AO1604" s="346"/>
      <c r="AP1604" s="346"/>
      <c r="AQ1604" s="346"/>
      <c r="AR1604" s="346"/>
      <c r="AS1604" s="346"/>
      <c r="AT1604" s="346"/>
      <c r="AU1604" s="346"/>
      <c r="AV1604" s="346"/>
      <c r="AW1604" s="346"/>
      <c r="AX1604" s="346"/>
      <c r="AY1604" s="346"/>
      <c r="AZ1604" s="346"/>
      <c r="BA1604" s="346"/>
      <c r="BB1604" s="346"/>
      <c r="BC1604" s="346"/>
      <c r="BD1604" s="346"/>
      <c r="BE1604" s="346"/>
      <c r="BF1604" s="346"/>
      <c r="BG1604" s="346"/>
    </row>
    <row r="1605" spans="1:59" s="326" customFormat="1" ht="12">
      <c r="A1605" s="339" t="s">
        <v>237</v>
      </c>
      <c r="B1605" s="340" t="s">
        <v>1128</v>
      </c>
      <c r="C1605" s="308">
        <v>1800</v>
      </c>
      <c r="D1605" s="342">
        <f>SUM(E1605:P1605)</f>
        <v>1800</v>
      </c>
      <c r="E1605" s="342"/>
      <c r="F1605" s="342"/>
      <c r="G1605" s="342"/>
      <c r="H1605" s="342">
        <v>1800</v>
      </c>
      <c r="I1605" s="342"/>
      <c r="J1605" s="342"/>
      <c r="K1605" s="342"/>
      <c r="L1605" s="342"/>
      <c r="M1605" s="342"/>
      <c r="N1605" s="342"/>
      <c r="O1605" s="342"/>
      <c r="P1605" s="342"/>
      <c r="Q1605" s="342"/>
      <c r="R1605" s="342"/>
      <c r="S1605" s="342"/>
      <c r="T1605" s="342"/>
      <c r="U1605" s="327">
        <f t="shared" si="706"/>
        <v>1800</v>
      </c>
      <c r="V1605" s="32">
        <f t="shared" si="705"/>
        <v>1800</v>
      </c>
      <c r="W1605" s="97">
        <f t="shared" si="704"/>
        <v>1800</v>
      </c>
      <c r="X1605" s="344">
        <f t="shared" si="695"/>
        <v>0</v>
      </c>
      <c r="Y1605" s="203"/>
      <c r="Z1605" s="5">
        <f t="shared" si="698"/>
        <v>0</v>
      </c>
      <c r="AA1605" s="36"/>
      <c r="AB1605" s="36"/>
      <c r="AC1605" s="36"/>
      <c r="AD1605" s="36"/>
      <c r="AE1605" s="36"/>
      <c r="AF1605" s="36"/>
      <c r="AG1605" s="36"/>
      <c r="AH1605" s="36"/>
      <c r="AI1605" s="36"/>
      <c r="AJ1605" s="36"/>
      <c r="AK1605" s="36"/>
      <c r="AL1605" s="36"/>
      <c r="AM1605" s="36"/>
      <c r="AN1605" s="36"/>
      <c r="AO1605" s="36"/>
      <c r="AP1605" s="36"/>
      <c r="AQ1605" s="36"/>
      <c r="AR1605" s="36"/>
      <c r="AS1605" s="36"/>
      <c r="AT1605" s="36"/>
      <c r="AU1605" s="36"/>
      <c r="AV1605" s="36"/>
      <c r="AW1605" s="36"/>
      <c r="AX1605" s="36"/>
      <c r="AY1605" s="36"/>
      <c r="AZ1605" s="36"/>
      <c r="BA1605" s="36"/>
      <c r="BB1605" s="36"/>
      <c r="BC1605" s="36"/>
      <c r="BD1605" s="36"/>
      <c r="BE1605" s="36"/>
      <c r="BF1605" s="36"/>
      <c r="BG1605" s="36"/>
    </row>
    <row r="1606" spans="1:59" s="326" customFormat="1" ht="12">
      <c r="A1606" s="339" t="s">
        <v>237</v>
      </c>
      <c r="B1606" s="340" t="s">
        <v>269</v>
      </c>
      <c r="C1606" s="308">
        <v>872</v>
      </c>
      <c r="D1606" s="342">
        <f>SUM(E1606:P1606)</f>
        <v>2055</v>
      </c>
      <c r="E1606" s="342"/>
      <c r="F1606" s="342"/>
      <c r="G1606" s="342"/>
      <c r="H1606" s="342">
        <f>SUM(H1607:H1609)</f>
        <v>2055</v>
      </c>
      <c r="I1606" s="342"/>
      <c r="J1606" s="342"/>
      <c r="K1606" s="342"/>
      <c r="L1606" s="342"/>
      <c r="M1606" s="342"/>
      <c r="N1606" s="342"/>
      <c r="O1606" s="342"/>
      <c r="P1606" s="342"/>
      <c r="Q1606" s="342"/>
      <c r="R1606" s="342"/>
      <c r="S1606" s="342"/>
      <c r="T1606" s="342"/>
      <c r="U1606" s="327">
        <f t="shared" si="706"/>
        <v>2055</v>
      </c>
      <c r="V1606" s="32">
        <f t="shared" si="705"/>
        <v>2055</v>
      </c>
      <c r="W1606" s="97">
        <f t="shared" si="704"/>
        <v>2055</v>
      </c>
      <c r="X1606" s="171">
        <f t="shared" si="695"/>
        <v>1183</v>
      </c>
      <c r="Y1606" s="203"/>
      <c r="Z1606" s="5">
        <f t="shared" si="698"/>
        <v>0</v>
      </c>
      <c r="AA1606" s="36"/>
      <c r="AB1606" s="36"/>
      <c r="AC1606" s="36"/>
      <c r="AD1606" s="36"/>
      <c r="AE1606" s="36"/>
      <c r="AF1606" s="36"/>
      <c r="AG1606" s="36"/>
      <c r="AH1606" s="36"/>
      <c r="AI1606" s="36"/>
      <c r="AJ1606" s="36"/>
      <c r="AK1606" s="36"/>
      <c r="AL1606" s="36"/>
      <c r="AM1606" s="36"/>
      <c r="AN1606" s="36"/>
      <c r="AO1606" s="36"/>
      <c r="AP1606" s="36"/>
      <c r="AQ1606" s="36"/>
      <c r="AR1606" s="36"/>
      <c r="AS1606" s="36"/>
      <c r="AT1606" s="36"/>
      <c r="AU1606" s="36"/>
      <c r="AV1606" s="36"/>
      <c r="AW1606" s="36"/>
      <c r="AX1606" s="36"/>
      <c r="AY1606" s="36"/>
      <c r="AZ1606" s="36"/>
      <c r="BA1606" s="36"/>
      <c r="BB1606" s="36"/>
      <c r="BC1606" s="36"/>
      <c r="BD1606" s="36"/>
      <c r="BE1606" s="36"/>
      <c r="BF1606" s="36"/>
      <c r="BG1606" s="36"/>
    </row>
    <row r="1607" spans="1:59" s="326" customFormat="1" ht="12">
      <c r="A1607" s="330" t="s">
        <v>40</v>
      </c>
      <c r="B1607" s="331" t="s">
        <v>1117</v>
      </c>
      <c r="C1607" s="310">
        <v>300</v>
      </c>
      <c r="D1607" s="107">
        <f>SUM(E1607:P1607)</f>
        <v>300</v>
      </c>
      <c r="E1607" s="107"/>
      <c r="F1607" s="107"/>
      <c r="G1607" s="107"/>
      <c r="H1607" s="107">
        <v>300</v>
      </c>
      <c r="I1607" s="107"/>
      <c r="J1607" s="107"/>
      <c r="K1607" s="107"/>
      <c r="L1607" s="107"/>
      <c r="M1607" s="107"/>
      <c r="N1607" s="107"/>
      <c r="O1607" s="107"/>
      <c r="P1607" s="107"/>
      <c r="Q1607" s="107"/>
      <c r="R1607" s="107"/>
      <c r="S1607" s="107"/>
      <c r="T1607" s="107"/>
      <c r="U1607" s="329">
        <f t="shared" si="706"/>
        <v>300</v>
      </c>
      <c r="V1607" s="32">
        <f t="shared" si="705"/>
        <v>300</v>
      </c>
      <c r="W1607" s="97">
        <f t="shared" si="704"/>
        <v>300</v>
      </c>
      <c r="X1607" s="332">
        <f t="shared" si="695"/>
        <v>0</v>
      </c>
      <c r="Y1607" s="203"/>
      <c r="Z1607" s="5">
        <f t="shared" si="698"/>
        <v>0</v>
      </c>
      <c r="AA1607" s="36"/>
      <c r="AB1607" s="36"/>
      <c r="AC1607" s="36"/>
      <c r="AD1607" s="36"/>
      <c r="AE1607" s="36"/>
      <c r="AF1607" s="36"/>
      <c r="AG1607" s="36"/>
      <c r="AH1607" s="36"/>
      <c r="AI1607" s="36"/>
      <c r="AJ1607" s="36"/>
      <c r="AK1607" s="36"/>
      <c r="AL1607" s="36"/>
      <c r="AM1607" s="36"/>
      <c r="AN1607" s="36"/>
      <c r="AO1607" s="36"/>
      <c r="AP1607" s="36"/>
      <c r="AQ1607" s="36"/>
      <c r="AR1607" s="36"/>
      <c r="AS1607" s="36"/>
      <c r="AT1607" s="36"/>
      <c r="AU1607" s="36"/>
      <c r="AV1607" s="36"/>
      <c r="AW1607" s="36"/>
      <c r="AX1607" s="36"/>
      <c r="AY1607" s="36"/>
      <c r="AZ1607" s="36"/>
      <c r="BA1607" s="36"/>
      <c r="BB1607" s="36"/>
      <c r="BC1607" s="36"/>
      <c r="BD1607" s="36"/>
      <c r="BE1607" s="36"/>
      <c r="BF1607" s="36"/>
      <c r="BG1607" s="36"/>
    </row>
    <row r="1608" spans="1:59" s="347" customFormat="1" ht="36">
      <c r="A1608" s="330" t="s">
        <v>40</v>
      </c>
      <c r="B1608" s="331" t="s">
        <v>1146</v>
      </c>
      <c r="C1608" s="310">
        <v>572</v>
      </c>
      <c r="D1608" s="107">
        <f t="shared" ref="D1608:D1609" si="707">SUM(E1608:P1608)</f>
        <v>572</v>
      </c>
      <c r="E1608" s="107"/>
      <c r="F1608" s="107"/>
      <c r="G1608" s="107"/>
      <c r="H1608" s="107">
        <v>572</v>
      </c>
      <c r="I1608" s="107"/>
      <c r="J1608" s="107"/>
      <c r="K1608" s="107"/>
      <c r="L1608" s="107"/>
      <c r="M1608" s="107"/>
      <c r="N1608" s="107"/>
      <c r="O1608" s="107"/>
      <c r="P1608" s="107"/>
      <c r="Q1608" s="107"/>
      <c r="R1608" s="107"/>
      <c r="S1608" s="107"/>
      <c r="T1608" s="107"/>
      <c r="U1608" s="349">
        <f t="shared" si="706"/>
        <v>572</v>
      </c>
      <c r="V1608" s="32">
        <f t="shared" si="705"/>
        <v>572</v>
      </c>
      <c r="W1608" s="97">
        <f t="shared" si="704"/>
        <v>572</v>
      </c>
      <c r="X1608" s="332">
        <f t="shared" si="695"/>
        <v>0</v>
      </c>
      <c r="Y1608" s="345"/>
      <c r="Z1608" s="5">
        <f t="shared" si="698"/>
        <v>0</v>
      </c>
      <c r="AA1608" s="346"/>
      <c r="AB1608" s="346"/>
      <c r="AC1608" s="346"/>
      <c r="AD1608" s="346"/>
      <c r="AE1608" s="346"/>
      <c r="AF1608" s="346"/>
      <c r="AG1608" s="346"/>
      <c r="AH1608" s="346"/>
      <c r="AI1608" s="346"/>
      <c r="AJ1608" s="346"/>
      <c r="AK1608" s="346"/>
      <c r="AL1608" s="346"/>
      <c r="AM1608" s="346"/>
      <c r="AN1608" s="346"/>
      <c r="AO1608" s="346"/>
      <c r="AP1608" s="346"/>
      <c r="AQ1608" s="346"/>
      <c r="AR1608" s="346"/>
      <c r="AS1608" s="346"/>
      <c r="AT1608" s="346"/>
      <c r="AU1608" s="346"/>
      <c r="AV1608" s="346"/>
      <c r="AW1608" s="346"/>
      <c r="AX1608" s="346"/>
      <c r="AY1608" s="346"/>
      <c r="AZ1608" s="346"/>
      <c r="BA1608" s="346"/>
      <c r="BB1608" s="346"/>
      <c r="BC1608" s="346"/>
      <c r="BD1608" s="346"/>
      <c r="BE1608" s="346"/>
      <c r="BF1608" s="346"/>
      <c r="BG1608" s="346"/>
    </row>
    <row r="1609" spans="1:59" s="347" customFormat="1" ht="34.5" customHeight="1">
      <c r="A1609" s="330" t="s">
        <v>40</v>
      </c>
      <c r="B1609" s="331" t="s">
        <v>1147</v>
      </c>
      <c r="C1609" s="310"/>
      <c r="D1609" s="107">
        <f t="shared" si="707"/>
        <v>1183</v>
      </c>
      <c r="E1609" s="107"/>
      <c r="F1609" s="107"/>
      <c r="G1609" s="107"/>
      <c r="H1609" s="107">
        <v>1183</v>
      </c>
      <c r="I1609" s="107"/>
      <c r="J1609" s="107"/>
      <c r="K1609" s="107"/>
      <c r="L1609" s="107"/>
      <c r="M1609" s="107"/>
      <c r="N1609" s="107"/>
      <c r="O1609" s="107"/>
      <c r="P1609" s="107"/>
      <c r="Q1609" s="107"/>
      <c r="R1609" s="107"/>
      <c r="S1609" s="107"/>
      <c r="T1609" s="107"/>
      <c r="U1609" s="349"/>
      <c r="V1609" s="32"/>
      <c r="W1609" s="97"/>
      <c r="X1609" s="332">
        <f t="shared" si="695"/>
        <v>1183</v>
      </c>
      <c r="Y1609" s="345"/>
      <c r="Z1609" s="5">
        <f t="shared" si="698"/>
        <v>0</v>
      </c>
      <c r="AA1609" s="346"/>
      <c r="AB1609" s="346"/>
      <c r="AC1609" s="346"/>
      <c r="AD1609" s="346"/>
      <c r="AE1609" s="346"/>
      <c r="AF1609" s="346"/>
      <c r="AG1609" s="346"/>
      <c r="AH1609" s="346"/>
      <c r="AI1609" s="346"/>
      <c r="AJ1609" s="346"/>
      <c r="AK1609" s="346"/>
      <c r="AL1609" s="346"/>
      <c r="AM1609" s="346"/>
      <c r="AN1609" s="346"/>
      <c r="AO1609" s="346"/>
      <c r="AP1609" s="346"/>
      <c r="AQ1609" s="346"/>
      <c r="AR1609" s="346"/>
      <c r="AS1609" s="346"/>
      <c r="AT1609" s="346"/>
      <c r="AU1609" s="346"/>
      <c r="AV1609" s="346"/>
      <c r="AW1609" s="346"/>
      <c r="AX1609" s="346"/>
      <c r="AY1609" s="346"/>
      <c r="AZ1609" s="346"/>
      <c r="BA1609" s="346"/>
      <c r="BB1609" s="346"/>
      <c r="BC1609" s="346"/>
      <c r="BD1609" s="346"/>
      <c r="BE1609" s="346"/>
      <c r="BF1609" s="346"/>
      <c r="BG1609" s="346"/>
    </row>
    <row r="1610" spans="1:59" s="347" customFormat="1" ht="12">
      <c r="A1610" s="323" t="s">
        <v>1148</v>
      </c>
      <c r="B1610" s="324" t="s">
        <v>1149</v>
      </c>
      <c r="C1610" s="308">
        <v>3200</v>
      </c>
      <c r="D1610" s="103">
        <f>D1611</f>
        <v>3200</v>
      </c>
      <c r="E1610" s="103"/>
      <c r="F1610" s="103"/>
      <c r="G1610" s="103"/>
      <c r="H1610" s="103">
        <f>H1611</f>
        <v>3200</v>
      </c>
      <c r="I1610" s="103"/>
      <c r="J1610" s="103"/>
      <c r="K1610" s="103"/>
      <c r="L1610" s="103"/>
      <c r="M1610" s="103"/>
      <c r="N1610" s="103"/>
      <c r="O1610" s="103"/>
      <c r="P1610" s="103"/>
      <c r="Q1610" s="103"/>
      <c r="R1610" s="103"/>
      <c r="S1610" s="103"/>
      <c r="T1610" s="103"/>
      <c r="U1610" s="343">
        <f t="shared" si="706"/>
        <v>3200</v>
      </c>
      <c r="V1610" s="32">
        <f t="shared" si="705"/>
        <v>3200</v>
      </c>
      <c r="W1610" s="97">
        <f t="shared" si="704"/>
        <v>3200</v>
      </c>
      <c r="X1610" s="171">
        <f t="shared" si="695"/>
        <v>0</v>
      </c>
      <c r="Y1610" s="345"/>
      <c r="Z1610" s="5">
        <f t="shared" si="698"/>
        <v>0</v>
      </c>
      <c r="AA1610" s="346"/>
      <c r="AB1610" s="346"/>
      <c r="AC1610" s="346"/>
      <c r="AD1610" s="346"/>
      <c r="AE1610" s="346"/>
      <c r="AF1610" s="346"/>
      <c r="AG1610" s="346"/>
      <c r="AH1610" s="346"/>
      <c r="AI1610" s="346"/>
      <c r="AJ1610" s="346"/>
      <c r="AK1610" s="346"/>
      <c r="AL1610" s="346"/>
      <c r="AM1610" s="346"/>
      <c r="AN1610" s="346"/>
      <c r="AO1610" s="346"/>
      <c r="AP1610" s="346"/>
      <c r="AQ1610" s="346"/>
      <c r="AR1610" s="346"/>
      <c r="AS1610" s="346"/>
      <c r="AT1610" s="346"/>
      <c r="AU1610" s="346"/>
      <c r="AV1610" s="346"/>
      <c r="AW1610" s="346"/>
      <c r="AX1610" s="346"/>
      <c r="AY1610" s="346"/>
      <c r="AZ1610" s="346"/>
      <c r="BA1610" s="346"/>
      <c r="BB1610" s="346"/>
      <c r="BC1610" s="346"/>
      <c r="BD1610" s="346"/>
      <c r="BE1610" s="346"/>
      <c r="BF1610" s="346"/>
      <c r="BG1610" s="346"/>
    </row>
    <row r="1611" spans="1:59" s="326" customFormat="1" ht="11.25" customHeight="1">
      <c r="A1611" s="339" t="s">
        <v>237</v>
      </c>
      <c r="B1611" s="340" t="s">
        <v>1128</v>
      </c>
      <c r="C1611" s="308">
        <v>3200</v>
      </c>
      <c r="D1611" s="342">
        <f>SUM(E1611:P1611)</f>
        <v>3200</v>
      </c>
      <c r="E1611" s="342"/>
      <c r="F1611" s="342"/>
      <c r="G1611" s="342"/>
      <c r="H1611" s="342">
        <v>3200</v>
      </c>
      <c r="I1611" s="342"/>
      <c r="J1611" s="342"/>
      <c r="K1611" s="342"/>
      <c r="L1611" s="342"/>
      <c r="M1611" s="342"/>
      <c r="N1611" s="342"/>
      <c r="O1611" s="342"/>
      <c r="P1611" s="342"/>
      <c r="Q1611" s="342"/>
      <c r="R1611" s="342"/>
      <c r="S1611" s="342"/>
      <c r="T1611" s="342"/>
      <c r="U1611" s="327">
        <f t="shared" si="706"/>
        <v>3200</v>
      </c>
      <c r="V1611" s="32">
        <f t="shared" si="705"/>
        <v>3200</v>
      </c>
      <c r="W1611" s="97">
        <f t="shared" si="704"/>
        <v>3200</v>
      </c>
      <c r="X1611" s="344">
        <f t="shared" si="695"/>
        <v>0</v>
      </c>
      <c r="Y1611" s="203"/>
      <c r="Z1611" s="5">
        <f t="shared" si="698"/>
        <v>0</v>
      </c>
      <c r="AA1611" s="36"/>
      <c r="AB1611" s="36"/>
      <c r="AC1611" s="36"/>
      <c r="AD1611" s="36"/>
      <c r="AE1611" s="36"/>
      <c r="AF1611" s="36"/>
      <c r="AG1611" s="36"/>
      <c r="AH1611" s="36"/>
      <c r="AI1611" s="36"/>
      <c r="AJ1611" s="36"/>
      <c r="AK1611" s="36"/>
      <c r="AL1611" s="36"/>
      <c r="AM1611" s="36"/>
      <c r="AN1611" s="36"/>
      <c r="AO1611" s="36"/>
      <c r="AP1611" s="36"/>
      <c r="AQ1611" s="36"/>
      <c r="AR1611" s="36"/>
      <c r="AS1611" s="36"/>
      <c r="AT1611" s="36"/>
      <c r="AU1611" s="36"/>
      <c r="AV1611" s="36"/>
      <c r="AW1611" s="36"/>
      <c r="AX1611" s="36"/>
      <c r="AY1611" s="36"/>
      <c r="AZ1611" s="36"/>
      <c r="BA1611" s="36"/>
      <c r="BB1611" s="36"/>
      <c r="BC1611" s="36"/>
      <c r="BD1611" s="36"/>
      <c r="BE1611" s="36"/>
      <c r="BF1611" s="36"/>
      <c r="BG1611" s="36"/>
    </row>
    <row r="1612" spans="1:59" s="326" customFormat="1" ht="12">
      <c r="A1612" s="323" t="s">
        <v>1150</v>
      </c>
      <c r="B1612" s="324" t="s">
        <v>1151</v>
      </c>
      <c r="C1612" s="308">
        <v>3400</v>
      </c>
      <c r="D1612" s="103">
        <f>D1613</f>
        <v>3400</v>
      </c>
      <c r="E1612" s="103"/>
      <c r="F1612" s="103"/>
      <c r="G1612" s="103"/>
      <c r="H1612" s="103">
        <f>H1613</f>
        <v>3400</v>
      </c>
      <c r="I1612" s="103"/>
      <c r="J1612" s="103"/>
      <c r="K1612" s="103"/>
      <c r="L1612" s="103"/>
      <c r="M1612" s="103"/>
      <c r="N1612" s="103"/>
      <c r="O1612" s="103"/>
      <c r="P1612" s="103"/>
      <c r="Q1612" s="103"/>
      <c r="R1612" s="103"/>
      <c r="S1612" s="103"/>
      <c r="T1612" s="103"/>
      <c r="U1612" s="327">
        <f t="shared" si="706"/>
        <v>3400</v>
      </c>
      <c r="V1612" s="32">
        <f t="shared" si="705"/>
        <v>3400</v>
      </c>
      <c r="W1612" s="97">
        <f t="shared" si="704"/>
        <v>3400</v>
      </c>
      <c r="X1612" s="171">
        <f t="shared" si="695"/>
        <v>0</v>
      </c>
      <c r="Y1612" s="203"/>
      <c r="Z1612" s="5">
        <f t="shared" si="698"/>
        <v>0</v>
      </c>
      <c r="AA1612" s="36"/>
      <c r="AB1612" s="36"/>
      <c r="AC1612" s="36"/>
      <c r="AD1612" s="36"/>
      <c r="AE1612" s="36"/>
      <c r="AF1612" s="36"/>
      <c r="AG1612" s="36"/>
      <c r="AH1612" s="36"/>
      <c r="AI1612" s="36"/>
      <c r="AJ1612" s="36"/>
      <c r="AK1612" s="36"/>
      <c r="AL1612" s="36"/>
      <c r="AM1612" s="36"/>
      <c r="AN1612" s="36"/>
      <c r="AO1612" s="36"/>
      <c r="AP1612" s="36"/>
      <c r="AQ1612" s="36"/>
      <c r="AR1612" s="36"/>
      <c r="AS1612" s="36"/>
      <c r="AT1612" s="36"/>
      <c r="AU1612" s="36"/>
      <c r="AV1612" s="36"/>
      <c r="AW1612" s="36"/>
      <c r="AX1612" s="36"/>
      <c r="AY1612" s="36"/>
      <c r="AZ1612" s="36"/>
      <c r="BA1612" s="36"/>
      <c r="BB1612" s="36"/>
      <c r="BC1612" s="36"/>
      <c r="BD1612" s="36"/>
      <c r="BE1612" s="36"/>
      <c r="BF1612" s="36"/>
      <c r="BG1612" s="36"/>
    </row>
    <row r="1613" spans="1:59" s="326" customFormat="1" ht="12">
      <c r="A1613" s="339" t="s">
        <v>237</v>
      </c>
      <c r="B1613" s="340" t="s">
        <v>1128</v>
      </c>
      <c r="C1613" s="308">
        <v>3400</v>
      </c>
      <c r="D1613" s="342">
        <f>SUM(E1613:P1613)</f>
        <v>3400</v>
      </c>
      <c r="E1613" s="342"/>
      <c r="F1613" s="342"/>
      <c r="G1613" s="342"/>
      <c r="H1613" s="342">
        <v>3400</v>
      </c>
      <c r="I1613" s="342"/>
      <c r="J1613" s="342"/>
      <c r="K1613" s="342"/>
      <c r="L1613" s="342"/>
      <c r="M1613" s="342"/>
      <c r="N1613" s="342"/>
      <c r="O1613" s="342"/>
      <c r="P1613" s="342"/>
      <c r="Q1613" s="342"/>
      <c r="R1613" s="342"/>
      <c r="S1613" s="342"/>
      <c r="T1613" s="342"/>
      <c r="U1613" s="329">
        <f t="shared" si="706"/>
        <v>3400</v>
      </c>
      <c r="V1613" s="32">
        <f t="shared" si="705"/>
        <v>3400</v>
      </c>
      <c r="W1613" s="97">
        <f t="shared" si="704"/>
        <v>3400</v>
      </c>
      <c r="X1613" s="344">
        <f t="shared" si="695"/>
        <v>0</v>
      </c>
      <c r="Y1613" s="203"/>
      <c r="Z1613" s="5">
        <f t="shared" si="698"/>
        <v>0</v>
      </c>
      <c r="AA1613" s="36"/>
      <c r="AB1613" s="36"/>
      <c r="AC1613" s="36"/>
      <c r="AD1613" s="36"/>
      <c r="AE1613" s="36"/>
      <c r="AF1613" s="36"/>
      <c r="AG1613" s="36"/>
      <c r="AH1613" s="36"/>
      <c r="AI1613" s="36"/>
      <c r="AJ1613" s="36"/>
      <c r="AK1613" s="36"/>
      <c r="AL1613" s="36"/>
      <c r="AM1613" s="36"/>
      <c r="AN1613" s="36"/>
      <c r="AO1613" s="36"/>
      <c r="AP1613" s="36"/>
      <c r="AQ1613" s="36"/>
      <c r="AR1613" s="36"/>
      <c r="AS1613" s="36"/>
      <c r="AT1613" s="36"/>
      <c r="AU1613" s="36"/>
      <c r="AV1613" s="36"/>
      <c r="AW1613" s="36"/>
      <c r="AX1613" s="36"/>
      <c r="AY1613" s="36"/>
      <c r="AZ1613" s="36"/>
      <c r="BA1613" s="36"/>
      <c r="BB1613" s="36"/>
      <c r="BC1613" s="36"/>
      <c r="BD1613" s="36"/>
      <c r="BE1613" s="36"/>
      <c r="BF1613" s="36"/>
      <c r="BG1613" s="36"/>
    </row>
    <row r="1614" spans="1:59" s="347" customFormat="1" ht="12">
      <c r="A1614" s="323" t="s">
        <v>1152</v>
      </c>
      <c r="B1614" s="324" t="s">
        <v>1153</v>
      </c>
      <c r="C1614" s="308">
        <v>9489</v>
      </c>
      <c r="D1614" s="103">
        <f>D1615+D1616</f>
        <v>6750</v>
      </c>
      <c r="E1614" s="103">
        <v>0</v>
      </c>
      <c r="F1614" s="103">
        <v>0</v>
      </c>
      <c r="G1614" s="103">
        <v>0</v>
      </c>
      <c r="H1614" s="103">
        <f>H1615+H1616</f>
        <v>6750</v>
      </c>
      <c r="I1614" s="103">
        <v>0</v>
      </c>
      <c r="J1614" s="103">
        <v>0</v>
      </c>
      <c r="K1614" s="103">
        <v>0</v>
      </c>
      <c r="L1614" s="103">
        <v>0</v>
      </c>
      <c r="M1614" s="103">
        <v>0</v>
      </c>
      <c r="N1614" s="103">
        <v>0</v>
      </c>
      <c r="O1614" s="103">
        <v>0</v>
      </c>
      <c r="P1614" s="103">
        <v>0</v>
      </c>
      <c r="Q1614" s="103"/>
      <c r="R1614" s="103"/>
      <c r="S1614" s="103"/>
      <c r="T1614" s="103"/>
      <c r="U1614" s="349">
        <f t="shared" si="706"/>
        <v>6750</v>
      </c>
      <c r="V1614" s="32">
        <f t="shared" si="705"/>
        <v>6750</v>
      </c>
      <c r="W1614" s="97">
        <f t="shared" si="704"/>
        <v>6750</v>
      </c>
      <c r="X1614" s="171">
        <f t="shared" si="695"/>
        <v>-2739</v>
      </c>
      <c r="Y1614" s="345"/>
      <c r="Z1614" s="5">
        <f t="shared" si="698"/>
        <v>0</v>
      </c>
      <c r="AA1614" s="346"/>
      <c r="AB1614" s="346"/>
      <c r="AC1614" s="346"/>
      <c r="AD1614" s="346"/>
      <c r="AE1614" s="346"/>
      <c r="AF1614" s="346"/>
      <c r="AG1614" s="346"/>
      <c r="AH1614" s="346"/>
      <c r="AI1614" s="346"/>
      <c r="AJ1614" s="346"/>
      <c r="AK1614" s="346"/>
      <c r="AL1614" s="346"/>
      <c r="AM1614" s="346"/>
      <c r="AN1614" s="346"/>
      <c r="AO1614" s="346"/>
      <c r="AP1614" s="346"/>
      <c r="AQ1614" s="346"/>
      <c r="AR1614" s="346"/>
      <c r="AS1614" s="346"/>
      <c r="AT1614" s="346"/>
      <c r="AU1614" s="346"/>
      <c r="AV1614" s="346"/>
      <c r="AW1614" s="346"/>
      <c r="AX1614" s="346"/>
      <c r="AY1614" s="346"/>
      <c r="AZ1614" s="346"/>
      <c r="BA1614" s="346"/>
      <c r="BB1614" s="346"/>
      <c r="BC1614" s="346"/>
      <c r="BD1614" s="346"/>
      <c r="BE1614" s="346"/>
      <c r="BF1614" s="346"/>
      <c r="BG1614" s="346"/>
    </row>
    <row r="1615" spans="1:59" s="347" customFormat="1" ht="12">
      <c r="A1615" s="339" t="s">
        <v>237</v>
      </c>
      <c r="B1615" s="340" t="s">
        <v>1128</v>
      </c>
      <c r="C1615" s="341">
        <v>6750</v>
      </c>
      <c r="D1615" s="342">
        <f>SUM(E1615:P1615)</f>
        <v>6750</v>
      </c>
      <c r="E1615" s="342"/>
      <c r="F1615" s="342"/>
      <c r="G1615" s="342"/>
      <c r="H1615" s="342">
        <v>6750</v>
      </c>
      <c r="I1615" s="342"/>
      <c r="J1615" s="342"/>
      <c r="K1615" s="342"/>
      <c r="L1615" s="342"/>
      <c r="M1615" s="342"/>
      <c r="N1615" s="342"/>
      <c r="O1615" s="342"/>
      <c r="P1615" s="342"/>
      <c r="Q1615" s="342"/>
      <c r="R1615" s="342"/>
      <c r="S1615" s="342"/>
      <c r="T1615" s="342"/>
      <c r="U1615" s="343">
        <f t="shared" si="706"/>
        <v>6750</v>
      </c>
      <c r="V1615" s="32">
        <f t="shared" si="705"/>
        <v>6750</v>
      </c>
      <c r="W1615" s="97">
        <f t="shared" si="704"/>
        <v>6750</v>
      </c>
      <c r="X1615" s="344">
        <f t="shared" si="695"/>
        <v>0</v>
      </c>
      <c r="Y1615" s="345"/>
      <c r="Z1615" s="5">
        <f t="shared" si="698"/>
        <v>0</v>
      </c>
      <c r="AA1615" s="346"/>
      <c r="AB1615" s="346"/>
      <c r="AC1615" s="346"/>
      <c r="AD1615" s="346"/>
      <c r="AE1615" s="346"/>
      <c r="AF1615" s="346"/>
      <c r="AG1615" s="346"/>
      <c r="AH1615" s="346"/>
      <c r="AI1615" s="346"/>
      <c r="AJ1615" s="346"/>
      <c r="AK1615" s="346"/>
      <c r="AL1615" s="346"/>
      <c r="AM1615" s="346"/>
      <c r="AN1615" s="346"/>
      <c r="AO1615" s="346"/>
      <c r="AP1615" s="346"/>
      <c r="AQ1615" s="346"/>
      <c r="AR1615" s="346"/>
      <c r="AS1615" s="346"/>
      <c r="AT1615" s="346"/>
      <c r="AU1615" s="346"/>
      <c r="AV1615" s="346"/>
      <c r="AW1615" s="346"/>
      <c r="AX1615" s="346"/>
      <c r="AY1615" s="346"/>
      <c r="AZ1615" s="346"/>
      <c r="BA1615" s="346"/>
      <c r="BB1615" s="346"/>
      <c r="BC1615" s="346"/>
      <c r="BD1615" s="346"/>
      <c r="BE1615" s="346"/>
      <c r="BF1615" s="346"/>
      <c r="BG1615" s="346"/>
    </row>
    <row r="1616" spans="1:59" s="326" customFormat="1" ht="12" hidden="1">
      <c r="A1616" s="339" t="s">
        <v>237</v>
      </c>
      <c r="B1616" s="340" t="s">
        <v>269</v>
      </c>
      <c r="C1616" s="341">
        <v>2739</v>
      </c>
      <c r="D1616" s="342">
        <f>D1617</f>
        <v>0</v>
      </c>
      <c r="E1616" s="342">
        <v>0</v>
      </c>
      <c r="F1616" s="342">
        <v>0</v>
      </c>
      <c r="G1616" s="342">
        <v>0</v>
      </c>
      <c r="H1616" s="342">
        <f>H1617</f>
        <v>0</v>
      </c>
      <c r="I1616" s="342">
        <v>0</v>
      </c>
      <c r="J1616" s="342">
        <v>0</v>
      </c>
      <c r="K1616" s="342">
        <v>0</v>
      </c>
      <c r="L1616" s="342">
        <v>0</v>
      </c>
      <c r="M1616" s="342">
        <v>0</v>
      </c>
      <c r="N1616" s="342">
        <v>0</v>
      </c>
      <c r="O1616" s="342">
        <v>0</v>
      </c>
      <c r="P1616" s="342">
        <v>0</v>
      </c>
      <c r="Q1616" s="342"/>
      <c r="R1616" s="342"/>
      <c r="S1616" s="342"/>
      <c r="T1616" s="342"/>
      <c r="U1616" s="327">
        <f t="shared" si="706"/>
        <v>0</v>
      </c>
      <c r="V1616" s="32">
        <f t="shared" si="705"/>
        <v>0</v>
      </c>
      <c r="W1616" s="97">
        <f t="shared" si="704"/>
        <v>0</v>
      </c>
      <c r="X1616" s="348">
        <f t="shared" si="695"/>
        <v>-2739</v>
      </c>
      <c r="Y1616" s="203"/>
      <c r="Z1616" s="5">
        <f t="shared" si="698"/>
        <v>0</v>
      </c>
      <c r="AA1616" s="36"/>
      <c r="AB1616" s="36"/>
      <c r="AC1616" s="36"/>
      <c r="AD1616" s="36"/>
      <c r="AE1616" s="36"/>
      <c r="AF1616" s="36"/>
      <c r="AG1616" s="36"/>
      <c r="AH1616" s="36"/>
      <c r="AI1616" s="36"/>
      <c r="AJ1616" s="36"/>
      <c r="AK1616" s="36"/>
      <c r="AL1616" s="36"/>
      <c r="AM1616" s="36"/>
      <c r="AN1616" s="36"/>
      <c r="AO1616" s="36"/>
      <c r="AP1616" s="36"/>
      <c r="AQ1616" s="36"/>
      <c r="AR1616" s="36"/>
      <c r="AS1616" s="36"/>
      <c r="AT1616" s="36"/>
      <c r="AU1616" s="36"/>
      <c r="AV1616" s="36"/>
      <c r="AW1616" s="36"/>
      <c r="AX1616" s="36"/>
      <c r="AY1616" s="36"/>
      <c r="AZ1616" s="36"/>
      <c r="BA1616" s="36"/>
      <c r="BB1616" s="36"/>
      <c r="BC1616" s="36"/>
      <c r="BD1616" s="36"/>
      <c r="BE1616" s="36"/>
      <c r="BF1616" s="36"/>
      <c r="BG1616" s="36"/>
    </row>
    <row r="1617" spans="1:59" s="326" customFormat="1" ht="24" hidden="1">
      <c r="A1617" s="330" t="s">
        <v>40</v>
      </c>
      <c r="B1617" s="331" t="s">
        <v>1154</v>
      </c>
      <c r="C1617" s="310">
        <v>2739</v>
      </c>
      <c r="D1617" s="107">
        <f t="shared" ref="D1617" si="708">SUM(E1617:P1617)</f>
        <v>0</v>
      </c>
      <c r="E1617" s="107"/>
      <c r="F1617" s="107"/>
      <c r="G1617" s="107"/>
      <c r="H1617" s="107"/>
      <c r="I1617" s="107"/>
      <c r="J1617" s="107"/>
      <c r="K1617" s="107"/>
      <c r="L1617" s="107"/>
      <c r="M1617" s="107"/>
      <c r="N1617" s="107"/>
      <c r="O1617" s="107"/>
      <c r="P1617" s="107"/>
      <c r="Q1617" s="107"/>
      <c r="R1617" s="107"/>
      <c r="S1617" s="107"/>
      <c r="T1617" s="107"/>
      <c r="U1617" s="327">
        <f t="shared" si="706"/>
        <v>0</v>
      </c>
      <c r="V1617" s="32">
        <f t="shared" si="705"/>
        <v>0</v>
      </c>
      <c r="W1617" s="97">
        <f t="shared" si="704"/>
        <v>0</v>
      </c>
      <c r="X1617" s="332">
        <f t="shared" si="695"/>
        <v>-2739</v>
      </c>
      <c r="Y1617" s="203"/>
      <c r="Z1617" s="5">
        <f t="shared" si="698"/>
        <v>0</v>
      </c>
      <c r="AA1617" s="36"/>
      <c r="AB1617" s="36"/>
      <c r="AC1617" s="36"/>
      <c r="AD1617" s="36"/>
      <c r="AE1617" s="36"/>
      <c r="AF1617" s="36"/>
      <c r="AG1617" s="36"/>
      <c r="AH1617" s="36"/>
      <c r="AI1617" s="36"/>
      <c r="AJ1617" s="36"/>
      <c r="AK1617" s="36"/>
      <c r="AL1617" s="36"/>
      <c r="AM1617" s="36"/>
      <c r="AN1617" s="36"/>
      <c r="AO1617" s="36"/>
      <c r="AP1617" s="36"/>
      <c r="AQ1617" s="36"/>
      <c r="AR1617" s="36"/>
      <c r="AS1617" s="36"/>
      <c r="AT1617" s="36"/>
      <c r="AU1617" s="36"/>
      <c r="AV1617" s="36"/>
      <c r="AW1617" s="36"/>
      <c r="AX1617" s="36"/>
      <c r="AY1617" s="36"/>
      <c r="AZ1617" s="36"/>
      <c r="BA1617" s="36"/>
      <c r="BB1617" s="36"/>
      <c r="BC1617" s="36"/>
      <c r="BD1617" s="36"/>
      <c r="BE1617" s="36"/>
      <c r="BF1617" s="36"/>
      <c r="BG1617" s="36"/>
    </row>
    <row r="1618" spans="1:59" s="326" customFormat="1" ht="12">
      <c r="A1618" s="323" t="s">
        <v>43</v>
      </c>
      <c r="B1618" s="324" t="s">
        <v>1155</v>
      </c>
      <c r="C1618" s="308">
        <v>71452</v>
      </c>
      <c r="D1618" s="103">
        <f>D1619+D1620</f>
        <v>73175</v>
      </c>
      <c r="E1618" s="103">
        <f t="shared" ref="E1618:I1618" si="709">E1619+E1620</f>
        <v>0</v>
      </c>
      <c r="F1618" s="103">
        <f t="shared" si="709"/>
        <v>0</v>
      </c>
      <c r="G1618" s="103">
        <f t="shared" si="709"/>
        <v>0</v>
      </c>
      <c r="H1618" s="103">
        <f>H1619+H1620</f>
        <v>73175</v>
      </c>
      <c r="I1618" s="103">
        <f t="shared" si="709"/>
        <v>0</v>
      </c>
      <c r="J1618" s="103">
        <v>0</v>
      </c>
      <c r="K1618" s="103">
        <v>0</v>
      </c>
      <c r="L1618" s="103">
        <v>0</v>
      </c>
      <c r="M1618" s="103">
        <v>0</v>
      </c>
      <c r="N1618" s="103">
        <v>0</v>
      </c>
      <c r="O1618" s="103">
        <v>0</v>
      </c>
      <c r="P1618" s="103">
        <v>0</v>
      </c>
      <c r="Q1618" s="103"/>
      <c r="R1618" s="103"/>
      <c r="S1618" s="103"/>
      <c r="T1618" s="103"/>
      <c r="U1618" s="329">
        <f t="shared" si="706"/>
        <v>73175</v>
      </c>
      <c r="V1618" s="32">
        <f t="shared" si="705"/>
        <v>73175</v>
      </c>
      <c r="W1618" s="97">
        <f t="shared" si="704"/>
        <v>73175</v>
      </c>
      <c r="X1618" s="125">
        <f t="shared" si="695"/>
        <v>1723</v>
      </c>
      <c r="Y1618" s="203"/>
      <c r="Z1618" s="5">
        <f t="shared" si="698"/>
        <v>0</v>
      </c>
      <c r="AA1618" s="36"/>
      <c r="AB1618" s="36"/>
      <c r="AC1618" s="36"/>
      <c r="AD1618" s="36"/>
      <c r="AE1618" s="36"/>
      <c r="AF1618" s="36"/>
      <c r="AG1618" s="36"/>
      <c r="AH1618" s="36"/>
      <c r="AI1618" s="36"/>
      <c r="AJ1618" s="36"/>
      <c r="AK1618" s="36"/>
      <c r="AL1618" s="36"/>
      <c r="AM1618" s="36"/>
      <c r="AN1618" s="36"/>
      <c r="AO1618" s="36"/>
      <c r="AP1618" s="36"/>
      <c r="AQ1618" s="36"/>
      <c r="AR1618" s="36"/>
      <c r="AS1618" s="36"/>
      <c r="AT1618" s="36"/>
      <c r="AU1618" s="36"/>
      <c r="AV1618" s="36"/>
      <c r="AW1618" s="36"/>
      <c r="AX1618" s="36"/>
      <c r="AY1618" s="36"/>
      <c r="AZ1618" s="36"/>
      <c r="BA1618" s="36"/>
      <c r="BB1618" s="36"/>
      <c r="BC1618" s="36"/>
      <c r="BD1618" s="36"/>
      <c r="BE1618" s="36"/>
      <c r="BF1618" s="36"/>
      <c r="BG1618" s="36"/>
    </row>
    <row r="1619" spans="1:59" s="347" customFormat="1" ht="12">
      <c r="A1619" s="330" t="s">
        <v>40</v>
      </c>
      <c r="B1619" s="331" t="s">
        <v>1128</v>
      </c>
      <c r="C1619" s="310">
        <v>67020</v>
      </c>
      <c r="D1619" s="107">
        <f>SUM(E1619:P1619)</f>
        <v>67020</v>
      </c>
      <c r="E1619" s="107"/>
      <c r="F1619" s="107"/>
      <c r="G1619" s="107"/>
      <c r="H1619" s="107">
        <v>67020</v>
      </c>
      <c r="I1619" s="107"/>
      <c r="J1619" s="107"/>
      <c r="K1619" s="107"/>
      <c r="L1619" s="107"/>
      <c r="M1619" s="107"/>
      <c r="N1619" s="107"/>
      <c r="O1619" s="107"/>
      <c r="P1619" s="107"/>
      <c r="Q1619" s="107"/>
      <c r="R1619" s="107"/>
      <c r="S1619" s="107"/>
      <c r="T1619" s="107"/>
      <c r="U1619" s="349">
        <f t="shared" si="706"/>
        <v>67020</v>
      </c>
      <c r="V1619" s="32">
        <f t="shared" si="705"/>
        <v>67020</v>
      </c>
      <c r="W1619" s="97">
        <f t="shared" si="704"/>
        <v>67020</v>
      </c>
      <c r="X1619" s="332">
        <f t="shared" ref="X1619:X1682" si="710">D1619-C1619</f>
        <v>0</v>
      </c>
      <c r="Y1619" s="345"/>
      <c r="Z1619" s="5">
        <f t="shared" si="698"/>
        <v>0</v>
      </c>
      <c r="AA1619" s="346"/>
      <c r="AB1619" s="346"/>
      <c r="AC1619" s="346"/>
      <c r="AD1619" s="346"/>
      <c r="AE1619" s="346"/>
      <c r="AF1619" s="346"/>
      <c r="AG1619" s="346"/>
      <c r="AH1619" s="346"/>
      <c r="AI1619" s="346"/>
      <c r="AJ1619" s="346"/>
      <c r="AK1619" s="346"/>
      <c r="AL1619" s="346"/>
      <c r="AM1619" s="346"/>
      <c r="AN1619" s="346"/>
      <c r="AO1619" s="346"/>
      <c r="AP1619" s="346"/>
      <c r="AQ1619" s="346"/>
      <c r="AR1619" s="346"/>
      <c r="AS1619" s="346"/>
      <c r="AT1619" s="346"/>
      <c r="AU1619" s="346"/>
      <c r="AV1619" s="346"/>
      <c r="AW1619" s="346"/>
      <c r="AX1619" s="346"/>
      <c r="AY1619" s="346"/>
      <c r="AZ1619" s="346"/>
      <c r="BA1619" s="346"/>
      <c r="BB1619" s="346"/>
      <c r="BC1619" s="346"/>
      <c r="BD1619" s="346"/>
      <c r="BE1619" s="346"/>
      <c r="BF1619" s="346"/>
      <c r="BG1619" s="346"/>
    </row>
    <row r="1620" spans="1:59" s="347" customFormat="1" ht="12">
      <c r="A1620" s="330" t="s">
        <v>40</v>
      </c>
      <c r="B1620" s="331" t="s">
        <v>1156</v>
      </c>
      <c r="C1620" s="310">
        <v>4432</v>
      </c>
      <c r="D1620" s="107">
        <f>SUM(E1620:P1620)</f>
        <v>6155</v>
      </c>
      <c r="E1620" s="107"/>
      <c r="F1620" s="107"/>
      <c r="G1620" s="107"/>
      <c r="H1620" s="107">
        <v>6155</v>
      </c>
      <c r="I1620" s="107"/>
      <c r="J1620" s="107"/>
      <c r="K1620" s="107"/>
      <c r="L1620" s="107"/>
      <c r="M1620" s="107"/>
      <c r="N1620" s="107"/>
      <c r="O1620" s="107"/>
      <c r="P1620" s="107"/>
      <c r="Q1620" s="107"/>
      <c r="R1620" s="107"/>
      <c r="S1620" s="107"/>
      <c r="T1620" s="107"/>
      <c r="U1620" s="349">
        <f t="shared" si="706"/>
        <v>6155</v>
      </c>
      <c r="V1620" s="32">
        <f t="shared" si="705"/>
        <v>6155</v>
      </c>
      <c r="W1620" s="97">
        <f t="shared" si="704"/>
        <v>6155</v>
      </c>
      <c r="X1620" s="332">
        <f t="shared" si="710"/>
        <v>1723</v>
      </c>
      <c r="Y1620" s="345"/>
      <c r="Z1620" s="5">
        <f t="shared" si="698"/>
        <v>0</v>
      </c>
      <c r="AA1620" s="346"/>
      <c r="AB1620" s="346"/>
      <c r="AC1620" s="346"/>
      <c r="AD1620" s="346"/>
      <c r="AE1620" s="346"/>
      <c r="AF1620" s="346"/>
      <c r="AG1620" s="346"/>
      <c r="AH1620" s="346"/>
      <c r="AI1620" s="346"/>
      <c r="AJ1620" s="346"/>
      <c r="AK1620" s="346"/>
      <c r="AL1620" s="346"/>
      <c r="AM1620" s="346"/>
      <c r="AN1620" s="346"/>
      <c r="AO1620" s="346"/>
      <c r="AP1620" s="346"/>
      <c r="AQ1620" s="346"/>
      <c r="AR1620" s="346"/>
      <c r="AS1620" s="346"/>
      <c r="AT1620" s="346"/>
      <c r="AU1620" s="346"/>
      <c r="AV1620" s="346"/>
      <c r="AW1620" s="346"/>
      <c r="AX1620" s="346"/>
      <c r="AY1620" s="346"/>
      <c r="AZ1620" s="346"/>
      <c r="BA1620" s="346"/>
      <c r="BB1620" s="346"/>
      <c r="BC1620" s="346"/>
      <c r="BD1620" s="346"/>
      <c r="BE1620" s="346"/>
      <c r="BF1620" s="346"/>
      <c r="BG1620" s="346"/>
    </row>
    <row r="1621" spans="1:59" s="41" customFormat="1" ht="13.5" customHeight="1">
      <c r="A1621" s="27" t="s">
        <v>1157</v>
      </c>
      <c r="B1621" s="28" t="s">
        <v>1158</v>
      </c>
      <c r="C1621" s="307">
        <f>C1622+C1670+C1674</f>
        <v>559316</v>
      </c>
      <c r="D1621" s="99">
        <f>D1622+D1670+D1674</f>
        <v>657954</v>
      </c>
      <c r="E1621" s="99"/>
      <c r="F1621" s="99"/>
      <c r="G1621" s="99"/>
      <c r="H1621" s="99">
        <f t="shared" ref="H1621:P1621" si="711">H1622+H1670+H1674</f>
        <v>657954</v>
      </c>
      <c r="I1621" s="99">
        <f t="shared" si="711"/>
        <v>0</v>
      </c>
      <c r="J1621" s="99">
        <f t="shared" si="711"/>
        <v>0</v>
      </c>
      <c r="K1621" s="99">
        <f t="shared" si="711"/>
        <v>0</v>
      </c>
      <c r="L1621" s="99">
        <f t="shared" si="711"/>
        <v>0</v>
      </c>
      <c r="M1621" s="99">
        <f t="shared" si="711"/>
        <v>0</v>
      </c>
      <c r="N1621" s="99">
        <f t="shared" si="711"/>
        <v>0</v>
      </c>
      <c r="O1621" s="99">
        <f t="shared" si="711"/>
        <v>0</v>
      </c>
      <c r="P1621" s="99">
        <f t="shared" si="711"/>
        <v>0</v>
      </c>
      <c r="Q1621" s="99">
        <f>Q1622</f>
        <v>514</v>
      </c>
      <c r="R1621" s="99"/>
      <c r="S1621" s="99">
        <f>S1622+S1670+S1674</f>
        <v>1259</v>
      </c>
      <c r="T1621" s="99">
        <f>T1622+T1670+T1674</f>
        <v>8618</v>
      </c>
      <c r="U1621" s="317">
        <f t="shared" si="706"/>
        <v>658468</v>
      </c>
      <c r="V1621" s="32">
        <f t="shared" si="705"/>
        <v>657209</v>
      </c>
      <c r="W1621" s="97">
        <f t="shared" si="704"/>
        <v>657954</v>
      </c>
      <c r="X1621" s="280">
        <f t="shared" si="710"/>
        <v>98638</v>
      </c>
      <c r="Y1621" s="75"/>
      <c r="Z1621" s="5">
        <f t="shared" si="698"/>
        <v>0</v>
      </c>
      <c r="AA1621" s="39"/>
      <c r="AB1621" s="39"/>
      <c r="AC1621" s="40"/>
      <c r="AD1621" s="40"/>
      <c r="AE1621" s="40"/>
      <c r="AF1621" s="40"/>
      <c r="AG1621" s="40"/>
      <c r="AH1621" s="40"/>
      <c r="AI1621" s="40"/>
      <c r="AJ1621" s="40"/>
      <c r="AK1621" s="40"/>
      <c r="AL1621" s="40"/>
      <c r="AM1621" s="40"/>
      <c r="AN1621" s="40"/>
      <c r="AO1621" s="40"/>
      <c r="AP1621" s="40"/>
      <c r="AQ1621" s="40"/>
      <c r="AR1621" s="40"/>
      <c r="AS1621" s="40"/>
      <c r="AT1621" s="40"/>
      <c r="AU1621" s="40"/>
      <c r="AV1621" s="40"/>
      <c r="AW1621" s="40"/>
      <c r="AX1621" s="40"/>
      <c r="AY1621" s="40"/>
      <c r="AZ1621" s="40"/>
      <c r="BA1621" s="40"/>
      <c r="BB1621" s="40"/>
      <c r="BC1621" s="40"/>
      <c r="BD1621" s="40"/>
      <c r="BE1621" s="40"/>
      <c r="BF1621" s="40"/>
      <c r="BG1621" s="40"/>
    </row>
    <row r="1622" spans="1:59" s="326" customFormat="1" ht="12">
      <c r="A1622" s="323" t="s">
        <v>35</v>
      </c>
      <c r="B1622" s="324" t="s">
        <v>1159</v>
      </c>
      <c r="C1622" s="308">
        <f>C1623+C1648+C1657+C1662</f>
        <v>57215</v>
      </c>
      <c r="D1622" s="103">
        <f>D1623+D1648+D1657+D1662</f>
        <v>60821</v>
      </c>
      <c r="E1622" s="103"/>
      <c r="F1622" s="103"/>
      <c r="G1622" s="103"/>
      <c r="H1622" s="103">
        <f t="shared" ref="H1622:P1622" si="712">H1623+H1648+H1657+H1662</f>
        <v>60821</v>
      </c>
      <c r="I1622" s="103">
        <f t="shared" si="712"/>
        <v>0</v>
      </c>
      <c r="J1622" s="103">
        <f t="shared" si="712"/>
        <v>0</v>
      </c>
      <c r="K1622" s="103">
        <f t="shared" si="712"/>
        <v>0</v>
      </c>
      <c r="L1622" s="103">
        <f t="shared" si="712"/>
        <v>0</v>
      </c>
      <c r="M1622" s="103">
        <f t="shared" si="712"/>
        <v>0</v>
      </c>
      <c r="N1622" s="103">
        <f t="shared" si="712"/>
        <v>0</v>
      </c>
      <c r="O1622" s="103">
        <f t="shared" si="712"/>
        <v>0</v>
      </c>
      <c r="P1622" s="103">
        <f t="shared" si="712"/>
        <v>0</v>
      </c>
      <c r="Q1622" s="103">
        <f t="shared" ref="Q1622:R1622" si="713">Q1623+Q1655+Q1664+Q1671</f>
        <v>514</v>
      </c>
      <c r="R1622" s="103">
        <f t="shared" si="713"/>
        <v>0</v>
      </c>
      <c r="S1622" s="103">
        <f>S1623+S1648+S1657+S1662</f>
        <v>514</v>
      </c>
      <c r="T1622" s="103">
        <f>T1623+T1648+T1657+T1662</f>
        <v>5288</v>
      </c>
      <c r="U1622" s="325">
        <f t="shared" si="706"/>
        <v>61335</v>
      </c>
      <c r="V1622" s="32">
        <f t="shared" si="705"/>
        <v>60821</v>
      </c>
      <c r="W1622" s="97">
        <f t="shared" si="704"/>
        <v>60821</v>
      </c>
      <c r="X1622" s="171">
        <f t="shared" si="710"/>
        <v>3606</v>
      </c>
      <c r="Y1622" s="75"/>
      <c r="Z1622" s="5">
        <f t="shared" si="698"/>
        <v>0</v>
      </c>
      <c r="AA1622" s="36"/>
      <c r="AB1622" s="36"/>
      <c r="AC1622" s="36"/>
      <c r="AD1622" s="36"/>
      <c r="AE1622" s="36"/>
      <c r="AF1622" s="36"/>
      <c r="AG1622" s="36"/>
      <c r="AH1622" s="36"/>
      <c r="AI1622" s="36"/>
      <c r="AJ1622" s="36"/>
      <c r="AK1622" s="36"/>
      <c r="AL1622" s="36"/>
      <c r="AM1622" s="36"/>
      <c r="AN1622" s="36"/>
      <c r="AO1622" s="36"/>
      <c r="AP1622" s="36"/>
      <c r="AQ1622" s="36"/>
      <c r="AR1622" s="36"/>
      <c r="AS1622" s="36"/>
      <c r="AT1622" s="36"/>
      <c r="AU1622" s="36"/>
      <c r="AV1622" s="36"/>
      <c r="AW1622" s="36"/>
      <c r="AX1622" s="36"/>
      <c r="AY1622" s="36"/>
      <c r="AZ1622" s="36"/>
      <c r="BA1622" s="36"/>
      <c r="BB1622" s="36"/>
      <c r="BC1622" s="36"/>
      <c r="BD1622" s="36"/>
      <c r="BE1622" s="36"/>
      <c r="BF1622" s="36"/>
      <c r="BG1622" s="36"/>
    </row>
    <row r="1623" spans="1:59" s="326" customFormat="1" ht="12">
      <c r="A1623" s="354" t="s">
        <v>1160</v>
      </c>
      <c r="B1623" s="355" t="s">
        <v>1161</v>
      </c>
      <c r="C1623" s="308">
        <f>C1624+C1627+C1628+C1633</f>
        <v>46539</v>
      </c>
      <c r="D1623" s="103">
        <f>D1624+D1627+D1628+D1633</f>
        <v>48121</v>
      </c>
      <c r="E1623" s="103"/>
      <c r="F1623" s="103"/>
      <c r="G1623" s="103"/>
      <c r="H1623" s="103">
        <f t="shared" ref="H1623:P1623" si="714">H1624+H1627+H1628+H1633</f>
        <v>48121</v>
      </c>
      <c r="I1623" s="103">
        <f t="shared" si="714"/>
        <v>0</v>
      </c>
      <c r="J1623" s="103">
        <f t="shared" si="714"/>
        <v>0</v>
      </c>
      <c r="K1623" s="103">
        <f t="shared" si="714"/>
        <v>0</v>
      </c>
      <c r="L1623" s="103">
        <f t="shared" si="714"/>
        <v>0</v>
      </c>
      <c r="M1623" s="103">
        <f t="shared" si="714"/>
        <v>0</v>
      </c>
      <c r="N1623" s="103">
        <f t="shared" si="714"/>
        <v>0</v>
      </c>
      <c r="O1623" s="103">
        <f t="shared" si="714"/>
        <v>0</v>
      </c>
      <c r="P1623" s="103">
        <f t="shared" si="714"/>
        <v>0</v>
      </c>
      <c r="Q1623" s="103">
        <v>390</v>
      </c>
      <c r="R1623" s="103"/>
      <c r="S1623" s="103">
        <f>S1627</f>
        <v>390</v>
      </c>
      <c r="T1623" s="103">
        <f>T1625</f>
        <v>4826</v>
      </c>
      <c r="U1623" s="325">
        <f t="shared" si="706"/>
        <v>48511</v>
      </c>
      <c r="V1623" s="32">
        <f t="shared" si="705"/>
        <v>48121</v>
      </c>
      <c r="W1623" s="97">
        <f t="shared" si="704"/>
        <v>48121</v>
      </c>
      <c r="X1623" s="171">
        <f t="shared" si="710"/>
        <v>1582</v>
      </c>
      <c r="Y1623" s="203"/>
      <c r="Z1623" s="5">
        <f t="shared" si="698"/>
        <v>0</v>
      </c>
      <c r="AA1623" s="36"/>
      <c r="AB1623" s="36"/>
      <c r="AC1623" s="36"/>
      <c r="AD1623" s="36"/>
      <c r="AE1623" s="36"/>
      <c r="AF1623" s="36"/>
      <c r="AG1623" s="36"/>
      <c r="AH1623" s="36"/>
      <c r="AI1623" s="36"/>
      <c r="AJ1623" s="36"/>
      <c r="AK1623" s="36"/>
      <c r="AL1623" s="36"/>
      <c r="AM1623" s="36"/>
      <c r="AN1623" s="36"/>
      <c r="AO1623" s="36"/>
      <c r="AP1623" s="36"/>
      <c r="AQ1623" s="36"/>
      <c r="AR1623" s="36"/>
      <c r="AS1623" s="36"/>
      <c r="AT1623" s="36"/>
      <c r="AU1623" s="36"/>
      <c r="AV1623" s="36"/>
      <c r="AW1623" s="36"/>
      <c r="AX1623" s="36"/>
      <c r="AY1623" s="36"/>
      <c r="AZ1623" s="36"/>
      <c r="BA1623" s="36"/>
      <c r="BB1623" s="36"/>
      <c r="BC1623" s="36"/>
      <c r="BD1623" s="36"/>
      <c r="BE1623" s="36"/>
      <c r="BF1623" s="36"/>
      <c r="BG1623" s="36"/>
    </row>
    <row r="1624" spans="1:59" s="352" customFormat="1" ht="12">
      <c r="A1624" s="356" t="s">
        <v>40</v>
      </c>
      <c r="B1624" s="357" t="s">
        <v>1162</v>
      </c>
      <c r="C1624" s="308">
        <f>C1625+C1626</f>
        <v>23369</v>
      </c>
      <c r="D1624" s="342">
        <f t="shared" ref="D1624:D1669" si="715">SUM(E1624:P1624)</f>
        <v>23905</v>
      </c>
      <c r="E1624" s="342"/>
      <c r="F1624" s="342"/>
      <c r="G1624" s="342"/>
      <c r="H1624" s="342">
        <f>H1625+H1626</f>
        <v>23905</v>
      </c>
      <c r="I1624" s="342"/>
      <c r="J1624" s="342"/>
      <c r="K1624" s="342"/>
      <c r="L1624" s="342"/>
      <c r="M1624" s="342"/>
      <c r="N1624" s="342"/>
      <c r="O1624" s="342"/>
      <c r="P1624" s="342"/>
      <c r="Q1624" s="342"/>
      <c r="R1624" s="342"/>
      <c r="S1624" s="342"/>
      <c r="T1624" s="342"/>
      <c r="U1624" s="343">
        <f t="shared" si="706"/>
        <v>23905</v>
      </c>
      <c r="V1624" s="32">
        <f t="shared" si="705"/>
        <v>23905</v>
      </c>
      <c r="W1624" s="97">
        <f t="shared" si="704"/>
        <v>23905</v>
      </c>
      <c r="X1624" s="334">
        <f t="shared" si="710"/>
        <v>536</v>
      </c>
      <c r="Y1624" s="75" t="s">
        <v>37</v>
      </c>
      <c r="Z1624" s="5">
        <f t="shared" si="698"/>
        <v>0</v>
      </c>
      <c r="AA1624" s="351"/>
      <c r="AB1624" s="351"/>
      <c r="AC1624" s="351"/>
      <c r="AD1624" s="351"/>
      <c r="AE1624" s="351"/>
      <c r="AF1624" s="351"/>
      <c r="AG1624" s="351"/>
      <c r="AH1624" s="351"/>
      <c r="AI1624" s="351"/>
      <c r="AJ1624" s="351"/>
      <c r="AK1624" s="351"/>
      <c r="AL1624" s="351"/>
      <c r="AM1624" s="351"/>
      <c r="AN1624" s="351"/>
      <c r="AO1624" s="351"/>
      <c r="AP1624" s="351"/>
      <c r="AQ1624" s="351"/>
      <c r="AR1624" s="351"/>
      <c r="AS1624" s="351"/>
      <c r="AT1624" s="351"/>
      <c r="AU1624" s="351"/>
      <c r="AV1624" s="351"/>
      <c r="AW1624" s="351"/>
      <c r="AX1624" s="351"/>
      <c r="AY1624" s="351"/>
      <c r="AZ1624" s="351"/>
      <c r="BA1624" s="351"/>
      <c r="BB1624" s="351"/>
      <c r="BC1624" s="351"/>
      <c r="BD1624" s="351"/>
      <c r="BE1624" s="351"/>
      <c r="BF1624" s="351"/>
      <c r="BG1624" s="351"/>
    </row>
    <row r="1625" spans="1:59" s="326" customFormat="1" ht="12">
      <c r="A1625" s="358" t="s">
        <v>741</v>
      </c>
      <c r="B1625" s="331" t="s">
        <v>41</v>
      </c>
      <c r="C1625" s="359">
        <v>22901</v>
      </c>
      <c r="D1625" s="52">
        <f t="shared" si="715"/>
        <v>23905</v>
      </c>
      <c r="E1625" s="52"/>
      <c r="F1625" s="52"/>
      <c r="G1625" s="52"/>
      <c r="H1625" s="52">
        <f>28731-T1625</f>
        <v>23905</v>
      </c>
      <c r="I1625" s="52"/>
      <c r="J1625" s="52"/>
      <c r="K1625" s="52"/>
      <c r="L1625" s="52"/>
      <c r="M1625" s="52"/>
      <c r="N1625" s="52"/>
      <c r="O1625" s="52"/>
      <c r="P1625" s="52"/>
      <c r="Q1625" s="52"/>
      <c r="R1625" s="52"/>
      <c r="S1625" s="52"/>
      <c r="T1625" s="52">
        <v>4826</v>
      </c>
      <c r="U1625" s="329">
        <f t="shared" si="706"/>
        <v>23905</v>
      </c>
      <c r="V1625" s="32">
        <f t="shared" si="705"/>
        <v>23905</v>
      </c>
      <c r="W1625" s="97">
        <f t="shared" si="704"/>
        <v>23905</v>
      </c>
      <c r="X1625" s="172">
        <f t="shared" si="710"/>
        <v>1004</v>
      </c>
      <c r="Y1625" s="203"/>
      <c r="Z1625" s="5">
        <f t="shared" ref="Z1625:Z1688" si="716">D1625-E1625-F1625-G1625-H1625-I1625-J1625-K1625-L1625-M1625-N1625-O1625-P1625</f>
        <v>0</v>
      </c>
      <c r="AA1625" s="36"/>
      <c r="AB1625" s="36"/>
      <c r="AC1625" s="36"/>
      <c r="AD1625" s="36"/>
      <c r="AE1625" s="36"/>
      <c r="AF1625" s="36"/>
      <c r="AG1625" s="36"/>
      <c r="AH1625" s="36"/>
      <c r="AI1625" s="36"/>
      <c r="AJ1625" s="36"/>
      <c r="AK1625" s="36"/>
      <c r="AL1625" s="36"/>
      <c r="AM1625" s="36"/>
      <c r="AN1625" s="36"/>
      <c r="AO1625" s="36"/>
      <c r="AP1625" s="36"/>
      <c r="AQ1625" s="36"/>
      <c r="AR1625" s="36"/>
      <c r="AS1625" s="36"/>
      <c r="AT1625" s="36"/>
      <c r="AU1625" s="36"/>
      <c r="AV1625" s="36"/>
      <c r="AW1625" s="36"/>
      <c r="AX1625" s="36"/>
      <c r="AY1625" s="36"/>
      <c r="AZ1625" s="36"/>
      <c r="BA1625" s="36"/>
      <c r="BB1625" s="36"/>
      <c r="BC1625" s="36"/>
      <c r="BD1625" s="36"/>
      <c r="BE1625" s="36"/>
      <c r="BF1625" s="36"/>
      <c r="BG1625" s="36"/>
    </row>
    <row r="1626" spans="1:59" s="326" customFormat="1" ht="12" hidden="1">
      <c r="A1626" s="358" t="s">
        <v>741</v>
      </c>
      <c r="B1626" s="331" t="s">
        <v>42</v>
      </c>
      <c r="C1626" s="359">
        <v>468</v>
      </c>
      <c r="D1626" s="52">
        <f t="shared" si="715"/>
        <v>0</v>
      </c>
      <c r="E1626" s="52"/>
      <c r="F1626" s="52"/>
      <c r="G1626" s="52"/>
      <c r="H1626" s="52"/>
      <c r="I1626" s="52"/>
      <c r="J1626" s="52"/>
      <c r="K1626" s="52"/>
      <c r="L1626" s="52"/>
      <c r="M1626" s="52"/>
      <c r="N1626" s="52"/>
      <c r="O1626" s="52"/>
      <c r="P1626" s="52"/>
      <c r="Q1626" s="52"/>
      <c r="R1626" s="52"/>
      <c r="S1626" s="52"/>
      <c r="T1626" s="52"/>
      <c r="U1626" s="329">
        <f t="shared" si="706"/>
        <v>0</v>
      </c>
      <c r="V1626" s="32">
        <f t="shared" si="705"/>
        <v>0</v>
      </c>
      <c r="W1626" s="97">
        <f t="shared" si="704"/>
        <v>0</v>
      </c>
      <c r="X1626" s="172">
        <f t="shared" si="710"/>
        <v>-468</v>
      </c>
      <c r="Y1626" s="203"/>
      <c r="Z1626" s="5">
        <f t="shared" si="716"/>
        <v>0</v>
      </c>
      <c r="AA1626" s="36"/>
      <c r="AB1626" s="36"/>
      <c r="AC1626" s="36"/>
      <c r="AD1626" s="36"/>
      <c r="AE1626" s="36"/>
      <c r="AF1626" s="36"/>
      <c r="AG1626" s="36"/>
      <c r="AH1626" s="36"/>
      <c r="AI1626" s="36"/>
      <c r="AJ1626" s="36"/>
      <c r="AK1626" s="36"/>
      <c r="AL1626" s="36"/>
      <c r="AM1626" s="36"/>
      <c r="AN1626" s="36"/>
      <c r="AO1626" s="36"/>
      <c r="AP1626" s="36"/>
      <c r="AQ1626" s="36"/>
      <c r="AR1626" s="36"/>
      <c r="AS1626" s="36"/>
      <c r="AT1626" s="36"/>
      <c r="AU1626" s="36"/>
      <c r="AV1626" s="36"/>
      <c r="AW1626" s="36"/>
      <c r="AX1626" s="36"/>
      <c r="AY1626" s="36"/>
      <c r="AZ1626" s="36"/>
      <c r="BA1626" s="36"/>
      <c r="BB1626" s="36"/>
      <c r="BC1626" s="36"/>
      <c r="BD1626" s="36"/>
      <c r="BE1626" s="36"/>
      <c r="BF1626" s="36"/>
      <c r="BG1626" s="36"/>
    </row>
    <row r="1627" spans="1:59" s="326" customFormat="1" ht="12">
      <c r="A1627" s="356" t="s">
        <v>40</v>
      </c>
      <c r="B1627" s="357" t="s">
        <v>44</v>
      </c>
      <c r="C1627" s="308">
        <v>7145</v>
      </c>
      <c r="D1627" s="342">
        <f t="shared" si="715"/>
        <v>7145</v>
      </c>
      <c r="E1627" s="342"/>
      <c r="F1627" s="342"/>
      <c r="G1627" s="342"/>
      <c r="H1627" s="342">
        <v>7145</v>
      </c>
      <c r="I1627" s="342"/>
      <c r="J1627" s="342"/>
      <c r="K1627" s="342"/>
      <c r="L1627" s="342"/>
      <c r="M1627" s="342"/>
      <c r="N1627" s="342"/>
      <c r="O1627" s="342"/>
      <c r="P1627" s="342"/>
      <c r="Q1627" s="342">
        <v>390</v>
      </c>
      <c r="R1627" s="342"/>
      <c r="S1627" s="342">
        <v>390</v>
      </c>
      <c r="T1627" s="342"/>
      <c r="U1627" s="329">
        <f t="shared" si="706"/>
        <v>7535</v>
      </c>
      <c r="V1627" s="32">
        <f t="shared" si="705"/>
        <v>7145</v>
      </c>
      <c r="W1627" s="97">
        <f t="shared" si="704"/>
        <v>7145</v>
      </c>
      <c r="X1627" s="334">
        <f t="shared" si="710"/>
        <v>0</v>
      </c>
      <c r="Y1627" s="75" t="s">
        <v>37</v>
      </c>
      <c r="Z1627" s="5">
        <f t="shared" si="716"/>
        <v>0</v>
      </c>
      <c r="AA1627" s="36"/>
      <c r="AB1627" s="36"/>
      <c r="AC1627" s="36"/>
      <c r="AD1627" s="36"/>
      <c r="AE1627" s="36"/>
      <c r="AF1627" s="36"/>
      <c r="AG1627" s="36"/>
      <c r="AH1627" s="36"/>
      <c r="AI1627" s="36"/>
      <c r="AJ1627" s="36"/>
      <c r="AK1627" s="36"/>
      <c r="AL1627" s="36"/>
      <c r="AM1627" s="36"/>
      <c r="AN1627" s="36"/>
      <c r="AO1627" s="36"/>
      <c r="AP1627" s="36"/>
      <c r="AQ1627" s="36"/>
      <c r="AR1627" s="36"/>
      <c r="AS1627" s="36"/>
      <c r="AT1627" s="36"/>
      <c r="AU1627" s="36"/>
      <c r="AV1627" s="36"/>
      <c r="AW1627" s="36"/>
      <c r="AX1627" s="36"/>
      <c r="AY1627" s="36"/>
      <c r="AZ1627" s="36"/>
      <c r="BA1627" s="36"/>
      <c r="BB1627" s="36"/>
      <c r="BC1627" s="36"/>
      <c r="BD1627" s="36"/>
      <c r="BE1627" s="36"/>
      <c r="BF1627" s="36"/>
      <c r="BG1627" s="36"/>
    </row>
    <row r="1628" spans="1:59" s="326" customFormat="1" ht="12">
      <c r="A1628" s="356" t="s">
        <v>40</v>
      </c>
      <c r="B1628" s="357" t="s">
        <v>269</v>
      </c>
      <c r="C1628" s="308">
        <v>1764</v>
      </c>
      <c r="D1628" s="342">
        <f>SUM(D1629:D1632)</f>
        <v>1688</v>
      </c>
      <c r="E1628" s="342"/>
      <c r="F1628" s="342"/>
      <c r="G1628" s="342"/>
      <c r="H1628" s="342">
        <f>SUM(H1629:H1632)</f>
        <v>1688</v>
      </c>
      <c r="I1628" s="342"/>
      <c r="J1628" s="342"/>
      <c r="K1628" s="342"/>
      <c r="L1628" s="342"/>
      <c r="M1628" s="342"/>
      <c r="N1628" s="342"/>
      <c r="O1628" s="342"/>
      <c r="P1628" s="342"/>
      <c r="Q1628" s="342"/>
      <c r="R1628" s="342"/>
      <c r="S1628" s="342"/>
      <c r="T1628" s="342"/>
      <c r="U1628" s="360">
        <f t="shared" si="706"/>
        <v>1688</v>
      </c>
      <c r="V1628" s="32">
        <f t="shared" si="705"/>
        <v>1688</v>
      </c>
      <c r="W1628" s="97">
        <f t="shared" si="704"/>
        <v>1688</v>
      </c>
      <c r="X1628" s="171">
        <f t="shared" si="710"/>
        <v>-76</v>
      </c>
      <c r="Y1628" s="75" t="s">
        <v>37</v>
      </c>
      <c r="Z1628" s="5">
        <f t="shared" si="716"/>
        <v>0</v>
      </c>
      <c r="AA1628" s="36"/>
      <c r="AB1628" s="36"/>
      <c r="AC1628" s="36"/>
      <c r="AD1628" s="36"/>
      <c r="AE1628" s="36"/>
      <c r="AF1628" s="36"/>
      <c r="AG1628" s="36"/>
      <c r="AH1628" s="36"/>
      <c r="AI1628" s="36"/>
      <c r="AJ1628" s="36"/>
      <c r="AK1628" s="36"/>
      <c r="AL1628" s="36"/>
      <c r="AM1628" s="36"/>
      <c r="AN1628" s="36"/>
      <c r="AO1628" s="36"/>
      <c r="AP1628" s="36"/>
      <c r="AQ1628" s="36"/>
      <c r="AR1628" s="36"/>
      <c r="AS1628" s="36"/>
      <c r="AT1628" s="36"/>
      <c r="AU1628" s="36"/>
      <c r="AV1628" s="36"/>
      <c r="AW1628" s="36"/>
      <c r="AX1628" s="36"/>
      <c r="AY1628" s="36"/>
      <c r="AZ1628" s="36"/>
      <c r="BA1628" s="36"/>
      <c r="BB1628" s="36"/>
      <c r="BC1628" s="36"/>
      <c r="BD1628" s="36"/>
      <c r="BE1628" s="36"/>
      <c r="BF1628" s="36"/>
      <c r="BG1628" s="36"/>
    </row>
    <row r="1629" spans="1:59" s="326" customFormat="1" ht="24" outlineLevel="1">
      <c r="A1629" s="358" t="s">
        <v>741</v>
      </c>
      <c r="B1629" s="338" t="s">
        <v>1163</v>
      </c>
      <c r="C1629" s="310">
        <v>200</v>
      </c>
      <c r="D1629" s="107">
        <f t="shared" si="715"/>
        <v>200</v>
      </c>
      <c r="E1629" s="107"/>
      <c r="F1629" s="107"/>
      <c r="G1629" s="107"/>
      <c r="H1629" s="107">
        <v>200</v>
      </c>
      <c r="I1629" s="107"/>
      <c r="J1629" s="107"/>
      <c r="K1629" s="107"/>
      <c r="L1629" s="107"/>
      <c r="M1629" s="107"/>
      <c r="N1629" s="107"/>
      <c r="O1629" s="107"/>
      <c r="P1629" s="107"/>
      <c r="Q1629" s="107"/>
      <c r="R1629" s="107"/>
      <c r="S1629" s="107"/>
      <c r="T1629" s="107"/>
      <c r="U1629" s="329">
        <f t="shared" si="706"/>
        <v>200</v>
      </c>
      <c r="V1629" s="32">
        <f t="shared" si="705"/>
        <v>200</v>
      </c>
      <c r="W1629" s="97">
        <f t="shared" si="704"/>
        <v>200</v>
      </c>
      <c r="X1629" s="334">
        <f t="shared" si="710"/>
        <v>0</v>
      </c>
      <c r="Y1629" s="203"/>
      <c r="Z1629" s="5">
        <f t="shared" si="716"/>
        <v>0</v>
      </c>
      <c r="AA1629" s="36"/>
      <c r="AB1629" s="36"/>
      <c r="AC1629" s="36"/>
      <c r="AD1629" s="36"/>
      <c r="AE1629" s="36"/>
      <c r="AF1629" s="36"/>
      <c r="AG1629" s="36"/>
      <c r="AH1629" s="36"/>
      <c r="AI1629" s="36"/>
      <c r="AJ1629" s="36"/>
      <c r="AK1629" s="36"/>
      <c r="AL1629" s="36"/>
      <c r="AM1629" s="36"/>
      <c r="AN1629" s="36"/>
      <c r="AO1629" s="36"/>
      <c r="AP1629" s="36"/>
      <c r="AQ1629" s="36"/>
      <c r="AR1629" s="36"/>
      <c r="AS1629" s="36"/>
      <c r="AT1629" s="36"/>
      <c r="AU1629" s="36"/>
      <c r="AV1629" s="36"/>
      <c r="AW1629" s="36"/>
      <c r="AX1629" s="36"/>
      <c r="AY1629" s="36"/>
      <c r="AZ1629" s="36"/>
      <c r="BA1629" s="36"/>
      <c r="BB1629" s="36"/>
      <c r="BC1629" s="36"/>
      <c r="BD1629" s="36"/>
      <c r="BE1629" s="36"/>
      <c r="BF1629" s="36"/>
      <c r="BG1629" s="36"/>
    </row>
    <row r="1630" spans="1:59" s="326" customFormat="1" ht="12">
      <c r="A1630" s="358" t="s">
        <v>741</v>
      </c>
      <c r="B1630" s="338" t="s">
        <v>1164</v>
      </c>
      <c r="C1630" s="310">
        <v>500</v>
      </c>
      <c r="D1630" s="107">
        <f t="shared" si="715"/>
        <v>500</v>
      </c>
      <c r="E1630" s="107"/>
      <c r="F1630" s="107"/>
      <c r="G1630" s="107"/>
      <c r="H1630" s="107">
        <v>500</v>
      </c>
      <c r="I1630" s="107"/>
      <c r="J1630" s="107"/>
      <c r="K1630" s="107"/>
      <c r="L1630" s="107"/>
      <c r="M1630" s="107"/>
      <c r="N1630" s="107"/>
      <c r="O1630" s="107"/>
      <c r="P1630" s="107"/>
      <c r="Q1630" s="107"/>
      <c r="R1630" s="107"/>
      <c r="S1630" s="107"/>
      <c r="T1630" s="107"/>
      <c r="U1630" s="327">
        <f t="shared" si="706"/>
        <v>500</v>
      </c>
      <c r="V1630" s="32">
        <f t="shared" si="705"/>
        <v>500</v>
      </c>
      <c r="W1630" s="97">
        <f t="shared" si="704"/>
        <v>500</v>
      </c>
      <c r="X1630" s="334">
        <f t="shared" si="710"/>
        <v>0</v>
      </c>
      <c r="Y1630" s="203"/>
      <c r="Z1630" s="5">
        <f t="shared" si="716"/>
        <v>0</v>
      </c>
      <c r="AA1630" s="36"/>
      <c r="AB1630" s="36"/>
      <c r="AC1630" s="36"/>
      <c r="AD1630" s="36"/>
      <c r="AE1630" s="36"/>
      <c r="AF1630" s="36"/>
      <c r="AG1630" s="36"/>
      <c r="AH1630" s="36"/>
      <c r="AI1630" s="36"/>
      <c r="AJ1630" s="36"/>
      <c r="AK1630" s="36"/>
      <c r="AL1630" s="36"/>
      <c r="AM1630" s="36"/>
      <c r="AN1630" s="36"/>
      <c r="AO1630" s="36"/>
      <c r="AP1630" s="36"/>
      <c r="AQ1630" s="36"/>
      <c r="AR1630" s="36"/>
      <c r="AS1630" s="36"/>
      <c r="AT1630" s="36"/>
      <c r="AU1630" s="36"/>
      <c r="AV1630" s="36"/>
      <c r="AW1630" s="36"/>
      <c r="AX1630" s="36"/>
      <c r="AY1630" s="36"/>
      <c r="AZ1630" s="36"/>
      <c r="BA1630" s="36"/>
      <c r="BB1630" s="36"/>
      <c r="BC1630" s="36"/>
      <c r="BD1630" s="36"/>
      <c r="BE1630" s="36"/>
      <c r="BF1630" s="36"/>
      <c r="BG1630" s="36"/>
    </row>
    <row r="1631" spans="1:59" s="326" customFormat="1" ht="12" outlineLevel="1">
      <c r="A1631" s="358" t="s">
        <v>741</v>
      </c>
      <c r="B1631" s="338" t="s">
        <v>1165</v>
      </c>
      <c r="C1631" s="310">
        <v>323</v>
      </c>
      <c r="D1631" s="107">
        <f t="shared" si="715"/>
        <v>150</v>
      </c>
      <c r="E1631" s="107"/>
      <c r="F1631" s="107"/>
      <c r="G1631" s="107"/>
      <c r="H1631" s="107">
        <v>150</v>
      </c>
      <c r="I1631" s="107"/>
      <c r="J1631" s="107"/>
      <c r="K1631" s="107"/>
      <c r="L1631" s="107"/>
      <c r="M1631" s="107"/>
      <c r="N1631" s="107"/>
      <c r="O1631" s="107"/>
      <c r="P1631" s="107"/>
      <c r="Q1631" s="107"/>
      <c r="R1631" s="107"/>
      <c r="S1631" s="107"/>
      <c r="T1631" s="107"/>
      <c r="U1631" s="329">
        <f t="shared" si="706"/>
        <v>150</v>
      </c>
      <c r="V1631" s="32">
        <f t="shared" si="705"/>
        <v>150</v>
      </c>
      <c r="W1631" s="97">
        <f t="shared" si="704"/>
        <v>150</v>
      </c>
      <c r="X1631" s="334">
        <f t="shared" si="710"/>
        <v>-173</v>
      </c>
      <c r="Y1631" s="203"/>
      <c r="Z1631" s="5">
        <f t="shared" si="716"/>
        <v>0</v>
      </c>
      <c r="AA1631" s="36"/>
      <c r="AB1631" s="36"/>
      <c r="AC1631" s="36"/>
      <c r="AD1631" s="36"/>
      <c r="AE1631" s="36"/>
      <c r="AF1631" s="36"/>
      <c r="AG1631" s="36"/>
      <c r="AH1631" s="36"/>
      <c r="AI1631" s="36"/>
      <c r="AJ1631" s="36"/>
      <c r="AK1631" s="36"/>
      <c r="AL1631" s="36"/>
      <c r="AM1631" s="36"/>
      <c r="AN1631" s="36"/>
      <c r="AO1631" s="36"/>
      <c r="AP1631" s="36"/>
      <c r="AQ1631" s="36"/>
      <c r="AR1631" s="36"/>
      <c r="AS1631" s="36"/>
      <c r="AT1631" s="36"/>
      <c r="AU1631" s="36"/>
      <c r="AV1631" s="36"/>
      <c r="AW1631" s="36"/>
      <c r="AX1631" s="36"/>
      <c r="AY1631" s="36"/>
      <c r="AZ1631" s="36"/>
      <c r="BA1631" s="36"/>
      <c r="BB1631" s="36"/>
      <c r="BC1631" s="36"/>
      <c r="BD1631" s="36"/>
      <c r="BE1631" s="36"/>
      <c r="BF1631" s="36"/>
      <c r="BG1631" s="36"/>
    </row>
    <row r="1632" spans="1:59" s="326" customFormat="1" ht="24">
      <c r="A1632" s="358" t="s">
        <v>741</v>
      </c>
      <c r="B1632" s="338" t="s">
        <v>1166</v>
      </c>
      <c r="C1632" s="310">
        <v>741</v>
      </c>
      <c r="D1632" s="107">
        <f t="shared" si="715"/>
        <v>838</v>
      </c>
      <c r="E1632" s="107"/>
      <c r="F1632" s="107"/>
      <c r="G1632" s="107"/>
      <c r="H1632" s="107">
        <v>838</v>
      </c>
      <c r="I1632" s="107"/>
      <c r="J1632" s="107"/>
      <c r="K1632" s="107"/>
      <c r="L1632" s="107"/>
      <c r="M1632" s="107"/>
      <c r="N1632" s="107"/>
      <c r="O1632" s="107"/>
      <c r="P1632" s="107"/>
      <c r="Q1632" s="107"/>
      <c r="R1632" s="107"/>
      <c r="S1632" s="107"/>
      <c r="T1632" s="107"/>
      <c r="U1632" s="327">
        <f t="shared" si="706"/>
        <v>838</v>
      </c>
      <c r="V1632" s="32">
        <f t="shared" si="705"/>
        <v>838</v>
      </c>
      <c r="W1632" s="97">
        <f t="shared" si="704"/>
        <v>838</v>
      </c>
      <c r="X1632" s="334">
        <f t="shared" si="710"/>
        <v>97</v>
      </c>
      <c r="Y1632" s="203"/>
      <c r="Z1632" s="5">
        <f t="shared" si="716"/>
        <v>0</v>
      </c>
      <c r="AA1632" s="36"/>
      <c r="AB1632" s="36"/>
      <c r="AC1632" s="36"/>
      <c r="AD1632" s="36"/>
      <c r="AE1632" s="36"/>
      <c r="AF1632" s="36"/>
      <c r="AG1632" s="36"/>
      <c r="AH1632" s="36"/>
      <c r="AI1632" s="36"/>
      <c r="AJ1632" s="36"/>
      <c r="AK1632" s="36"/>
      <c r="AL1632" s="36"/>
      <c r="AM1632" s="36"/>
      <c r="AN1632" s="36"/>
      <c r="AO1632" s="36"/>
      <c r="AP1632" s="36"/>
      <c r="AQ1632" s="36"/>
      <c r="AR1632" s="36"/>
      <c r="AS1632" s="36"/>
      <c r="AT1632" s="36"/>
      <c r="AU1632" s="36"/>
      <c r="AV1632" s="36"/>
      <c r="AW1632" s="36"/>
      <c r="AX1632" s="36"/>
      <c r="AY1632" s="36"/>
      <c r="AZ1632" s="36"/>
      <c r="BA1632" s="36"/>
      <c r="BB1632" s="36"/>
      <c r="BC1632" s="36"/>
      <c r="BD1632" s="36"/>
      <c r="BE1632" s="36"/>
      <c r="BF1632" s="36"/>
      <c r="BG1632" s="36"/>
    </row>
    <row r="1633" spans="1:59" s="326" customFormat="1" ht="12">
      <c r="A1633" s="356" t="s">
        <v>40</v>
      </c>
      <c r="B1633" s="357" t="s">
        <v>1167</v>
      </c>
      <c r="C1633" s="308">
        <f>SUM(C1634:C1647)</f>
        <v>14261</v>
      </c>
      <c r="D1633" s="342">
        <f>SUM(D1634:D1647)</f>
        <v>15383</v>
      </c>
      <c r="E1633" s="342">
        <f t="shared" ref="E1633:P1633" si="717">SUM(E1634:E1647)</f>
        <v>0</v>
      </c>
      <c r="F1633" s="342">
        <f t="shared" si="717"/>
        <v>0</v>
      </c>
      <c r="G1633" s="342">
        <f t="shared" si="717"/>
        <v>0</v>
      </c>
      <c r="H1633" s="342">
        <f>SUM(H1634:H1647)</f>
        <v>15383</v>
      </c>
      <c r="I1633" s="342">
        <f t="shared" si="717"/>
        <v>0</v>
      </c>
      <c r="J1633" s="342">
        <f t="shared" si="717"/>
        <v>0</v>
      </c>
      <c r="K1633" s="342">
        <f t="shared" si="717"/>
        <v>0</v>
      </c>
      <c r="L1633" s="342">
        <f t="shared" si="717"/>
        <v>0</v>
      </c>
      <c r="M1633" s="342">
        <f t="shared" si="717"/>
        <v>0</v>
      </c>
      <c r="N1633" s="342">
        <f t="shared" si="717"/>
        <v>0</v>
      </c>
      <c r="O1633" s="342">
        <f t="shared" si="717"/>
        <v>0</v>
      </c>
      <c r="P1633" s="342">
        <f t="shared" si="717"/>
        <v>0</v>
      </c>
      <c r="Q1633" s="342"/>
      <c r="R1633" s="342"/>
      <c r="S1633" s="342"/>
      <c r="T1633" s="342"/>
      <c r="U1633" s="327">
        <f t="shared" si="706"/>
        <v>15383</v>
      </c>
      <c r="V1633" s="32">
        <f t="shared" si="705"/>
        <v>15383</v>
      </c>
      <c r="W1633" s="97">
        <f t="shared" si="704"/>
        <v>15383</v>
      </c>
      <c r="X1633" s="171">
        <f t="shared" si="710"/>
        <v>1122</v>
      </c>
      <c r="Y1633" s="203"/>
      <c r="Z1633" s="5">
        <f t="shared" si="716"/>
        <v>0</v>
      </c>
      <c r="AA1633" s="36"/>
      <c r="AB1633" s="36"/>
      <c r="AC1633" s="36"/>
      <c r="AD1633" s="36"/>
      <c r="AE1633" s="36"/>
      <c r="AF1633" s="36"/>
      <c r="AG1633" s="36"/>
      <c r="AH1633" s="36"/>
      <c r="AI1633" s="36"/>
      <c r="AJ1633" s="36"/>
      <c r="AK1633" s="36"/>
      <c r="AL1633" s="36"/>
      <c r="AM1633" s="36"/>
      <c r="AN1633" s="36"/>
      <c r="AO1633" s="36"/>
      <c r="AP1633" s="36"/>
      <c r="AQ1633" s="36"/>
      <c r="AR1633" s="36"/>
      <c r="AS1633" s="36"/>
      <c r="AT1633" s="36"/>
      <c r="AU1633" s="36"/>
      <c r="AV1633" s="36"/>
      <c r="AW1633" s="36"/>
      <c r="AX1633" s="36"/>
      <c r="AY1633" s="36"/>
      <c r="AZ1633" s="36"/>
      <c r="BA1633" s="36"/>
      <c r="BB1633" s="36"/>
      <c r="BC1633" s="36"/>
      <c r="BD1633" s="36"/>
      <c r="BE1633" s="36"/>
      <c r="BF1633" s="36"/>
      <c r="BG1633" s="36"/>
    </row>
    <row r="1634" spans="1:59" s="326" customFormat="1" ht="24">
      <c r="A1634" s="361" t="s">
        <v>741</v>
      </c>
      <c r="B1634" s="338" t="s">
        <v>1168</v>
      </c>
      <c r="C1634" s="310">
        <v>932</v>
      </c>
      <c r="D1634" s="107">
        <f>SUM(E1634:P1634)</f>
        <v>1209</v>
      </c>
      <c r="E1634" s="107"/>
      <c r="F1634" s="107"/>
      <c r="G1634" s="107"/>
      <c r="H1634" s="107">
        <v>1209</v>
      </c>
      <c r="I1634" s="107"/>
      <c r="J1634" s="107"/>
      <c r="K1634" s="107"/>
      <c r="L1634" s="107"/>
      <c r="M1634" s="107"/>
      <c r="N1634" s="107"/>
      <c r="O1634" s="107"/>
      <c r="P1634" s="107"/>
      <c r="Q1634" s="107"/>
      <c r="R1634" s="107"/>
      <c r="S1634" s="107"/>
      <c r="T1634" s="107"/>
      <c r="U1634" s="327">
        <f t="shared" si="706"/>
        <v>1209</v>
      </c>
      <c r="V1634" s="32">
        <f t="shared" si="705"/>
        <v>1209</v>
      </c>
      <c r="W1634" s="97">
        <f t="shared" si="704"/>
        <v>1209</v>
      </c>
      <c r="X1634" s="334">
        <f t="shared" si="710"/>
        <v>277</v>
      </c>
      <c r="Y1634" s="75" t="s">
        <v>37</v>
      </c>
      <c r="Z1634" s="5">
        <f t="shared" si="716"/>
        <v>0</v>
      </c>
      <c r="AA1634" s="36"/>
      <c r="AB1634" s="36"/>
      <c r="AC1634" s="36"/>
      <c r="AD1634" s="36"/>
      <c r="AE1634" s="36"/>
      <c r="AF1634" s="36"/>
      <c r="AG1634" s="36"/>
      <c r="AH1634" s="36"/>
      <c r="AI1634" s="36"/>
      <c r="AJ1634" s="36"/>
      <c r="AK1634" s="36"/>
      <c r="AL1634" s="36"/>
      <c r="AM1634" s="36"/>
      <c r="AN1634" s="36"/>
      <c r="AO1634" s="36"/>
      <c r="AP1634" s="36"/>
      <c r="AQ1634" s="36"/>
      <c r="AR1634" s="36"/>
      <c r="AS1634" s="36"/>
      <c r="AT1634" s="36"/>
      <c r="AU1634" s="36"/>
      <c r="AV1634" s="36"/>
      <c r="AW1634" s="36"/>
      <c r="AX1634" s="36"/>
      <c r="AY1634" s="36"/>
      <c r="AZ1634" s="36"/>
      <c r="BA1634" s="36"/>
      <c r="BB1634" s="36"/>
      <c r="BC1634" s="36"/>
      <c r="BD1634" s="36"/>
      <c r="BE1634" s="36"/>
      <c r="BF1634" s="36"/>
      <c r="BG1634" s="36"/>
    </row>
    <row r="1635" spans="1:59" s="326" customFormat="1" ht="24" outlineLevel="1">
      <c r="A1635" s="358" t="s">
        <v>741</v>
      </c>
      <c r="B1635" s="338" t="s">
        <v>1169</v>
      </c>
      <c r="C1635" s="310">
        <v>1899</v>
      </c>
      <c r="D1635" s="107">
        <f t="shared" si="715"/>
        <v>2228</v>
      </c>
      <c r="E1635" s="107"/>
      <c r="F1635" s="107"/>
      <c r="G1635" s="107"/>
      <c r="H1635" s="107">
        <v>2228</v>
      </c>
      <c r="I1635" s="107"/>
      <c r="J1635" s="107"/>
      <c r="K1635" s="107"/>
      <c r="L1635" s="107"/>
      <c r="M1635" s="107"/>
      <c r="N1635" s="107"/>
      <c r="O1635" s="107"/>
      <c r="P1635" s="107"/>
      <c r="Q1635" s="107"/>
      <c r="R1635" s="107"/>
      <c r="S1635" s="107"/>
      <c r="T1635" s="107"/>
      <c r="U1635" s="327">
        <f t="shared" si="706"/>
        <v>2228</v>
      </c>
      <c r="V1635" s="32">
        <f t="shared" si="705"/>
        <v>2228</v>
      </c>
      <c r="W1635" s="97">
        <f t="shared" si="704"/>
        <v>2228</v>
      </c>
      <c r="X1635" s="334">
        <f t="shared" si="710"/>
        <v>329</v>
      </c>
      <c r="Y1635" s="75" t="s">
        <v>37</v>
      </c>
      <c r="Z1635" s="5">
        <f t="shared" si="716"/>
        <v>0</v>
      </c>
      <c r="AA1635" s="36"/>
      <c r="AB1635" s="36"/>
      <c r="AC1635" s="36"/>
      <c r="AD1635" s="36"/>
      <c r="AE1635" s="36"/>
      <c r="AF1635" s="36"/>
      <c r="AG1635" s="36"/>
      <c r="AH1635" s="36"/>
      <c r="AI1635" s="36"/>
      <c r="AJ1635" s="36"/>
      <c r="AK1635" s="36"/>
      <c r="AL1635" s="36"/>
      <c r="AM1635" s="36"/>
      <c r="AN1635" s="36"/>
      <c r="AO1635" s="36"/>
      <c r="AP1635" s="36"/>
      <c r="AQ1635" s="36"/>
      <c r="AR1635" s="36"/>
      <c r="AS1635" s="36"/>
      <c r="AT1635" s="36"/>
      <c r="AU1635" s="36"/>
      <c r="AV1635" s="36"/>
      <c r="AW1635" s="36"/>
      <c r="AX1635" s="36"/>
      <c r="AY1635" s="36"/>
      <c r="AZ1635" s="36"/>
      <c r="BA1635" s="36"/>
      <c r="BB1635" s="36"/>
      <c r="BC1635" s="36"/>
      <c r="BD1635" s="36"/>
      <c r="BE1635" s="36"/>
      <c r="BF1635" s="36"/>
      <c r="BG1635" s="36"/>
    </row>
    <row r="1636" spans="1:59" s="326" customFormat="1" ht="24" outlineLevel="1">
      <c r="A1636" s="358" t="s">
        <v>741</v>
      </c>
      <c r="B1636" s="338" t="s">
        <v>1170</v>
      </c>
      <c r="C1636" s="310">
        <v>893</v>
      </c>
      <c r="D1636" s="107">
        <f t="shared" si="715"/>
        <v>930</v>
      </c>
      <c r="E1636" s="107"/>
      <c r="F1636" s="107"/>
      <c r="G1636" s="107"/>
      <c r="H1636" s="107">
        <v>930</v>
      </c>
      <c r="I1636" s="107"/>
      <c r="J1636" s="107"/>
      <c r="K1636" s="107"/>
      <c r="L1636" s="107"/>
      <c r="M1636" s="107"/>
      <c r="N1636" s="107"/>
      <c r="O1636" s="107"/>
      <c r="P1636" s="107"/>
      <c r="Q1636" s="107"/>
      <c r="R1636" s="107"/>
      <c r="S1636" s="107"/>
      <c r="T1636" s="107"/>
      <c r="U1636" s="327">
        <f t="shared" si="706"/>
        <v>930</v>
      </c>
      <c r="V1636" s="32">
        <f t="shared" si="705"/>
        <v>930</v>
      </c>
      <c r="W1636" s="97">
        <f t="shared" si="704"/>
        <v>930</v>
      </c>
      <c r="X1636" s="334">
        <f t="shared" si="710"/>
        <v>37</v>
      </c>
      <c r="Y1636" s="75" t="s">
        <v>37</v>
      </c>
      <c r="Z1636" s="5">
        <f t="shared" si="716"/>
        <v>0</v>
      </c>
      <c r="AA1636" s="36"/>
      <c r="AB1636" s="36"/>
      <c r="AC1636" s="36"/>
      <c r="AD1636" s="36"/>
      <c r="AE1636" s="36"/>
      <c r="AF1636" s="36"/>
      <c r="AG1636" s="36"/>
      <c r="AH1636" s="36"/>
      <c r="AI1636" s="36"/>
      <c r="AJ1636" s="36"/>
      <c r="AK1636" s="36"/>
      <c r="AL1636" s="36"/>
      <c r="AM1636" s="36"/>
      <c r="AN1636" s="36"/>
      <c r="AO1636" s="36"/>
      <c r="AP1636" s="36"/>
      <c r="AQ1636" s="36"/>
      <c r="AR1636" s="36"/>
      <c r="AS1636" s="36"/>
      <c r="AT1636" s="36"/>
      <c r="AU1636" s="36"/>
      <c r="AV1636" s="36"/>
      <c r="AW1636" s="36"/>
      <c r="AX1636" s="36"/>
      <c r="AY1636" s="36"/>
      <c r="AZ1636" s="36"/>
      <c r="BA1636" s="36"/>
      <c r="BB1636" s="36"/>
      <c r="BC1636" s="36"/>
      <c r="BD1636" s="36"/>
      <c r="BE1636" s="36"/>
      <c r="BF1636" s="36"/>
      <c r="BG1636" s="36"/>
    </row>
    <row r="1637" spans="1:59" s="326" customFormat="1" ht="24" outlineLevel="1">
      <c r="A1637" s="358" t="s">
        <v>741</v>
      </c>
      <c r="B1637" s="338" t="s">
        <v>1171</v>
      </c>
      <c r="C1637" s="310">
        <v>112</v>
      </c>
      <c r="D1637" s="107">
        <f t="shared" si="715"/>
        <v>434</v>
      </c>
      <c r="E1637" s="107"/>
      <c r="F1637" s="107"/>
      <c r="G1637" s="107"/>
      <c r="H1637" s="107">
        <v>434</v>
      </c>
      <c r="I1637" s="107"/>
      <c r="J1637" s="107"/>
      <c r="K1637" s="107"/>
      <c r="L1637" s="107"/>
      <c r="M1637" s="107"/>
      <c r="N1637" s="107"/>
      <c r="O1637" s="107"/>
      <c r="P1637" s="107"/>
      <c r="Q1637" s="107"/>
      <c r="R1637" s="107"/>
      <c r="S1637" s="107"/>
      <c r="T1637" s="107"/>
      <c r="U1637" s="327">
        <f t="shared" si="706"/>
        <v>434</v>
      </c>
      <c r="V1637" s="32">
        <f t="shared" si="705"/>
        <v>434</v>
      </c>
      <c r="W1637" s="97">
        <f t="shared" si="704"/>
        <v>434</v>
      </c>
      <c r="X1637" s="334">
        <f t="shared" si="710"/>
        <v>322</v>
      </c>
      <c r="Y1637" s="203" t="s">
        <v>17</v>
      </c>
      <c r="Z1637" s="362" t="s">
        <v>410</v>
      </c>
      <c r="AA1637" s="36"/>
      <c r="AB1637" s="36"/>
      <c r="AC1637" s="36"/>
      <c r="AD1637" s="36"/>
      <c r="AE1637" s="36"/>
      <c r="AF1637" s="36"/>
      <c r="AG1637" s="36"/>
      <c r="AH1637" s="36"/>
      <c r="AI1637" s="36"/>
      <c r="AJ1637" s="36"/>
      <c r="AK1637" s="36"/>
      <c r="AL1637" s="36"/>
      <c r="AM1637" s="36"/>
      <c r="AN1637" s="36"/>
      <c r="AO1637" s="36"/>
      <c r="AP1637" s="36"/>
      <c r="AQ1637" s="36"/>
      <c r="AR1637" s="36"/>
      <c r="AS1637" s="36"/>
      <c r="AT1637" s="36"/>
      <c r="AU1637" s="36"/>
      <c r="AV1637" s="36"/>
      <c r="AW1637" s="36"/>
      <c r="AX1637" s="36"/>
      <c r="AY1637" s="36"/>
      <c r="AZ1637" s="36"/>
      <c r="BA1637" s="36"/>
      <c r="BB1637" s="36"/>
      <c r="BC1637" s="36"/>
      <c r="BD1637" s="36"/>
      <c r="BE1637" s="36"/>
      <c r="BF1637" s="36"/>
      <c r="BG1637" s="36"/>
    </row>
    <row r="1638" spans="1:59" s="326" customFormat="1" ht="24" outlineLevel="1">
      <c r="A1638" s="358" t="s">
        <v>741</v>
      </c>
      <c r="B1638" s="338" t="s">
        <v>1172</v>
      </c>
      <c r="C1638" s="310">
        <v>557</v>
      </c>
      <c r="D1638" s="107">
        <f t="shared" si="715"/>
        <v>293</v>
      </c>
      <c r="E1638" s="107"/>
      <c r="F1638" s="107"/>
      <c r="G1638" s="107"/>
      <c r="H1638" s="107">
        <v>293</v>
      </c>
      <c r="I1638" s="107"/>
      <c r="J1638" s="107"/>
      <c r="K1638" s="107"/>
      <c r="L1638" s="107"/>
      <c r="M1638" s="107"/>
      <c r="N1638" s="107"/>
      <c r="O1638" s="107"/>
      <c r="P1638" s="107"/>
      <c r="Q1638" s="107"/>
      <c r="R1638" s="107"/>
      <c r="S1638" s="107"/>
      <c r="T1638" s="107"/>
      <c r="U1638" s="327">
        <f t="shared" si="706"/>
        <v>293</v>
      </c>
      <c r="V1638" s="32">
        <f t="shared" si="705"/>
        <v>293</v>
      </c>
      <c r="W1638" s="97">
        <f t="shared" si="704"/>
        <v>293</v>
      </c>
      <c r="X1638" s="334">
        <f t="shared" si="710"/>
        <v>-264</v>
      </c>
      <c r="Y1638" s="203" t="s">
        <v>17</v>
      </c>
      <c r="Z1638" s="362" t="s">
        <v>410</v>
      </c>
      <c r="AA1638" s="36"/>
      <c r="AB1638" s="36"/>
      <c r="AC1638" s="36"/>
      <c r="AD1638" s="36"/>
      <c r="AE1638" s="36"/>
      <c r="AF1638" s="36"/>
      <c r="AG1638" s="36"/>
      <c r="AH1638" s="36"/>
      <c r="AI1638" s="36"/>
      <c r="AJ1638" s="36"/>
      <c r="AK1638" s="36"/>
      <c r="AL1638" s="36"/>
      <c r="AM1638" s="36"/>
      <c r="AN1638" s="36"/>
      <c r="AO1638" s="36"/>
      <c r="AP1638" s="36"/>
      <c r="AQ1638" s="36"/>
      <c r="AR1638" s="36"/>
      <c r="AS1638" s="36"/>
      <c r="AT1638" s="36"/>
      <c r="AU1638" s="36"/>
      <c r="AV1638" s="36"/>
      <c r="AW1638" s="36"/>
      <c r="AX1638" s="36"/>
      <c r="AY1638" s="36"/>
      <c r="AZ1638" s="36"/>
      <c r="BA1638" s="36"/>
      <c r="BB1638" s="36"/>
      <c r="BC1638" s="36"/>
      <c r="BD1638" s="36"/>
      <c r="BE1638" s="36"/>
      <c r="BF1638" s="36"/>
      <c r="BG1638" s="36"/>
    </row>
    <row r="1639" spans="1:59" s="326" customFormat="1" ht="12" outlineLevel="1">
      <c r="A1639" s="358" t="s">
        <v>741</v>
      </c>
      <c r="B1639" s="338" t="s">
        <v>1173</v>
      </c>
      <c r="C1639" s="310"/>
      <c r="D1639" s="107">
        <f t="shared" si="715"/>
        <v>380</v>
      </c>
      <c r="E1639" s="107"/>
      <c r="F1639" s="107"/>
      <c r="G1639" s="107"/>
      <c r="H1639" s="107">
        <v>380</v>
      </c>
      <c r="I1639" s="107"/>
      <c r="J1639" s="107"/>
      <c r="K1639" s="107"/>
      <c r="L1639" s="107"/>
      <c r="M1639" s="107"/>
      <c r="N1639" s="107"/>
      <c r="O1639" s="107"/>
      <c r="P1639" s="107"/>
      <c r="Q1639" s="107"/>
      <c r="R1639" s="107"/>
      <c r="S1639" s="107"/>
      <c r="T1639" s="107"/>
      <c r="U1639" s="327"/>
      <c r="V1639" s="32"/>
      <c r="W1639" s="97">
        <f t="shared" si="704"/>
        <v>380</v>
      </c>
      <c r="X1639" s="334">
        <f t="shared" si="710"/>
        <v>380</v>
      </c>
      <c r="Y1639" s="203" t="s">
        <v>17</v>
      </c>
      <c r="Z1639" s="362" t="s">
        <v>410</v>
      </c>
      <c r="AA1639" s="36"/>
      <c r="AB1639" s="36"/>
      <c r="AC1639" s="36"/>
      <c r="AD1639" s="36"/>
      <c r="AE1639" s="36"/>
      <c r="AF1639" s="36"/>
      <c r="AG1639" s="36"/>
      <c r="AH1639" s="36"/>
      <c r="AI1639" s="36"/>
      <c r="AJ1639" s="36"/>
      <c r="AK1639" s="36"/>
      <c r="AL1639" s="36"/>
      <c r="AM1639" s="36"/>
      <c r="AN1639" s="36"/>
      <c r="AO1639" s="36"/>
      <c r="AP1639" s="36"/>
      <c r="AQ1639" s="36"/>
      <c r="AR1639" s="36"/>
      <c r="AS1639" s="36"/>
      <c r="AT1639" s="36"/>
      <c r="AU1639" s="36"/>
      <c r="AV1639" s="36"/>
      <c r="AW1639" s="36"/>
      <c r="AX1639" s="36"/>
      <c r="AY1639" s="36"/>
      <c r="AZ1639" s="36"/>
      <c r="BA1639" s="36"/>
      <c r="BB1639" s="36"/>
      <c r="BC1639" s="36"/>
      <c r="BD1639" s="36"/>
      <c r="BE1639" s="36"/>
      <c r="BF1639" s="36"/>
      <c r="BG1639" s="36"/>
    </row>
    <row r="1640" spans="1:59" s="326" customFormat="1" ht="36">
      <c r="A1640" s="358" t="s">
        <v>741</v>
      </c>
      <c r="B1640" s="338" t="s">
        <v>1174</v>
      </c>
      <c r="C1640" s="310">
        <v>474</v>
      </c>
      <c r="D1640" s="107">
        <f>SUM(E1640:P1640)</f>
        <v>306</v>
      </c>
      <c r="E1640" s="107"/>
      <c r="F1640" s="107"/>
      <c r="G1640" s="107"/>
      <c r="H1640" s="107">
        <v>306</v>
      </c>
      <c r="I1640" s="107"/>
      <c r="J1640" s="107"/>
      <c r="K1640" s="107"/>
      <c r="L1640" s="107"/>
      <c r="M1640" s="107"/>
      <c r="N1640" s="107"/>
      <c r="O1640" s="107"/>
      <c r="P1640" s="107"/>
      <c r="Q1640" s="107">
        <f t="shared" ref="Q1640" si="718">SUM(Q1641:Q1654)</f>
        <v>0</v>
      </c>
      <c r="R1640" s="107"/>
      <c r="S1640" s="107"/>
      <c r="T1640" s="107"/>
      <c r="U1640" s="353">
        <f t="shared" si="706"/>
        <v>306</v>
      </c>
      <c r="V1640" s="32">
        <f t="shared" si="705"/>
        <v>306</v>
      </c>
      <c r="W1640" s="97">
        <f t="shared" si="704"/>
        <v>306</v>
      </c>
      <c r="X1640" s="334">
        <f t="shared" si="710"/>
        <v>-168</v>
      </c>
      <c r="Y1640" s="75" t="s">
        <v>37</v>
      </c>
      <c r="Z1640" s="5">
        <f t="shared" si="716"/>
        <v>0</v>
      </c>
      <c r="AA1640" s="36"/>
      <c r="AB1640" s="36"/>
      <c r="AC1640" s="36"/>
      <c r="AD1640" s="36"/>
      <c r="AE1640" s="36"/>
      <c r="AF1640" s="36"/>
      <c r="AG1640" s="36"/>
      <c r="AH1640" s="36"/>
      <c r="AI1640" s="36"/>
      <c r="AJ1640" s="36"/>
      <c r="AK1640" s="36"/>
      <c r="AL1640" s="36"/>
      <c r="AM1640" s="36"/>
      <c r="AN1640" s="36"/>
      <c r="AO1640" s="36"/>
      <c r="AP1640" s="36"/>
      <c r="AQ1640" s="36"/>
      <c r="AR1640" s="36"/>
      <c r="AS1640" s="36"/>
      <c r="AT1640" s="36"/>
      <c r="AU1640" s="36"/>
      <c r="AV1640" s="36"/>
      <c r="AW1640" s="36"/>
      <c r="AX1640" s="36"/>
      <c r="AY1640" s="36"/>
      <c r="AZ1640" s="36"/>
      <c r="BA1640" s="36"/>
      <c r="BB1640" s="36"/>
      <c r="BC1640" s="36"/>
      <c r="BD1640" s="36"/>
      <c r="BE1640" s="36"/>
      <c r="BF1640" s="36"/>
      <c r="BG1640" s="36"/>
    </row>
    <row r="1641" spans="1:59" s="326" customFormat="1" ht="48">
      <c r="A1641" s="358" t="s">
        <v>741</v>
      </c>
      <c r="B1641" s="338" t="s">
        <v>1175</v>
      </c>
      <c r="C1641" s="310">
        <v>6473</v>
      </c>
      <c r="D1641" s="107">
        <f t="shared" ref="D1641:D1647" si="719">SUM(E1641:P1641)</f>
        <v>6479</v>
      </c>
      <c r="E1641" s="107"/>
      <c r="F1641" s="107"/>
      <c r="G1641" s="107"/>
      <c r="H1641" s="107">
        <v>6479</v>
      </c>
      <c r="I1641" s="107"/>
      <c r="J1641" s="107"/>
      <c r="K1641" s="107"/>
      <c r="L1641" s="107"/>
      <c r="M1641" s="107"/>
      <c r="N1641" s="107"/>
      <c r="O1641" s="107"/>
      <c r="P1641" s="107"/>
      <c r="Q1641" s="107"/>
      <c r="R1641" s="107"/>
      <c r="S1641" s="107"/>
      <c r="T1641" s="107"/>
      <c r="U1641" s="327">
        <f t="shared" si="706"/>
        <v>6479</v>
      </c>
      <c r="V1641" s="32">
        <f t="shared" si="705"/>
        <v>6479</v>
      </c>
      <c r="W1641" s="97">
        <f t="shared" si="704"/>
        <v>6479</v>
      </c>
      <c r="X1641" s="332">
        <f t="shared" si="710"/>
        <v>6</v>
      </c>
      <c r="Y1641" s="75" t="s">
        <v>37</v>
      </c>
      <c r="Z1641" s="5">
        <f t="shared" si="716"/>
        <v>0</v>
      </c>
      <c r="AA1641" s="36"/>
      <c r="AB1641" s="36"/>
      <c r="AC1641" s="36"/>
      <c r="AD1641" s="36"/>
      <c r="AE1641" s="36"/>
      <c r="AF1641" s="36"/>
      <c r="AG1641" s="36"/>
      <c r="AH1641" s="36"/>
      <c r="AI1641" s="36"/>
      <c r="AJ1641" s="36"/>
      <c r="AK1641" s="36"/>
      <c r="AL1641" s="36"/>
      <c r="AM1641" s="36"/>
      <c r="AN1641" s="36"/>
      <c r="AO1641" s="36"/>
      <c r="AP1641" s="36"/>
      <c r="AQ1641" s="36"/>
      <c r="AR1641" s="36"/>
      <c r="AS1641" s="36"/>
      <c r="AT1641" s="36"/>
      <c r="AU1641" s="36"/>
      <c r="AV1641" s="36"/>
      <c r="AW1641" s="36"/>
      <c r="AX1641" s="36"/>
      <c r="AY1641" s="36"/>
      <c r="AZ1641" s="36"/>
      <c r="BA1641" s="36"/>
      <c r="BB1641" s="36"/>
      <c r="BC1641" s="36"/>
      <c r="BD1641" s="36"/>
      <c r="BE1641" s="36"/>
      <c r="BF1641" s="36"/>
      <c r="BG1641" s="36"/>
    </row>
    <row r="1642" spans="1:59" s="326" customFormat="1" ht="36">
      <c r="A1642" s="358" t="s">
        <v>741</v>
      </c>
      <c r="B1642" s="331" t="s">
        <v>1176</v>
      </c>
      <c r="C1642" s="310">
        <v>648</v>
      </c>
      <c r="D1642" s="107">
        <f t="shared" si="719"/>
        <v>799</v>
      </c>
      <c r="E1642" s="107"/>
      <c r="F1642" s="107"/>
      <c r="G1642" s="107"/>
      <c r="H1642" s="107">
        <v>799</v>
      </c>
      <c r="I1642" s="107"/>
      <c r="J1642" s="107"/>
      <c r="K1642" s="107"/>
      <c r="L1642" s="107"/>
      <c r="M1642" s="107"/>
      <c r="N1642" s="107"/>
      <c r="O1642" s="107"/>
      <c r="P1642" s="107"/>
      <c r="Q1642" s="107"/>
      <c r="R1642" s="107"/>
      <c r="S1642" s="107"/>
      <c r="T1642" s="107"/>
      <c r="U1642" s="327">
        <f t="shared" si="706"/>
        <v>799</v>
      </c>
      <c r="V1642" s="32">
        <f t="shared" si="705"/>
        <v>799</v>
      </c>
      <c r="W1642" s="97">
        <f t="shared" si="704"/>
        <v>799</v>
      </c>
      <c r="X1642" s="332">
        <f t="shared" si="710"/>
        <v>151</v>
      </c>
      <c r="Y1642" s="75" t="s">
        <v>37</v>
      </c>
      <c r="Z1642" s="5">
        <f t="shared" si="716"/>
        <v>0</v>
      </c>
      <c r="AA1642" s="36"/>
      <c r="AB1642" s="36"/>
      <c r="AC1642" s="36"/>
      <c r="AD1642" s="36"/>
      <c r="AE1642" s="36"/>
      <c r="AF1642" s="36"/>
      <c r="AG1642" s="36"/>
      <c r="AH1642" s="36"/>
      <c r="AI1642" s="36"/>
      <c r="AJ1642" s="36"/>
      <c r="AK1642" s="36"/>
      <c r="AL1642" s="36"/>
      <c r="AM1642" s="36"/>
      <c r="AN1642" s="36"/>
      <c r="AO1642" s="36"/>
      <c r="AP1642" s="36"/>
      <c r="AQ1642" s="36"/>
      <c r="AR1642" s="36"/>
      <c r="AS1642" s="36"/>
      <c r="AT1642" s="36"/>
      <c r="AU1642" s="36"/>
      <c r="AV1642" s="36"/>
      <c r="AW1642" s="36"/>
      <c r="AX1642" s="36"/>
      <c r="AY1642" s="36"/>
      <c r="AZ1642" s="36"/>
      <c r="BA1642" s="36"/>
      <c r="BB1642" s="36"/>
      <c r="BC1642" s="36"/>
      <c r="BD1642" s="36"/>
      <c r="BE1642" s="36"/>
      <c r="BF1642" s="36"/>
      <c r="BG1642" s="36"/>
    </row>
    <row r="1643" spans="1:59" s="326" customFormat="1" ht="45.75" customHeight="1">
      <c r="A1643" s="358" t="s">
        <v>741</v>
      </c>
      <c r="B1643" s="338" t="s">
        <v>1177</v>
      </c>
      <c r="C1643" s="310">
        <v>265</v>
      </c>
      <c r="D1643" s="107">
        <f>SUM(E1643:P1643)</f>
        <v>198</v>
      </c>
      <c r="E1643" s="107"/>
      <c r="F1643" s="107"/>
      <c r="G1643" s="107"/>
      <c r="H1643" s="107">
        <v>198</v>
      </c>
      <c r="I1643" s="107"/>
      <c r="J1643" s="107"/>
      <c r="K1643" s="107"/>
      <c r="L1643" s="107"/>
      <c r="M1643" s="107"/>
      <c r="N1643" s="107"/>
      <c r="O1643" s="107"/>
      <c r="P1643" s="107"/>
      <c r="Q1643" s="107"/>
      <c r="R1643" s="107"/>
      <c r="S1643" s="107"/>
      <c r="T1643" s="107"/>
      <c r="U1643" s="327">
        <f t="shared" si="706"/>
        <v>198</v>
      </c>
      <c r="V1643" s="32">
        <f t="shared" si="705"/>
        <v>198</v>
      </c>
      <c r="W1643" s="97">
        <f t="shared" si="704"/>
        <v>198</v>
      </c>
      <c r="X1643" s="334">
        <f t="shared" si="710"/>
        <v>-67</v>
      </c>
      <c r="Y1643" s="75" t="s">
        <v>37</v>
      </c>
      <c r="Z1643" s="5">
        <f t="shared" si="716"/>
        <v>0</v>
      </c>
      <c r="AA1643" s="36"/>
      <c r="AB1643" s="36"/>
      <c r="AC1643" s="36"/>
      <c r="AD1643" s="36"/>
      <c r="AE1643" s="36"/>
      <c r="AF1643" s="36"/>
      <c r="AG1643" s="36"/>
      <c r="AH1643" s="36"/>
      <c r="AI1643" s="36"/>
      <c r="AJ1643" s="36"/>
      <c r="AK1643" s="36"/>
      <c r="AL1643" s="36"/>
      <c r="AM1643" s="36"/>
      <c r="AN1643" s="36"/>
      <c r="AO1643" s="36"/>
      <c r="AP1643" s="36"/>
      <c r="AQ1643" s="36"/>
      <c r="AR1643" s="36"/>
      <c r="AS1643" s="36"/>
      <c r="AT1643" s="36"/>
      <c r="AU1643" s="36"/>
      <c r="AV1643" s="36"/>
      <c r="AW1643" s="36"/>
      <c r="AX1643" s="36"/>
      <c r="AY1643" s="36"/>
      <c r="AZ1643" s="36"/>
      <c r="BA1643" s="36"/>
      <c r="BB1643" s="36"/>
      <c r="BC1643" s="36"/>
      <c r="BD1643" s="36"/>
      <c r="BE1643" s="36"/>
      <c r="BF1643" s="36"/>
      <c r="BG1643" s="36"/>
    </row>
    <row r="1644" spans="1:59" s="326" customFormat="1" ht="24">
      <c r="A1644" s="358" t="s">
        <v>741</v>
      </c>
      <c r="B1644" s="363" t="s">
        <v>1178</v>
      </c>
      <c r="C1644" s="310">
        <v>606</v>
      </c>
      <c r="D1644" s="107">
        <f t="shared" si="719"/>
        <v>775</v>
      </c>
      <c r="E1644" s="107"/>
      <c r="F1644" s="107"/>
      <c r="G1644" s="107"/>
      <c r="H1644" s="107">
        <v>775</v>
      </c>
      <c r="I1644" s="107"/>
      <c r="J1644" s="107"/>
      <c r="K1644" s="107"/>
      <c r="L1644" s="107"/>
      <c r="M1644" s="107"/>
      <c r="N1644" s="107"/>
      <c r="O1644" s="107"/>
      <c r="P1644" s="107"/>
      <c r="Q1644" s="107"/>
      <c r="R1644" s="107"/>
      <c r="S1644" s="107"/>
      <c r="T1644" s="107"/>
      <c r="U1644" s="327">
        <f t="shared" si="706"/>
        <v>775</v>
      </c>
      <c r="V1644" s="32">
        <f t="shared" si="705"/>
        <v>775</v>
      </c>
      <c r="W1644" s="97">
        <f t="shared" si="704"/>
        <v>775</v>
      </c>
      <c r="X1644" s="332">
        <f t="shared" si="710"/>
        <v>169</v>
      </c>
      <c r="Y1644" s="75" t="s">
        <v>37</v>
      </c>
      <c r="Z1644" s="5">
        <f t="shared" si="716"/>
        <v>0</v>
      </c>
      <c r="AA1644" s="36"/>
      <c r="AB1644" s="36"/>
      <c r="AC1644" s="36"/>
      <c r="AD1644" s="36"/>
      <c r="AE1644" s="36"/>
      <c r="AF1644" s="36"/>
      <c r="AG1644" s="36"/>
      <c r="AH1644" s="36"/>
      <c r="AI1644" s="36"/>
      <c r="AJ1644" s="36"/>
      <c r="AK1644" s="36"/>
      <c r="AL1644" s="36"/>
      <c r="AM1644" s="36"/>
      <c r="AN1644" s="36"/>
      <c r="AO1644" s="36"/>
      <c r="AP1644" s="36"/>
      <c r="AQ1644" s="36"/>
      <c r="AR1644" s="36"/>
      <c r="AS1644" s="36"/>
      <c r="AT1644" s="36"/>
      <c r="AU1644" s="36"/>
      <c r="AV1644" s="36"/>
      <c r="AW1644" s="36"/>
      <c r="AX1644" s="36"/>
      <c r="AY1644" s="36"/>
      <c r="AZ1644" s="36"/>
      <c r="BA1644" s="36"/>
      <c r="BB1644" s="36"/>
      <c r="BC1644" s="36"/>
      <c r="BD1644" s="36"/>
      <c r="BE1644" s="36"/>
      <c r="BF1644" s="36"/>
      <c r="BG1644" s="36"/>
    </row>
    <row r="1645" spans="1:59" s="326" customFormat="1" ht="24">
      <c r="A1645" s="358" t="s">
        <v>741</v>
      </c>
      <c r="B1645" s="363" t="s">
        <v>1179</v>
      </c>
      <c r="C1645" s="310">
        <v>135</v>
      </c>
      <c r="D1645" s="107">
        <f t="shared" si="719"/>
        <v>140</v>
      </c>
      <c r="E1645" s="107"/>
      <c r="F1645" s="107"/>
      <c r="G1645" s="107"/>
      <c r="H1645" s="107">
        <v>140</v>
      </c>
      <c r="I1645" s="107"/>
      <c r="J1645" s="107"/>
      <c r="K1645" s="107"/>
      <c r="L1645" s="107"/>
      <c r="M1645" s="107"/>
      <c r="N1645" s="107"/>
      <c r="O1645" s="107"/>
      <c r="P1645" s="107"/>
      <c r="Q1645" s="107"/>
      <c r="R1645" s="107"/>
      <c r="S1645" s="107"/>
      <c r="T1645" s="107"/>
      <c r="U1645" s="327">
        <f t="shared" si="706"/>
        <v>140</v>
      </c>
      <c r="V1645" s="32">
        <f t="shared" si="705"/>
        <v>140</v>
      </c>
      <c r="W1645" s="97">
        <f t="shared" si="704"/>
        <v>140</v>
      </c>
      <c r="X1645" s="332">
        <f t="shared" si="710"/>
        <v>5</v>
      </c>
      <c r="Y1645" s="75" t="s">
        <v>37</v>
      </c>
      <c r="Z1645" s="5">
        <f t="shared" si="716"/>
        <v>0</v>
      </c>
      <c r="AA1645" s="36"/>
      <c r="AB1645" s="36"/>
      <c r="AC1645" s="36"/>
      <c r="AD1645" s="36"/>
      <c r="AE1645" s="36"/>
      <c r="AF1645" s="36"/>
      <c r="AG1645" s="36"/>
      <c r="AH1645" s="36"/>
      <c r="AI1645" s="36"/>
      <c r="AJ1645" s="36"/>
      <c r="AK1645" s="36"/>
      <c r="AL1645" s="36"/>
      <c r="AM1645" s="36"/>
      <c r="AN1645" s="36"/>
      <c r="AO1645" s="36"/>
      <c r="AP1645" s="36"/>
      <c r="AQ1645" s="36"/>
      <c r="AR1645" s="36"/>
      <c r="AS1645" s="36"/>
      <c r="AT1645" s="36"/>
      <c r="AU1645" s="36"/>
      <c r="AV1645" s="36"/>
      <c r="AW1645" s="36"/>
      <c r="AX1645" s="36"/>
      <c r="AY1645" s="36"/>
      <c r="AZ1645" s="36"/>
      <c r="BA1645" s="36"/>
      <c r="BB1645" s="36"/>
      <c r="BC1645" s="36"/>
      <c r="BD1645" s="36"/>
      <c r="BE1645" s="36"/>
      <c r="BF1645" s="36"/>
      <c r="BG1645" s="36"/>
    </row>
    <row r="1646" spans="1:59" s="326" customFormat="1" ht="36" outlineLevel="1">
      <c r="A1646" s="364" t="s">
        <v>741</v>
      </c>
      <c r="B1646" s="363" t="s">
        <v>1180</v>
      </c>
      <c r="C1646" s="310">
        <v>552</v>
      </c>
      <c r="D1646" s="107">
        <f t="shared" si="719"/>
        <v>568</v>
      </c>
      <c r="E1646" s="107"/>
      <c r="F1646" s="107"/>
      <c r="G1646" s="107"/>
      <c r="H1646" s="107">
        <v>568</v>
      </c>
      <c r="I1646" s="107"/>
      <c r="J1646" s="107"/>
      <c r="K1646" s="107"/>
      <c r="L1646" s="107"/>
      <c r="M1646" s="107"/>
      <c r="N1646" s="107"/>
      <c r="O1646" s="107"/>
      <c r="P1646" s="107"/>
      <c r="Q1646" s="107"/>
      <c r="R1646" s="107"/>
      <c r="S1646" s="107"/>
      <c r="T1646" s="107"/>
      <c r="U1646" s="327">
        <f t="shared" si="706"/>
        <v>568</v>
      </c>
      <c r="V1646" s="32">
        <f t="shared" si="705"/>
        <v>568</v>
      </c>
      <c r="W1646" s="97">
        <f t="shared" si="704"/>
        <v>568</v>
      </c>
      <c r="X1646" s="332">
        <f t="shared" si="710"/>
        <v>16</v>
      </c>
      <c r="Y1646" s="75" t="s">
        <v>37</v>
      </c>
      <c r="Z1646" s="5">
        <f t="shared" si="716"/>
        <v>0</v>
      </c>
      <c r="AA1646" s="36"/>
      <c r="AB1646" s="36"/>
      <c r="AC1646" s="36"/>
      <c r="AD1646" s="36"/>
      <c r="AE1646" s="36"/>
      <c r="AF1646" s="36"/>
      <c r="AG1646" s="36"/>
      <c r="AH1646" s="36"/>
      <c r="AI1646" s="36"/>
      <c r="AJ1646" s="36"/>
      <c r="AK1646" s="36"/>
      <c r="AL1646" s="36"/>
      <c r="AM1646" s="36"/>
      <c r="AN1646" s="36"/>
      <c r="AO1646" s="36"/>
      <c r="AP1646" s="36"/>
      <c r="AQ1646" s="36"/>
      <c r="AR1646" s="36"/>
      <c r="AS1646" s="36"/>
      <c r="AT1646" s="36"/>
      <c r="AU1646" s="36"/>
      <c r="AV1646" s="36"/>
      <c r="AW1646" s="36"/>
      <c r="AX1646" s="36"/>
      <c r="AY1646" s="36"/>
      <c r="AZ1646" s="36"/>
      <c r="BA1646" s="36"/>
      <c r="BB1646" s="36"/>
      <c r="BC1646" s="36"/>
      <c r="BD1646" s="36"/>
      <c r="BE1646" s="36"/>
      <c r="BF1646" s="36"/>
      <c r="BG1646" s="36"/>
    </row>
    <row r="1647" spans="1:59" s="326" customFormat="1" ht="48">
      <c r="A1647" s="358" t="s">
        <v>741</v>
      </c>
      <c r="B1647" s="363" t="s">
        <v>1181</v>
      </c>
      <c r="C1647" s="310">
        <v>715</v>
      </c>
      <c r="D1647" s="107">
        <f t="shared" si="719"/>
        <v>644</v>
      </c>
      <c r="E1647" s="107"/>
      <c r="F1647" s="107"/>
      <c r="G1647" s="107"/>
      <c r="H1647" s="107">
        <v>644</v>
      </c>
      <c r="I1647" s="107"/>
      <c r="J1647" s="107"/>
      <c r="K1647" s="107"/>
      <c r="L1647" s="107"/>
      <c r="M1647" s="107"/>
      <c r="N1647" s="107"/>
      <c r="O1647" s="107"/>
      <c r="P1647" s="107"/>
      <c r="Q1647" s="107"/>
      <c r="R1647" s="107"/>
      <c r="S1647" s="107"/>
      <c r="T1647" s="107"/>
      <c r="U1647" s="327">
        <f t="shared" si="706"/>
        <v>644</v>
      </c>
      <c r="V1647" s="32">
        <f t="shared" si="705"/>
        <v>644</v>
      </c>
      <c r="W1647" s="97">
        <f t="shared" si="704"/>
        <v>644</v>
      </c>
      <c r="X1647" s="332">
        <f t="shared" si="710"/>
        <v>-71</v>
      </c>
      <c r="Y1647" s="75" t="s">
        <v>37</v>
      </c>
      <c r="Z1647" s="5">
        <f t="shared" si="716"/>
        <v>0</v>
      </c>
      <c r="AA1647" s="36"/>
      <c r="AB1647" s="36"/>
      <c r="AC1647" s="36"/>
      <c r="AD1647" s="36"/>
      <c r="AE1647" s="36"/>
      <c r="AF1647" s="36"/>
      <c r="AG1647" s="36"/>
      <c r="AH1647" s="36"/>
      <c r="AI1647" s="36"/>
      <c r="AJ1647" s="36"/>
      <c r="AK1647" s="36"/>
      <c r="AL1647" s="36"/>
      <c r="AM1647" s="36"/>
      <c r="AN1647" s="36"/>
      <c r="AO1647" s="36"/>
      <c r="AP1647" s="36"/>
      <c r="AQ1647" s="36"/>
      <c r="AR1647" s="36"/>
      <c r="AS1647" s="36"/>
      <c r="AT1647" s="36"/>
      <c r="AU1647" s="36"/>
      <c r="AV1647" s="36"/>
      <c r="AW1647" s="36"/>
      <c r="AX1647" s="36"/>
      <c r="AY1647" s="36"/>
      <c r="AZ1647" s="36"/>
      <c r="BA1647" s="36"/>
      <c r="BB1647" s="36"/>
      <c r="BC1647" s="36"/>
      <c r="BD1647" s="36"/>
      <c r="BE1647" s="36"/>
      <c r="BF1647" s="36"/>
      <c r="BG1647" s="36"/>
    </row>
    <row r="1648" spans="1:59" s="326" customFormat="1" ht="12">
      <c r="A1648" s="323" t="s">
        <v>1182</v>
      </c>
      <c r="B1648" s="324" t="s">
        <v>1183</v>
      </c>
      <c r="C1648" s="308">
        <f>C1649+C1652+C1653</f>
        <v>6672</v>
      </c>
      <c r="D1648" s="103">
        <f>D1649+D1652+D1653</f>
        <v>8165</v>
      </c>
      <c r="E1648" s="103"/>
      <c r="F1648" s="103"/>
      <c r="G1648" s="103"/>
      <c r="H1648" s="103">
        <f>H1649+H1652+H1653</f>
        <v>8165</v>
      </c>
      <c r="I1648" s="103">
        <f t="shared" ref="I1648:P1648" si="720">I1649+I1652+I1653</f>
        <v>0</v>
      </c>
      <c r="J1648" s="103">
        <f t="shared" si="720"/>
        <v>0</v>
      </c>
      <c r="K1648" s="103">
        <f t="shared" si="720"/>
        <v>0</v>
      </c>
      <c r="L1648" s="103">
        <f t="shared" si="720"/>
        <v>0</v>
      </c>
      <c r="M1648" s="103">
        <f t="shared" si="720"/>
        <v>0</v>
      </c>
      <c r="N1648" s="103">
        <f t="shared" si="720"/>
        <v>0</v>
      </c>
      <c r="O1648" s="103">
        <f t="shared" si="720"/>
        <v>0</v>
      </c>
      <c r="P1648" s="103">
        <f t="shared" si="720"/>
        <v>0</v>
      </c>
      <c r="Q1648" s="103"/>
      <c r="R1648" s="103"/>
      <c r="S1648" s="103">
        <f>S1652</f>
        <v>66</v>
      </c>
      <c r="T1648" s="103">
        <f>T1649</f>
        <v>69</v>
      </c>
      <c r="U1648" s="329">
        <f t="shared" si="706"/>
        <v>8165</v>
      </c>
      <c r="V1648" s="32">
        <f t="shared" si="705"/>
        <v>8099</v>
      </c>
      <c r="W1648" s="97">
        <f t="shared" si="704"/>
        <v>8165</v>
      </c>
      <c r="X1648" s="171">
        <f t="shared" si="710"/>
        <v>1493</v>
      </c>
      <c r="Y1648" s="75" t="s">
        <v>37</v>
      </c>
      <c r="Z1648" s="5">
        <f t="shared" si="716"/>
        <v>0</v>
      </c>
      <c r="AA1648" s="36"/>
      <c r="AB1648" s="36"/>
      <c r="AC1648" s="36"/>
      <c r="AD1648" s="36"/>
      <c r="AE1648" s="36"/>
      <c r="AF1648" s="36"/>
      <c r="AG1648" s="36"/>
      <c r="AH1648" s="36"/>
      <c r="AI1648" s="36"/>
      <c r="AJ1648" s="36"/>
      <c r="AK1648" s="36"/>
      <c r="AL1648" s="36"/>
      <c r="AM1648" s="36"/>
      <c r="AN1648" s="36"/>
      <c r="AO1648" s="36"/>
      <c r="AP1648" s="36"/>
      <c r="AQ1648" s="36"/>
      <c r="AR1648" s="36"/>
      <c r="AS1648" s="36"/>
      <c r="AT1648" s="36"/>
      <c r="AU1648" s="36"/>
      <c r="AV1648" s="36"/>
      <c r="AW1648" s="36"/>
      <c r="AX1648" s="36"/>
      <c r="AY1648" s="36"/>
      <c r="AZ1648" s="36"/>
      <c r="BA1648" s="36"/>
      <c r="BB1648" s="36"/>
      <c r="BC1648" s="36"/>
      <c r="BD1648" s="36"/>
      <c r="BE1648" s="36"/>
      <c r="BF1648" s="36"/>
      <c r="BG1648" s="36"/>
    </row>
    <row r="1649" spans="1:59" s="326" customFormat="1" ht="12">
      <c r="A1649" s="339" t="s">
        <v>237</v>
      </c>
      <c r="B1649" s="340" t="s">
        <v>1162</v>
      </c>
      <c r="C1649" s="308">
        <v>3973</v>
      </c>
      <c r="D1649" s="342">
        <f t="shared" si="715"/>
        <v>4976</v>
      </c>
      <c r="E1649" s="342"/>
      <c r="F1649" s="342"/>
      <c r="G1649" s="342"/>
      <c r="H1649" s="342">
        <f>SUM(H1650:H1651)</f>
        <v>4976</v>
      </c>
      <c r="I1649" s="342"/>
      <c r="J1649" s="342"/>
      <c r="K1649" s="342"/>
      <c r="L1649" s="342"/>
      <c r="M1649" s="342"/>
      <c r="N1649" s="342"/>
      <c r="O1649" s="342"/>
      <c r="P1649" s="342"/>
      <c r="Q1649" s="342"/>
      <c r="R1649" s="342"/>
      <c r="S1649" s="342"/>
      <c r="T1649" s="342">
        <f>T1650</f>
        <v>69</v>
      </c>
      <c r="U1649" s="343">
        <f t="shared" si="706"/>
        <v>4976</v>
      </c>
      <c r="V1649" s="32">
        <f t="shared" si="705"/>
        <v>4976</v>
      </c>
      <c r="W1649" s="97">
        <f t="shared" si="704"/>
        <v>4976</v>
      </c>
      <c r="X1649" s="344">
        <f t="shared" si="710"/>
        <v>1003</v>
      </c>
      <c r="Y1649" s="203"/>
      <c r="Z1649" s="5">
        <f t="shared" si="716"/>
        <v>0</v>
      </c>
      <c r="AA1649" s="36"/>
      <c r="AB1649" s="36"/>
      <c r="AC1649" s="36"/>
      <c r="AD1649" s="36"/>
      <c r="AE1649" s="36"/>
      <c r="AF1649" s="36"/>
      <c r="AG1649" s="36"/>
      <c r="AH1649" s="36"/>
      <c r="AI1649" s="36"/>
      <c r="AJ1649" s="36"/>
      <c r="AK1649" s="36"/>
      <c r="AL1649" s="36"/>
      <c r="AM1649" s="36"/>
      <c r="AN1649" s="36"/>
      <c r="AO1649" s="36"/>
      <c r="AP1649" s="36"/>
      <c r="AQ1649" s="36"/>
      <c r="AR1649" s="36"/>
      <c r="AS1649" s="36"/>
      <c r="AT1649" s="36"/>
      <c r="AU1649" s="36"/>
      <c r="AV1649" s="36"/>
      <c r="AW1649" s="36"/>
      <c r="AX1649" s="36"/>
      <c r="AY1649" s="36"/>
      <c r="AZ1649" s="36"/>
      <c r="BA1649" s="36"/>
      <c r="BB1649" s="36"/>
      <c r="BC1649" s="36"/>
      <c r="BD1649" s="36"/>
      <c r="BE1649" s="36"/>
      <c r="BF1649" s="36"/>
      <c r="BG1649" s="36"/>
    </row>
    <row r="1650" spans="1:59" s="326" customFormat="1" ht="12">
      <c r="A1650" s="330" t="s">
        <v>40</v>
      </c>
      <c r="B1650" s="331" t="s">
        <v>41</v>
      </c>
      <c r="C1650" s="359">
        <v>3807</v>
      </c>
      <c r="D1650" s="52">
        <f t="shared" si="715"/>
        <v>4808</v>
      </c>
      <c r="E1650" s="52"/>
      <c r="F1650" s="52"/>
      <c r="G1650" s="52"/>
      <c r="H1650" s="52">
        <f>4877-T1650</f>
        <v>4808</v>
      </c>
      <c r="I1650" s="52"/>
      <c r="J1650" s="52"/>
      <c r="K1650" s="52"/>
      <c r="L1650" s="52"/>
      <c r="M1650" s="52"/>
      <c r="N1650" s="52"/>
      <c r="O1650" s="52"/>
      <c r="P1650" s="52"/>
      <c r="Q1650" s="52"/>
      <c r="R1650" s="52"/>
      <c r="S1650" s="52"/>
      <c r="T1650" s="52">
        <v>69</v>
      </c>
      <c r="U1650" s="311">
        <f t="shared" si="706"/>
        <v>4808</v>
      </c>
      <c r="V1650" s="32">
        <f t="shared" si="705"/>
        <v>4808</v>
      </c>
      <c r="W1650" s="97">
        <f t="shared" ref="W1650:W1713" si="721">E1650+F1650+G1650+H1650+I1650+J1650+K1650+L1650+M1650+N1650+O1650+P1650</f>
        <v>4808</v>
      </c>
      <c r="X1650" s="172">
        <f t="shared" si="710"/>
        <v>1001</v>
      </c>
      <c r="Y1650" s="203"/>
      <c r="Z1650" s="5">
        <f t="shared" si="716"/>
        <v>0</v>
      </c>
      <c r="AA1650" s="36"/>
      <c r="AB1650" s="36"/>
      <c r="AC1650" s="36"/>
      <c r="AD1650" s="36"/>
      <c r="AE1650" s="36"/>
      <c r="AF1650" s="36"/>
      <c r="AG1650" s="36"/>
      <c r="AH1650" s="36"/>
      <c r="AI1650" s="36"/>
      <c r="AJ1650" s="36"/>
      <c r="AK1650" s="36"/>
      <c r="AL1650" s="36"/>
      <c r="AM1650" s="36"/>
      <c r="AN1650" s="36"/>
      <c r="AO1650" s="36"/>
      <c r="AP1650" s="36"/>
      <c r="AQ1650" s="36"/>
      <c r="AR1650" s="36"/>
      <c r="AS1650" s="36"/>
      <c r="AT1650" s="36"/>
      <c r="AU1650" s="36"/>
      <c r="AV1650" s="36"/>
      <c r="AW1650" s="36"/>
      <c r="AX1650" s="36"/>
      <c r="AY1650" s="36"/>
      <c r="AZ1650" s="36"/>
      <c r="BA1650" s="36"/>
      <c r="BB1650" s="36"/>
      <c r="BC1650" s="36"/>
      <c r="BD1650" s="36"/>
      <c r="BE1650" s="36"/>
      <c r="BF1650" s="36"/>
      <c r="BG1650" s="36"/>
    </row>
    <row r="1651" spans="1:59" s="326" customFormat="1" ht="12">
      <c r="A1651" s="330" t="s">
        <v>40</v>
      </c>
      <c r="B1651" s="331" t="s">
        <v>42</v>
      </c>
      <c r="C1651" s="359">
        <v>166</v>
      </c>
      <c r="D1651" s="52">
        <f t="shared" si="715"/>
        <v>168</v>
      </c>
      <c r="E1651" s="52"/>
      <c r="F1651" s="52"/>
      <c r="G1651" s="52"/>
      <c r="H1651" s="52">
        <v>168</v>
      </c>
      <c r="I1651" s="52"/>
      <c r="J1651" s="52"/>
      <c r="K1651" s="52"/>
      <c r="L1651" s="52"/>
      <c r="M1651" s="52"/>
      <c r="N1651" s="52"/>
      <c r="O1651" s="52"/>
      <c r="P1651" s="52"/>
      <c r="Q1651" s="52"/>
      <c r="R1651" s="52"/>
      <c r="S1651" s="52"/>
      <c r="T1651" s="52"/>
      <c r="U1651" s="327">
        <f t="shared" si="706"/>
        <v>168</v>
      </c>
      <c r="V1651" s="32">
        <f t="shared" si="705"/>
        <v>168</v>
      </c>
      <c r="W1651" s="97">
        <f t="shared" si="721"/>
        <v>168</v>
      </c>
      <c r="X1651" s="172">
        <f t="shared" si="710"/>
        <v>2</v>
      </c>
      <c r="Y1651" s="203"/>
      <c r="Z1651" s="5">
        <f t="shared" si="716"/>
        <v>0</v>
      </c>
      <c r="AA1651" s="36"/>
      <c r="AB1651" s="36"/>
      <c r="AC1651" s="36"/>
      <c r="AD1651" s="36"/>
      <c r="AE1651" s="36"/>
      <c r="AF1651" s="36"/>
      <c r="AG1651" s="36"/>
      <c r="AH1651" s="36"/>
      <c r="AI1651" s="36"/>
      <c r="AJ1651" s="36"/>
      <c r="AK1651" s="36"/>
      <c r="AL1651" s="36"/>
      <c r="AM1651" s="36"/>
      <c r="AN1651" s="36"/>
      <c r="AO1651" s="36"/>
      <c r="AP1651" s="36"/>
      <c r="AQ1651" s="36"/>
      <c r="AR1651" s="36"/>
      <c r="AS1651" s="36"/>
      <c r="AT1651" s="36"/>
      <c r="AU1651" s="36"/>
      <c r="AV1651" s="36"/>
      <c r="AW1651" s="36"/>
      <c r="AX1651" s="36"/>
      <c r="AY1651" s="36"/>
      <c r="AZ1651" s="36"/>
      <c r="BA1651" s="36"/>
      <c r="BB1651" s="36"/>
      <c r="BC1651" s="36"/>
      <c r="BD1651" s="36"/>
      <c r="BE1651" s="36"/>
      <c r="BF1651" s="36"/>
      <c r="BG1651" s="36"/>
    </row>
    <row r="1652" spans="1:59" s="326" customFormat="1" ht="12">
      <c r="A1652" s="339" t="s">
        <v>237</v>
      </c>
      <c r="B1652" s="340" t="s">
        <v>44</v>
      </c>
      <c r="C1652" s="308">
        <v>599</v>
      </c>
      <c r="D1652" s="342">
        <f t="shared" si="715"/>
        <v>599</v>
      </c>
      <c r="E1652" s="342"/>
      <c r="F1652" s="342"/>
      <c r="G1652" s="342"/>
      <c r="H1652" s="342">
        <f>665-66</f>
        <v>599</v>
      </c>
      <c r="I1652" s="342"/>
      <c r="J1652" s="342"/>
      <c r="K1652" s="342"/>
      <c r="L1652" s="342"/>
      <c r="M1652" s="342"/>
      <c r="N1652" s="342"/>
      <c r="O1652" s="342"/>
      <c r="P1652" s="342"/>
      <c r="Q1652" s="342"/>
      <c r="R1652" s="342"/>
      <c r="S1652" s="342">
        <v>66</v>
      </c>
      <c r="T1652" s="342"/>
      <c r="U1652" s="343">
        <f t="shared" si="706"/>
        <v>599</v>
      </c>
      <c r="V1652" s="32">
        <f t="shared" si="705"/>
        <v>533</v>
      </c>
      <c r="W1652" s="97">
        <f t="shared" si="721"/>
        <v>599</v>
      </c>
      <c r="X1652" s="344">
        <f t="shared" si="710"/>
        <v>0</v>
      </c>
      <c r="Y1652" s="203"/>
      <c r="Z1652" s="5">
        <f t="shared" si="716"/>
        <v>0</v>
      </c>
      <c r="AA1652" s="36"/>
      <c r="AB1652" s="36"/>
      <c r="AC1652" s="36"/>
      <c r="AD1652" s="36"/>
      <c r="AE1652" s="36"/>
      <c r="AF1652" s="36"/>
      <c r="AG1652" s="36"/>
      <c r="AH1652" s="36"/>
      <c r="AI1652" s="36"/>
      <c r="AJ1652" s="36"/>
      <c r="AK1652" s="36"/>
      <c r="AL1652" s="36"/>
      <c r="AM1652" s="36"/>
      <c r="AN1652" s="36"/>
      <c r="AO1652" s="36"/>
      <c r="AP1652" s="36"/>
      <c r="AQ1652" s="36"/>
      <c r="AR1652" s="36"/>
      <c r="AS1652" s="36"/>
      <c r="AT1652" s="36"/>
      <c r="AU1652" s="36"/>
      <c r="AV1652" s="36"/>
      <c r="AW1652" s="36"/>
      <c r="AX1652" s="36"/>
      <c r="AY1652" s="36"/>
      <c r="AZ1652" s="36"/>
      <c r="BA1652" s="36"/>
      <c r="BB1652" s="36"/>
      <c r="BC1652" s="36"/>
      <c r="BD1652" s="36"/>
      <c r="BE1652" s="36"/>
      <c r="BF1652" s="36"/>
      <c r="BG1652" s="36"/>
    </row>
    <row r="1653" spans="1:59" s="326" customFormat="1" ht="12">
      <c r="A1653" s="339" t="s">
        <v>237</v>
      </c>
      <c r="B1653" s="340" t="s">
        <v>1184</v>
      </c>
      <c r="C1653" s="308">
        <v>2100</v>
      </c>
      <c r="D1653" s="342">
        <f>D1654+D1655+D1656</f>
        <v>2590</v>
      </c>
      <c r="E1653" s="342">
        <f t="shared" ref="E1653:P1653" si="722">E1654+E1655+E1656</f>
        <v>0</v>
      </c>
      <c r="F1653" s="342">
        <f t="shared" si="722"/>
        <v>0</v>
      </c>
      <c r="G1653" s="342">
        <f t="shared" si="722"/>
        <v>0</v>
      </c>
      <c r="H1653" s="342">
        <f t="shared" si="722"/>
        <v>2590</v>
      </c>
      <c r="I1653" s="342">
        <f t="shared" si="722"/>
        <v>0</v>
      </c>
      <c r="J1653" s="342">
        <f t="shared" si="722"/>
        <v>0</v>
      </c>
      <c r="K1653" s="342">
        <f t="shared" si="722"/>
        <v>0</v>
      </c>
      <c r="L1653" s="342">
        <f t="shared" si="722"/>
        <v>0</v>
      </c>
      <c r="M1653" s="342">
        <f t="shared" si="722"/>
        <v>0</v>
      </c>
      <c r="N1653" s="342">
        <f t="shared" si="722"/>
        <v>0</v>
      </c>
      <c r="O1653" s="342">
        <f t="shared" si="722"/>
        <v>0</v>
      </c>
      <c r="P1653" s="342">
        <f t="shared" si="722"/>
        <v>0</v>
      </c>
      <c r="Q1653" s="342"/>
      <c r="R1653" s="342"/>
      <c r="S1653" s="342"/>
      <c r="T1653" s="342"/>
      <c r="U1653" s="327">
        <f t="shared" si="706"/>
        <v>2590</v>
      </c>
      <c r="V1653" s="32">
        <f t="shared" si="705"/>
        <v>2590</v>
      </c>
      <c r="W1653" s="97">
        <f t="shared" si="721"/>
        <v>2590</v>
      </c>
      <c r="X1653" s="171">
        <f t="shared" si="710"/>
        <v>490</v>
      </c>
      <c r="Y1653" s="203"/>
      <c r="Z1653" s="5">
        <f t="shared" si="716"/>
        <v>0</v>
      </c>
      <c r="AA1653" s="36"/>
      <c r="AB1653" s="36"/>
      <c r="AC1653" s="36"/>
      <c r="AD1653" s="36"/>
      <c r="AE1653" s="36"/>
      <c r="AF1653" s="36"/>
      <c r="AG1653" s="36"/>
      <c r="AH1653" s="36"/>
      <c r="AI1653" s="36"/>
      <c r="AJ1653" s="36"/>
      <c r="AK1653" s="36"/>
      <c r="AL1653" s="36"/>
      <c r="AM1653" s="36"/>
      <c r="AN1653" s="36"/>
      <c r="AO1653" s="36"/>
      <c r="AP1653" s="36"/>
      <c r="AQ1653" s="36"/>
      <c r="AR1653" s="36"/>
      <c r="AS1653" s="36"/>
      <c r="AT1653" s="36"/>
      <c r="AU1653" s="36"/>
      <c r="AV1653" s="36"/>
      <c r="AW1653" s="36"/>
      <c r="AX1653" s="36"/>
      <c r="AY1653" s="36"/>
      <c r="AZ1653" s="36"/>
      <c r="BA1653" s="36"/>
      <c r="BB1653" s="36"/>
      <c r="BC1653" s="36"/>
      <c r="BD1653" s="36"/>
      <c r="BE1653" s="36"/>
      <c r="BF1653" s="36"/>
      <c r="BG1653" s="36"/>
    </row>
    <row r="1654" spans="1:59" s="326" customFormat="1" ht="24">
      <c r="A1654" s="330" t="s">
        <v>40</v>
      </c>
      <c r="B1654" s="331" t="s">
        <v>1185</v>
      </c>
      <c r="C1654" s="310">
        <v>1800</v>
      </c>
      <c r="D1654" s="107">
        <f t="shared" si="715"/>
        <v>1800</v>
      </c>
      <c r="E1654" s="107"/>
      <c r="F1654" s="107"/>
      <c r="G1654" s="107"/>
      <c r="H1654" s="107">
        <v>1800</v>
      </c>
      <c r="I1654" s="107"/>
      <c r="J1654" s="107"/>
      <c r="K1654" s="107"/>
      <c r="L1654" s="107"/>
      <c r="M1654" s="107"/>
      <c r="N1654" s="107"/>
      <c r="O1654" s="107"/>
      <c r="P1654" s="107"/>
      <c r="Q1654" s="107"/>
      <c r="R1654" s="107"/>
      <c r="S1654" s="107"/>
      <c r="T1654" s="107"/>
      <c r="U1654" s="327">
        <f t="shared" si="706"/>
        <v>1800</v>
      </c>
      <c r="V1654" s="32">
        <f t="shared" ref="V1654:V1717" si="723">U1654-S1654</f>
        <v>1800</v>
      </c>
      <c r="W1654" s="97">
        <f t="shared" si="721"/>
        <v>1800</v>
      </c>
      <c r="X1654" s="332">
        <f t="shared" si="710"/>
        <v>0</v>
      </c>
      <c r="Y1654" s="203"/>
      <c r="Z1654" s="5">
        <f t="shared" si="716"/>
        <v>0</v>
      </c>
      <c r="AA1654" s="36"/>
      <c r="AB1654" s="36"/>
      <c r="AC1654" s="36"/>
      <c r="AD1654" s="36"/>
      <c r="AE1654" s="36"/>
      <c r="AF1654" s="36"/>
      <c r="AG1654" s="36"/>
      <c r="AH1654" s="36"/>
      <c r="AI1654" s="36"/>
      <c r="AJ1654" s="36"/>
      <c r="AK1654" s="36"/>
      <c r="AL1654" s="36"/>
      <c r="AM1654" s="36"/>
      <c r="AN1654" s="36"/>
      <c r="AO1654" s="36"/>
      <c r="AP1654" s="36"/>
      <c r="AQ1654" s="36"/>
      <c r="AR1654" s="36"/>
      <c r="AS1654" s="36"/>
      <c r="AT1654" s="36"/>
      <c r="AU1654" s="36"/>
      <c r="AV1654" s="36"/>
      <c r="AW1654" s="36"/>
      <c r="AX1654" s="36"/>
      <c r="AY1654" s="36"/>
      <c r="AZ1654" s="36"/>
      <c r="BA1654" s="36"/>
      <c r="BB1654" s="36"/>
      <c r="BC1654" s="36"/>
      <c r="BD1654" s="36"/>
      <c r="BE1654" s="36"/>
      <c r="BF1654" s="36"/>
      <c r="BG1654" s="36"/>
    </row>
    <row r="1655" spans="1:59" s="326" customFormat="1" ht="12">
      <c r="A1655" s="330" t="s">
        <v>40</v>
      </c>
      <c r="B1655" s="331" t="s">
        <v>1186</v>
      </c>
      <c r="C1655" s="310">
        <v>300</v>
      </c>
      <c r="D1655" s="107">
        <f t="shared" si="715"/>
        <v>300</v>
      </c>
      <c r="E1655" s="107"/>
      <c r="F1655" s="107"/>
      <c r="G1655" s="107"/>
      <c r="H1655" s="107">
        <v>300</v>
      </c>
      <c r="I1655" s="107"/>
      <c r="J1655" s="107"/>
      <c r="K1655" s="107"/>
      <c r="L1655" s="107"/>
      <c r="M1655" s="107"/>
      <c r="N1655" s="107"/>
      <c r="O1655" s="107"/>
      <c r="P1655" s="107"/>
      <c r="Q1655" s="107">
        <v>66</v>
      </c>
      <c r="R1655" s="107"/>
      <c r="S1655" s="107"/>
      <c r="T1655" s="107"/>
      <c r="U1655" s="325">
        <f t="shared" si="706"/>
        <v>366</v>
      </c>
      <c r="V1655" s="32">
        <f t="shared" si="723"/>
        <v>366</v>
      </c>
      <c r="W1655" s="97">
        <f t="shared" si="721"/>
        <v>300</v>
      </c>
      <c r="X1655" s="332">
        <f t="shared" si="710"/>
        <v>0</v>
      </c>
      <c r="Y1655" s="203"/>
      <c r="Z1655" s="5">
        <f t="shared" si="716"/>
        <v>0</v>
      </c>
      <c r="AA1655" s="36"/>
      <c r="AB1655" s="36"/>
      <c r="AC1655" s="36"/>
      <c r="AD1655" s="36"/>
      <c r="AE1655" s="36"/>
      <c r="AF1655" s="36"/>
      <c r="AG1655" s="36"/>
      <c r="AH1655" s="36"/>
      <c r="AI1655" s="36"/>
      <c r="AJ1655" s="36"/>
      <c r="AK1655" s="36"/>
      <c r="AL1655" s="36"/>
      <c r="AM1655" s="36"/>
      <c r="AN1655" s="36"/>
      <c r="AO1655" s="36"/>
      <c r="AP1655" s="36"/>
      <c r="AQ1655" s="36"/>
      <c r="AR1655" s="36"/>
      <c r="AS1655" s="36"/>
      <c r="AT1655" s="36"/>
      <c r="AU1655" s="36"/>
      <c r="AV1655" s="36"/>
      <c r="AW1655" s="36"/>
      <c r="AX1655" s="36"/>
      <c r="AY1655" s="36"/>
      <c r="AZ1655" s="36"/>
      <c r="BA1655" s="36"/>
      <c r="BB1655" s="36"/>
      <c r="BC1655" s="36"/>
      <c r="BD1655" s="36"/>
      <c r="BE1655" s="36"/>
      <c r="BF1655" s="36"/>
      <c r="BG1655" s="36"/>
    </row>
    <row r="1656" spans="1:59" s="326" customFormat="1" ht="24">
      <c r="A1656" s="330" t="s">
        <v>40</v>
      </c>
      <c r="B1656" s="331" t="s">
        <v>1187</v>
      </c>
      <c r="C1656" s="310">
        <v>0</v>
      </c>
      <c r="D1656" s="107">
        <f t="shared" si="715"/>
        <v>490</v>
      </c>
      <c r="E1656" s="107"/>
      <c r="F1656" s="107"/>
      <c r="G1656" s="107"/>
      <c r="H1656" s="107">
        <v>490</v>
      </c>
      <c r="I1656" s="107"/>
      <c r="J1656" s="107"/>
      <c r="K1656" s="107"/>
      <c r="L1656" s="107"/>
      <c r="M1656" s="107"/>
      <c r="N1656" s="107"/>
      <c r="O1656" s="107"/>
      <c r="P1656" s="107"/>
      <c r="Q1656" s="107">
        <f t="shared" ref="Q1656" si="724">SUM(Q1657:Q1658)</f>
        <v>0</v>
      </c>
      <c r="R1656" s="107"/>
      <c r="S1656" s="107"/>
      <c r="T1656" s="107"/>
      <c r="U1656" s="343">
        <f t="shared" si="706"/>
        <v>490</v>
      </c>
      <c r="V1656" s="32">
        <f t="shared" si="723"/>
        <v>490</v>
      </c>
      <c r="W1656" s="97">
        <f t="shared" si="721"/>
        <v>490</v>
      </c>
      <c r="X1656" s="332">
        <f t="shared" si="710"/>
        <v>490</v>
      </c>
      <c r="Y1656" s="203"/>
      <c r="Z1656" s="5">
        <f t="shared" si="716"/>
        <v>0</v>
      </c>
      <c r="AA1656" s="36"/>
      <c r="AB1656" s="36"/>
      <c r="AC1656" s="36"/>
      <c r="AD1656" s="36"/>
      <c r="AE1656" s="36"/>
      <c r="AF1656" s="36"/>
      <c r="AG1656" s="36"/>
      <c r="AH1656" s="36"/>
      <c r="AI1656" s="36"/>
      <c r="AJ1656" s="36"/>
      <c r="AK1656" s="36"/>
      <c r="AL1656" s="36"/>
      <c r="AM1656" s="36"/>
      <c r="AN1656" s="36"/>
      <c r="AO1656" s="36"/>
      <c r="AP1656" s="36"/>
      <c r="AQ1656" s="36"/>
      <c r="AR1656" s="36"/>
      <c r="AS1656" s="36"/>
      <c r="AT1656" s="36"/>
      <c r="AU1656" s="36"/>
      <c r="AV1656" s="36"/>
      <c r="AW1656" s="36"/>
      <c r="AX1656" s="36"/>
      <c r="AY1656" s="36"/>
      <c r="AZ1656" s="36"/>
      <c r="BA1656" s="36"/>
      <c r="BB1656" s="36"/>
      <c r="BC1656" s="36"/>
      <c r="BD1656" s="36"/>
      <c r="BE1656" s="36"/>
      <c r="BF1656" s="36"/>
      <c r="BG1656" s="36"/>
    </row>
    <row r="1657" spans="1:59" s="326" customFormat="1" ht="12">
      <c r="A1657" s="323" t="s">
        <v>1188</v>
      </c>
      <c r="B1657" s="324" t="s">
        <v>1189</v>
      </c>
      <c r="C1657" s="308">
        <f>C1658+C1661</f>
        <v>1760</v>
      </c>
      <c r="D1657" s="103">
        <f t="shared" ref="D1657:P1657" si="725">D1658+D1661</f>
        <v>1793</v>
      </c>
      <c r="E1657" s="103">
        <f t="shared" si="725"/>
        <v>0</v>
      </c>
      <c r="F1657" s="103">
        <f t="shared" si="725"/>
        <v>0</v>
      </c>
      <c r="G1657" s="103">
        <f t="shared" si="725"/>
        <v>0</v>
      </c>
      <c r="H1657" s="103">
        <f t="shared" si="725"/>
        <v>1793</v>
      </c>
      <c r="I1657" s="103">
        <f t="shared" si="725"/>
        <v>0</v>
      </c>
      <c r="J1657" s="103">
        <f t="shared" si="725"/>
        <v>0</v>
      </c>
      <c r="K1657" s="103">
        <f t="shared" si="725"/>
        <v>0</v>
      </c>
      <c r="L1657" s="103">
        <f t="shared" si="725"/>
        <v>0</v>
      </c>
      <c r="M1657" s="103">
        <f t="shared" si="725"/>
        <v>0</v>
      </c>
      <c r="N1657" s="103">
        <f t="shared" si="725"/>
        <v>0</v>
      </c>
      <c r="O1657" s="103">
        <f t="shared" si="725"/>
        <v>0</v>
      </c>
      <c r="P1657" s="103">
        <f t="shared" si="725"/>
        <v>0</v>
      </c>
      <c r="Q1657" s="103"/>
      <c r="R1657" s="103"/>
      <c r="S1657" s="103">
        <f>S1661</f>
        <v>28</v>
      </c>
      <c r="T1657" s="103">
        <f>T1658</f>
        <v>320</v>
      </c>
      <c r="U1657" s="329">
        <f t="shared" si="706"/>
        <v>1793</v>
      </c>
      <c r="V1657" s="32">
        <f t="shared" si="723"/>
        <v>1765</v>
      </c>
      <c r="W1657" s="97">
        <f t="shared" si="721"/>
        <v>1793</v>
      </c>
      <c r="X1657" s="171">
        <f t="shared" si="710"/>
        <v>33</v>
      </c>
      <c r="Y1657" s="75" t="s">
        <v>37</v>
      </c>
      <c r="Z1657" s="5">
        <f t="shared" si="716"/>
        <v>0</v>
      </c>
      <c r="AA1657" s="36"/>
      <c r="AB1657" s="36"/>
      <c r="AC1657" s="36"/>
      <c r="AD1657" s="36"/>
      <c r="AE1657" s="36"/>
      <c r="AF1657" s="36"/>
      <c r="AG1657" s="36"/>
      <c r="AH1657" s="36"/>
      <c r="AI1657" s="36"/>
      <c r="AJ1657" s="36"/>
      <c r="AK1657" s="36"/>
      <c r="AL1657" s="36"/>
      <c r="AM1657" s="36"/>
      <c r="AN1657" s="36"/>
      <c r="AO1657" s="36"/>
      <c r="AP1657" s="36"/>
      <c r="AQ1657" s="36"/>
      <c r="AR1657" s="36"/>
      <c r="AS1657" s="36"/>
      <c r="AT1657" s="36"/>
      <c r="AU1657" s="36"/>
      <c r="AV1657" s="36"/>
      <c r="AW1657" s="36"/>
      <c r="AX1657" s="36"/>
      <c r="AY1657" s="36"/>
      <c r="AZ1657" s="36"/>
      <c r="BA1657" s="36"/>
      <c r="BB1657" s="36"/>
      <c r="BC1657" s="36"/>
      <c r="BD1657" s="36"/>
      <c r="BE1657" s="36"/>
      <c r="BF1657" s="36"/>
      <c r="BG1657" s="36"/>
    </row>
    <row r="1658" spans="1:59" s="326" customFormat="1" ht="12">
      <c r="A1658" s="339" t="s">
        <v>237</v>
      </c>
      <c r="B1658" s="340" t="s">
        <v>1162</v>
      </c>
      <c r="C1658" s="308">
        <f>C1659+C1660</f>
        <v>1503</v>
      </c>
      <c r="D1658" s="342">
        <f t="shared" si="715"/>
        <v>1536</v>
      </c>
      <c r="E1658" s="342"/>
      <c r="F1658" s="342"/>
      <c r="G1658" s="342"/>
      <c r="H1658" s="342">
        <f>H1659+H1660</f>
        <v>1536</v>
      </c>
      <c r="I1658" s="342"/>
      <c r="J1658" s="342"/>
      <c r="K1658" s="342"/>
      <c r="L1658" s="342"/>
      <c r="M1658" s="342"/>
      <c r="N1658" s="342"/>
      <c r="O1658" s="342"/>
      <c r="P1658" s="342"/>
      <c r="Q1658" s="342"/>
      <c r="R1658" s="342"/>
      <c r="S1658" s="342"/>
      <c r="T1658" s="342">
        <f>T1659</f>
        <v>320</v>
      </c>
      <c r="U1658" s="343">
        <f t="shared" si="706"/>
        <v>1536</v>
      </c>
      <c r="V1658" s="32">
        <f t="shared" si="723"/>
        <v>1536</v>
      </c>
      <c r="W1658" s="97">
        <f t="shared" si="721"/>
        <v>1536</v>
      </c>
      <c r="X1658" s="344">
        <f t="shared" si="710"/>
        <v>33</v>
      </c>
      <c r="Y1658" s="203"/>
      <c r="Z1658" s="5">
        <f t="shared" si="716"/>
        <v>0</v>
      </c>
      <c r="AA1658" s="36"/>
      <c r="AB1658" s="36"/>
      <c r="AC1658" s="36"/>
      <c r="AD1658" s="36"/>
      <c r="AE1658" s="36"/>
      <c r="AF1658" s="36"/>
      <c r="AG1658" s="36"/>
      <c r="AH1658" s="36"/>
      <c r="AI1658" s="36"/>
      <c r="AJ1658" s="36"/>
      <c r="AK1658" s="36"/>
      <c r="AL1658" s="36"/>
      <c r="AM1658" s="36"/>
      <c r="AN1658" s="36"/>
      <c r="AO1658" s="36"/>
      <c r="AP1658" s="36"/>
      <c r="AQ1658" s="36"/>
      <c r="AR1658" s="36"/>
      <c r="AS1658" s="36"/>
      <c r="AT1658" s="36"/>
      <c r="AU1658" s="36"/>
      <c r="AV1658" s="36"/>
      <c r="AW1658" s="36"/>
      <c r="AX1658" s="36"/>
      <c r="AY1658" s="36"/>
      <c r="AZ1658" s="36"/>
      <c r="BA1658" s="36"/>
      <c r="BB1658" s="36"/>
      <c r="BC1658" s="36"/>
      <c r="BD1658" s="36"/>
      <c r="BE1658" s="36"/>
      <c r="BF1658" s="36"/>
      <c r="BG1658" s="36"/>
    </row>
    <row r="1659" spans="1:59" s="326" customFormat="1" ht="12">
      <c r="A1659" s="330" t="s">
        <v>40</v>
      </c>
      <c r="B1659" s="331" t="s">
        <v>41</v>
      </c>
      <c r="C1659" s="359">
        <v>1431</v>
      </c>
      <c r="D1659" s="52">
        <f t="shared" si="715"/>
        <v>1536</v>
      </c>
      <c r="E1659" s="52"/>
      <c r="F1659" s="52"/>
      <c r="G1659" s="52"/>
      <c r="H1659" s="52">
        <f>1856-T1659</f>
        <v>1536</v>
      </c>
      <c r="I1659" s="52"/>
      <c r="J1659" s="52"/>
      <c r="K1659" s="52"/>
      <c r="L1659" s="52"/>
      <c r="M1659" s="52"/>
      <c r="N1659" s="52"/>
      <c r="O1659" s="52"/>
      <c r="P1659" s="52"/>
      <c r="Q1659" s="52">
        <v>66</v>
      </c>
      <c r="R1659" s="52"/>
      <c r="S1659" s="52"/>
      <c r="T1659" s="52">
        <v>320</v>
      </c>
      <c r="U1659" s="311">
        <f t="shared" si="706"/>
        <v>1602</v>
      </c>
      <c r="V1659" s="32">
        <f t="shared" si="723"/>
        <v>1602</v>
      </c>
      <c r="W1659" s="97">
        <f t="shared" si="721"/>
        <v>1536</v>
      </c>
      <c r="X1659" s="172">
        <f t="shared" si="710"/>
        <v>105</v>
      </c>
      <c r="Y1659" s="203"/>
      <c r="Z1659" s="5">
        <f t="shared" si="716"/>
        <v>0</v>
      </c>
      <c r="AA1659" s="36"/>
      <c r="AB1659" s="36"/>
      <c r="AC1659" s="36"/>
      <c r="AD1659" s="36"/>
      <c r="AE1659" s="36"/>
      <c r="AF1659" s="36"/>
      <c r="AG1659" s="36"/>
      <c r="AH1659" s="36"/>
      <c r="AI1659" s="36"/>
      <c r="AJ1659" s="36"/>
      <c r="AK1659" s="36"/>
      <c r="AL1659" s="36"/>
      <c r="AM1659" s="36"/>
      <c r="AN1659" s="36"/>
      <c r="AO1659" s="36"/>
      <c r="AP1659" s="36"/>
      <c r="AQ1659" s="36"/>
      <c r="AR1659" s="36"/>
      <c r="AS1659" s="36"/>
      <c r="AT1659" s="36"/>
      <c r="AU1659" s="36"/>
      <c r="AV1659" s="36"/>
      <c r="AW1659" s="36"/>
      <c r="AX1659" s="36"/>
      <c r="AY1659" s="36"/>
      <c r="AZ1659" s="36"/>
      <c r="BA1659" s="36"/>
      <c r="BB1659" s="36"/>
      <c r="BC1659" s="36"/>
      <c r="BD1659" s="36"/>
      <c r="BE1659" s="36"/>
      <c r="BF1659" s="36"/>
      <c r="BG1659" s="36"/>
    </row>
    <row r="1660" spans="1:59" s="326" customFormat="1" ht="12" hidden="1">
      <c r="A1660" s="330" t="s">
        <v>40</v>
      </c>
      <c r="B1660" s="331" t="s">
        <v>42</v>
      </c>
      <c r="C1660" s="359">
        <v>72</v>
      </c>
      <c r="D1660" s="52">
        <f t="shared" si="715"/>
        <v>0</v>
      </c>
      <c r="E1660" s="52"/>
      <c r="F1660" s="52"/>
      <c r="G1660" s="52"/>
      <c r="H1660" s="52"/>
      <c r="I1660" s="52"/>
      <c r="J1660" s="52"/>
      <c r="K1660" s="52"/>
      <c r="L1660" s="52"/>
      <c r="M1660" s="52"/>
      <c r="N1660" s="52"/>
      <c r="O1660" s="52"/>
      <c r="P1660" s="52"/>
      <c r="Q1660" s="52">
        <f t="shared" ref="Q1660" si="726">Q1661+Q1662+Q1663</f>
        <v>0</v>
      </c>
      <c r="R1660" s="52"/>
      <c r="S1660" s="52"/>
      <c r="T1660" s="52"/>
      <c r="U1660" s="325">
        <f t="shared" si="706"/>
        <v>0</v>
      </c>
      <c r="V1660" s="32">
        <f t="shared" si="723"/>
        <v>0</v>
      </c>
      <c r="W1660" s="97">
        <f t="shared" si="721"/>
        <v>0</v>
      </c>
      <c r="X1660" s="172">
        <f t="shared" si="710"/>
        <v>-72</v>
      </c>
      <c r="Y1660" s="203"/>
      <c r="Z1660" s="5">
        <f t="shared" si="716"/>
        <v>0</v>
      </c>
      <c r="AA1660" s="36"/>
      <c r="AB1660" s="36"/>
      <c r="AC1660" s="36"/>
      <c r="AD1660" s="36"/>
      <c r="AE1660" s="36"/>
      <c r="AF1660" s="36"/>
      <c r="AG1660" s="36"/>
      <c r="AH1660" s="36"/>
      <c r="AI1660" s="36"/>
      <c r="AJ1660" s="36"/>
      <c r="AK1660" s="36"/>
      <c r="AL1660" s="36"/>
      <c r="AM1660" s="36"/>
      <c r="AN1660" s="36"/>
      <c r="AO1660" s="36"/>
      <c r="AP1660" s="36"/>
      <c r="AQ1660" s="36"/>
      <c r="AR1660" s="36"/>
      <c r="AS1660" s="36"/>
      <c r="AT1660" s="36"/>
      <c r="AU1660" s="36"/>
      <c r="AV1660" s="36"/>
      <c r="AW1660" s="36"/>
      <c r="AX1660" s="36"/>
      <c r="AY1660" s="36"/>
      <c r="AZ1660" s="36"/>
      <c r="BA1660" s="36"/>
      <c r="BB1660" s="36"/>
      <c r="BC1660" s="36"/>
      <c r="BD1660" s="36"/>
      <c r="BE1660" s="36"/>
      <c r="BF1660" s="36"/>
      <c r="BG1660" s="36"/>
    </row>
    <row r="1661" spans="1:59" s="326" customFormat="1" ht="12">
      <c r="A1661" s="339" t="s">
        <v>237</v>
      </c>
      <c r="B1661" s="340" t="s">
        <v>44</v>
      </c>
      <c r="C1661" s="308">
        <v>257</v>
      </c>
      <c r="D1661" s="342">
        <f t="shared" si="715"/>
        <v>257</v>
      </c>
      <c r="E1661" s="342"/>
      <c r="F1661" s="342"/>
      <c r="G1661" s="342"/>
      <c r="H1661" s="342">
        <v>257</v>
      </c>
      <c r="I1661" s="342"/>
      <c r="J1661" s="342"/>
      <c r="K1661" s="342"/>
      <c r="L1661" s="342"/>
      <c r="M1661" s="342"/>
      <c r="N1661" s="342"/>
      <c r="O1661" s="342"/>
      <c r="P1661" s="342"/>
      <c r="Q1661" s="342"/>
      <c r="R1661" s="342"/>
      <c r="S1661" s="342">
        <v>28</v>
      </c>
      <c r="T1661" s="342"/>
      <c r="U1661" s="343">
        <f t="shared" si="706"/>
        <v>257</v>
      </c>
      <c r="V1661" s="32">
        <f t="shared" si="723"/>
        <v>229</v>
      </c>
      <c r="W1661" s="97">
        <f t="shared" si="721"/>
        <v>257</v>
      </c>
      <c r="X1661" s="344">
        <f t="shared" si="710"/>
        <v>0</v>
      </c>
      <c r="Y1661" s="203"/>
      <c r="Z1661" s="5">
        <f t="shared" si="716"/>
        <v>0</v>
      </c>
      <c r="AA1661" s="36"/>
      <c r="AB1661" s="36"/>
      <c r="AC1661" s="36"/>
      <c r="AD1661" s="36"/>
      <c r="AE1661" s="36"/>
      <c r="AF1661" s="36"/>
      <c r="AG1661" s="36"/>
      <c r="AH1661" s="36"/>
      <c r="AI1661" s="36"/>
      <c r="AJ1661" s="36"/>
      <c r="AK1661" s="36"/>
      <c r="AL1661" s="36"/>
      <c r="AM1661" s="36"/>
      <c r="AN1661" s="36"/>
      <c r="AO1661" s="36"/>
      <c r="AP1661" s="36"/>
      <c r="AQ1661" s="36"/>
      <c r="AR1661" s="36"/>
      <c r="AS1661" s="36"/>
      <c r="AT1661" s="36"/>
      <c r="AU1661" s="36"/>
      <c r="AV1661" s="36"/>
      <c r="AW1661" s="36"/>
      <c r="AX1661" s="36"/>
      <c r="AY1661" s="36"/>
      <c r="AZ1661" s="36"/>
      <c r="BA1661" s="36"/>
      <c r="BB1661" s="36"/>
      <c r="BC1661" s="36"/>
      <c r="BD1661" s="36"/>
      <c r="BE1661" s="36"/>
      <c r="BF1661" s="36"/>
      <c r="BG1661" s="36"/>
    </row>
    <row r="1662" spans="1:59" s="326" customFormat="1" ht="12">
      <c r="A1662" s="323" t="s">
        <v>1190</v>
      </c>
      <c r="B1662" s="324" t="s">
        <v>1191</v>
      </c>
      <c r="C1662" s="308">
        <f>C1663+C1666+C1667</f>
        <v>2244</v>
      </c>
      <c r="D1662" s="103">
        <f>D1663+D1666+D1667</f>
        <v>2742</v>
      </c>
      <c r="E1662" s="103"/>
      <c r="F1662" s="103"/>
      <c r="G1662" s="103"/>
      <c r="H1662" s="103">
        <f>H1663+H1666+H1667</f>
        <v>2742</v>
      </c>
      <c r="I1662" s="103">
        <f t="shared" ref="I1662:P1662" si="727">I1663+I1666+I1667</f>
        <v>0</v>
      </c>
      <c r="J1662" s="103">
        <f t="shared" si="727"/>
        <v>0</v>
      </c>
      <c r="K1662" s="103">
        <f t="shared" si="727"/>
        <v>0</v>
      </c>
      <c r="L1662" s="103">
        <f t="shared" si="727"/>
        <v>0</v>
      </c>
      <c r="M1662" s="103">
        <f t="shared" si="727"/>
        <v>0</v>
      </c>
      <c r="N1662" s="103">
        <f t="shared" si="727"/>
        <v>0</v>
      </c>
      <c r="O1662" s="103">
        <f t="shared" si="727"/>
        <v>0</v>
      </c>
      <c r="P1662" s="103">
        <f t="shared" si="727"/>
        <v>0</v>
      </c>
      <c r="Q1662" s="103"/>
      <c r="R1662" s="103"/>
      <c r="S1662" s="103">
        <f>S1666</f>
        <v>30</v>
      </c>
      <c r="T1662" s="103">
        <f>T1663</f>
        <v>73</v>
      </c>
      <c r="U1662" s="329">
        <f t="shared" si="706"/>
        <v>2742</v>
      </c>
      <c r="V1662" s="32">
        <f t="shared" si="723"/>
        <v>2712</v>
      </c>
      <c r="W1662" s="97">
        <f t="shared" si="721"/>
        <v>2742</v>
      </c>
      <c r="X1662" s="171">
        <f t="shared" si="710"/>
        <v>498</v>
      </c>
      <c r="Y1662" s="75" t="s">
        <v>37</v>
      </c>
      <c r="Z1662" s="5">
        <f t="shared" si="716"/>
        <v>0</v>
      </c>
      <c r="AA1662" s="36"/>
      <c r="AB1662" s="36"/>
      <c r="AC1662" s="36"/>
      <c r="AD1662" s="36"/>
      <c r="AE1662" s="36"/>
      <c r="AF1662" s="36"/>
      <c r="AG1662" s="36"/>
      <c r="AH1662" s="36"/>
      <c r="AI1662" s="36"/>
      <c r="AJ1662" s="36"/>
      <c r="AK1662" s="36"/>
      <c r="AL1662" s="36"/>
      <c r="AM1662" s="36"/>
      <c r="AN1662" s="36"/>
      <c r="AO1662" s="36"/>
      <c r="AP1662" s="36"/>
      <c r="AQ1662" s="36"/>
      <c r="AR1662" s="36"/>
      <c r="AS1662" s="36"/>
      <c r="AT1662" s="36"/>
      <c r="AU1662" s="36"/>
      <c r="AV1662" s="36"/>
      <c r="AW1662" s="36"/>
      <c r="AX1662" s="36"/>
      <c r="AY1662" s="36"/>
      <c r="AZ1662" s="36"/>
      <c r="BA1662" s="36"/>
      <c r="BB1662" s="36"/>
      <c r="BC1662" s="36"/>
      <c r="BD1662" s="36"/>
      <c r="BE1662" s="36"/>
      <c r="BF1662" s="36"/>
      <c r="BG1662" s="36"/>
    </row>
    <row r="1663" spans="1:59" s="326" customFormat="1" ht="12" outlineLevel="1">
      <c r="A1663" s="339" t="s">
        <v>237</v>
      </c>
      <c r="B1663" s="340" t="s">
        <v>1162</v>
      </c>
      <c r="C1663" s="308">
        <f>C1664+C1665</f>
        <v>1682</v>
      </c>
      <c r="D1663" s="342">
        <f t="shared" si="715"/>
        <v>2081</v>
      </c>
      <c r="E1663" s="342"/>
      <c r="F1663" s="342"/>
      <c r="G1663" s="342"/>
      <c r="H1663" s="342">
        <f>H1664+H1665</f>
        <v>2081</v>
      </c>
      <c r="I1663" s="342"/>
      <c r="J1663" s="342"/>
      <c r="K1663" s="342"/>
      <c r="L1663" s="342"/>
      <c r="M1663" s="342"/>
      <c r="N1663" s="342"/>
      <c r="O1663" s="342"/>
      <c r="P1663" s="342"/>
      <c r="Q1663" s="342"/>
      <c r="R1663" s="342"/>
      <c r="S1663" s="342"/>
      <c r="T1663" s="342">
        <f>T1664</f>
        <v>73</v>
      </c>
      <c r="U1663" s="343">
        <f t="shared" si="706"/>
        <v>2081</v>
      </c>
      <c r="V1663" s="32">
        <f t="shared" si="723"/>
        <v>2081</v>
      </c>
      <c r="W1663" s="97">
        <f t="shared" si="721"/>
        <v>2081</v>
      </c>
      <c r="X1663" s="344">
        <f t="shared" si="710"/>
        <v>399</v>
      </c>
      <c r="Y1663" s="203"/>
      <c r="Z1663" s="5">
        <f t="shared" si="716"/>
        <v>0</v>
      </c>
      <c r="AA1663" s="36"/>
      <c r="AB1663" s="36"/>
      <c r="AC1663" s="36"/>
      <c r="AD1663" s="36"/>
      <c r="AE1663" s="36"/>
      <c r="AF1663" s="36"/>
      <c r="AG1663" s="36"/>
      <c r="AH1663" s="36"/>
      <c r="AI1663" s="36"/>
      <c r="AJ1663" s="36"/>
      <c r="AK1663" s="36"/>
      <c r="AL1663" s="36"/>
      <c r="AM1663" s="36"/>
      <c r="AN1663" s="36"/>
      <c r="AO1663" s="36"/>
      <c r="AP1663" s="36"/>
      <c r="AQ1663" s="36"/>
      <c r="AR1663" s="36"/>
      <c r="AS1663" s="36"/>
      <c r="AT1663" s="36"/>
      <c r="AU1663" s="36"/>
      <c r="AV1663" s="36"/>
      <c r="AW1663" s="36"/>
      <c r="AX1663" s="36"/>
      <c r="AY1663" s="36"/>
      <c r="AZ1663" s="36"/>
      <c r="BA1663" s="36"/>
      <c r="BB1663" s="36"/>
      <c r="BC1663" s="36"/>
      <c r="BD1663" s="36"/>
      <c r="BE1663" s="36"/>
      <c r="BF1663" s="36"/>
      <c r="BG1663" s="36"/>
    </row>
    <row r="1664" spans="1:59" s="326" customFormat="1" ht="12">
      <c r="A1664" s="339" t="s">
        <v>40</v>
      </c>
      <c r="B1664" s="331" t="s">
        <v>41</v>
      </c>
      <c r="C1664" s="308">
        <v>1606</v>
      </c>
      <c r="D1664" s="52">
        <f t="shared" si="715"/>
        <v>2032</v>
      </c>
      <c r="E1664" s="52"/>
      <c r="F1664" s="52"/>
      <c r="G1664" s="52"/>
      <c r="H1664" s="52">
        <f>2105-T1664</f>
        <v>2032</v>
      </c>
      <c r="I1664" s="52"/>
      <c r="J1664" s="52"/>
      <c r="K1664" s="52"/>
      <c r="L1664" s="52"/>
      <c r="M1664" s="52"/>
      <c r="N1664" s="52"/>
      <c r="O1664" s="52"/>
      <c r="P1664" s="52"/>
      <c r="Q1664" s="52">
        <f>Q1665+Q1668+Q1669</f>
        <v>28</v>
      </c>
      <c r="R1664" s="52"/>
      <c r="S1664" s="52"/>
      <c r="T1664" s="52">
        <v>73</v>
      </c>
      <c r="U1664" s="311">
        <f t="shared" ref="U1664:U1727" si="728">D1664+Q1664+R1664</f>
        <v>2060</v>
      </c>
      <c r="V1664" s="32">
        <f t="shared" si="723"/>
        <v>2060</v>
      </c>
      <c r="W1664" s="97">
        <f t="shared" si="721"/>
        <v>2032</v>
      </c>
      <c r="X1664" s="334">
        <f t="shared" si="710"/>
        <v>426</v>
      </c>
      <c r="Y1664" s="203"/>
      <c r="Z1664" s="5">
        <f t="shared" si="716"/>
        <v>0</v>
      </c>
      <c r="AA1664" s="36"/>
      <c r="AB1664" s="36"/>
      <c r="AC1664" s="36"/>
      <c r="AD1664" s="36"/>
      <c r="AE1664" s="36"/>
      <c r="AF1664" s="36"/>
      <c r="AG1664" s="36"/>
      <c r="AH1664" s="36"/>
      <c r="AI1664" s="36"/>
      <c r="AJ1664" s="36"/>
      <c r="AK1664" s="36"/>
      <c r="AL1664" s="36"/>
      <c r="AM1664" s="36"/>
      <c r="AN1664" s="36"/>
      <c r="AO1664" s="36"/>
      <c r="AP1664" s="36"/>
      <c r="AQ1664" s="36"/>
      <c r="AR1664" s="36"/>
      <c r="AS1664" s="36"/>
      <c r="AT1664" s="36"/>
      <c r="AU1664" s="36"/>
      <c r="AV1664" s="36"/>
      <c r="AW1664" s="36"/>
      <c r="AX1664" s="36"/>
      <c r="AY1664" s="36"/>
      <c r="AZ1664" s="36"/>
      <c r="BA1664" s="36"/>
      <c r="BB1664" s="36"/>
      <c r="BC1664" s="36"/>
      <c r="BD1664" s="36"/>
      <c r="BE1664" s="36"/>
      <c r="BF1664" s="36"/>
      <c r="BG1664" s="36"/>
    </row>
    <row r="1665" spans="1:59" s="326" customFormat="1" ht="12">
      <c r="A1665" s="339" t="s">
        <v>40</v>
      </c>
      <c r="B1665" s="331" t="s">
        <v>42</v>
      </c>
      <c r="C1665" s="308">
        <v>76</v>
      </c>
      <c r="D1665" s="52">
        <f t="shared" si="715"/>
        <v>49</v>
      </c>
      <c r="E1665" s="52"/>
      <c r="F1665" s="52"/>
      <c r="G1665" s="52"/>
      <c r="H1665" s="52">
        <v>49</v>
      </c>
      <c r="I1665" s="52"/>
      <c r="J1665" s="52"/>
      <c r="K1665" s="52"/>
      <c r="L1665" s="52"/>
      <c r="M1665" s="52"/>
      <c r="N1665" s="52"/>
      <c r="O1665" s="52"/>
      <c r="P1665" s="52"/>
      <c r="Q1665" s="52">
        <f t="shared" ref="Q1665" si="729">SUM(Q1666:Q1667)</f>
        <v>0</v>
      </c>
      <c r="R1665" s="52"/>
      <c r="S1665" s="52"/>
      <c r="T1665" s="52"/>
      <c r="U1665" s="343">
        <f t="shared" si="728"/>
        <v>49</v>
      </c>
      <c r="V1665" s="32">
        <f t="shared" si="723"/>
        <v>49</v>
      </c>
      <c r="W1665" s="97">
        <f t="shared" si="721"/>
        <v>49</v>
      </c>
      <c r="X1665" s="334">
        <f t="shared" si="710"/>
        <v>-27</v>
      </c>
      <c r="Y1665" s="203"/>
      <c r="Z1665" s="5">
        <f t="shared" si="716"/>
        <v>0</v>
      </c>
      <c r="AA1665" s="36"/>
      <c r="AB1665" s="36"/>
      <c r="AC1665" s="36"/>
      <c r="AD1665" s="36"/>
      <c r="AE1665" s="36"/>
      <c r="AF1665" s="36"/>
      <c r="AG1665" s="36"/>
      <c r="AH1665" s="36"/>
      <c r="AI1665" s="36"/>
      <c r="AJ1665" s="36"/>
      <c r="AK1665" s="36"/>
      <c r="AL1665" s="36"/>
      <c r="AM1665" s="36"/>
      <c r="AN1665" s="36"/>
      <c r="AO1665" s="36"/>
      <c r="AP1665" s="36"/>
      <c r="AQ1665" s="36"/>
      <c r="AR1665" s="36"/>
      <c r="AS1665" s="36"/>
      <c r="AT1665" s="36"/>
      <c r="AU1665" s="36"/>
      <c r="AV1665" s="36"/>
      <c r="AW1665" s="36"/>
      <c r="AX1665" s="36"/>
      <c r="AY1665" s="36"/>
      <c r="AZ1665" s="36"/>
      <c r="BA1665" s="36"/>
      <c r="BB1665" s="36"/>
      <c r="BC1665" s="36"/>
      <c r="BD1665" s="36"/>
      <c r="BE1665" s="36"/>
      <c r="BF1665" s="36"/>
      <c r="BG1665" s="36"/>
    </row>
    <row r="1666" spans="1:59" s="326" customFormat="1" ht="12">
      <c r="A1666" s="339" t="s">
        <v>237</v>
      </c>
      <c r="B1666" s="340" t="s">
        <v>44</v>
      </c>
      <c r="C1666" s="308">
        <v>274</v>
      </c>
      <c r="D1666" s="342">
        <f t="shared" si="715"/>
        <v>274</v>
      </c>
      <c r="E1666" s="342"/>
      <c r="F1666" s="342"/>
      <c r="G1666" s="342"/>
      <c r="H1666" s="342">
        <v>274</v>
      </c>
      <c r="I1666" s="342"/>
      <c r="J1666" s="342"/>
      <c r="K1666" s="342"/>
      <c r="L1666" s="342"/>
      <c r="M1666" s="342"/>
      <c r="N1666" s="342"/>
      <c r="O1666" s="342"/>
      <c r="P1666" s="342"/>
      <c r="Q1666" s="342"/>
      <c r="R1666" s="342"/>
      <c r="S1666" s="342">
        <v>30</v>
      </c>
      <c r="T1666" s="342"/>
      <c r="U1666" s="343">
        <f t="shared" si="728"/>
        <v>274</v>
      </c>
      <c r="V1666" s="32">
        <f t="shared" si="723"/>
        <v>244</v>
      </c>
      <c r="W1666" s="97">
        <f t="shared" si="721"/>
        <v>274</v>
      </c>
      <c r="X1666" s="344">
        <f t="shared" si="710"/>
        <v>0</v>
      </c>
      <c r="Y1666" s="203"/>
      <c r="Z1666" s="5">
        <f t="shared" si="716"/>
        <v>0</v>
      </c>
      <c r="AA1666" s="36"/>
      <c r="AB1666" s="36"/>
      <c r="AC1666" s="36"/>
      <c r="AD1666" s="36"/>
      <c r="AE1666" s="36"/>
      <c r="AF1666" s="36"/>
      <c r="AG1666" s="36"/>
      <c r="AH1666" s="36"/>
      <c r="AI1666" s="36"/>
      <c r="AJ1666" s="36"/>
      <c r="AK1666" s="36"/>
      <c r="AL1666" s="36"/>
      <c r="AM1666" s="36"/>
      <c r="AN1666" s="36"/>
      <c r="AO1666" s="36"/>
      <c r="AP1666" s="36"/>
      <c r="AQ1666" s="36"/>
      <c r="AR1666" s="36"/>
      <c r="AS1666" s="36"/>
      <c r="AT1666" s="36"/>
      <c r="AU1666" s="36"/>
      <c r="AV1666" s="36"/>
      <c r="AW1666" s="36"/>
      <c r="AX1666" s="36"/>
      <c r="AY1666" s="36"/>
      <c r="AZ1666" s="36"/>
      <c r="BA1666" s="36"/>
      <c r="BB1666" s="36"/>
      <c r="BC1666" s="36"/>
      <c r="BD1666" s="36"/>
      <c r="BE1666" s="36"/>
      <c r="BF1666" s="36"/>
      <c r="BG1666" s="36"/>
    </row>
    <row r="1667" spans="1:59" s="326" customFormat="1" ht="12">
      <c r="A1667" s="339" t="s">
        <v>237</v>
      </c>
      <c r="B1667" s="340" t="s">
        <v>269</v>
      </c>
      <c r="C1667" s="308">
        <v>288</v>
      </c>
      <c r="D1667" s="342">
        <f>D1668+D1669</f>
        <v>387</v>
      </c>
      <c r="E1667" s="342"/>
      <c r="F1667" s="342"/>
      <c r="G1667" s="342"/>
      <c r="H1667" s="342">
        <f>H1668+H1669</f>
        <v>387</v>
      </c>
      <c r="I1667" s="342"/>
      <c r="J1667" s="342"/>
      <c r="K1667" s="342"/>
      <c r="L1667" s="342"/>
      <c r="M1667" s="342"/>
      <c r="N1667" s="342"/>
      <c r="O1667" s="342"/>
      <c r="P1667" s="342"/>
      <c r="Q1667" s="342"/>
      <c r="R1667" s="342"/>
      <c r="S1667" s="342"/>
      <c r="T1667" s="342"/>
      <c r="U1667" s="343">
        <f t="shared" si="728"/>
        <v>387</v>
      </c>
      <c r="V1667" s="32">
        <f t="shared" si="723"/>
        <v>387</v>
      </c>
      <c r="W1667" s="97">
        <f t="shared" si="721"/>
        <v>387</v>
      </c>
      <c r="X1667" s="171">
        <f t="shared" si="710"/>
        <v>99</v>
      </c>
      <c r="Y1667" s="203"/>
      <c r="Z1667" s="5">
        <f t="shared" si="716"/>
        <v>0</v>
      </c>
      <c r="AA1667" s="36"/>
      <c r="AB1667" s="36"/>
      <c r="AC1667" s="36"/>
      <c r="AD1667" s="36"/>
      <c r="AE1667" s="36"/>
      <c r="AF1667" s="36"/>
      <c r="AG1667" s="36"/>
      <c r="AH1667" s="36"/>
      <c r="AI1667" s="36"/>
      <c r="AJ1667" s="36"/>
      <c r="AK1667" s="36"/>
      <c r="AL1667" s="36"/>
      <c r="AM1667" s="36"/>
      <c r="AN1667" s="36"/>
      <c r="AO1667" s="36"/>
      <c r="AP1667" s="36"/>
      <c r="AQ1667" s="36"/>
      <c r="AR1667" s="36"/>
      <c r="AS1667" s="36"/>
      <c r="AT1667" s="36"/>
      <c r="AU1667" s="36"/>
      <c r="AV1667" s="36"/>
      <c r="AW1667" s="36"/>
      <c r="AX1667" s="36"/>
      <c r="AY1667" s="36"/>
      <c r="AZ1667" s="36"/>
      <c r="BA1667" s="36"/>
      <c r="BB1667" s="36"/>
      <c r="BC1667" s="36"/>
      <c r="BD1667" s="36"/>
      <c r="BE1667" s="36"/>
      <c r="BF1667" s="36"/>
      <c r="BG1667" s="36"/>
    </row>
    <row r="1668" spans="1:59" s="326" customFormat="1" ht="12">
      <c r="A1668" s="330" t="s">
        <v>40</v>
      </c>
      <c r="B1668" s="331" t="s">
        <v>1192</v>
      </c>
      <c r="C1668" s="310">
        <v>288</v>
      </c>
      <c r="D1668" s="107">
        <f t="shared" si="715"/>
        <v>288</v>
      </c>
      <c r="E1668" s="107"/>
      <c r="F1668" s="107"/>
      <c r="G1668" s="107"/>
      <c r="H1668" s="107">
        <v>288</v>
      </c>
      <c r="I1668" s="107"/>
      <c r="J1668" s="107"/>
      <c r="K1668" s="107"/>
      <c r="L1668" s="107"/>
      <c r="M1668" s="107"/>
      <c r="N1668" s="107"/>
      <c r="O1668" s="107"/>
      <c r="P1668" s="107"/>
      <c r="Q1668" s="107">
        <v>28</v>
      </c>
      <c r="R1668" s="107"/>
      <c r="S1668" s="107"/>
      <c r="T1668" s="107"/>
      <c r="U1668" s="343">
        <f t="shared" si="728"/>
        <v>316</v>
      </c>
      <c r="V1668" s="32">
        <f t="shared" si="723"/>
        <v>316</v>
      </c>
      <c r="W1668" s="97">
        <f t="shared" si="721"/>
        <v>288</v>
      </c>
      <c r="X1668" s="332">
        <f t="shared" si="710"/>
        <v>0</v>
      </c>
      <c r="Y1668" s="203"/>
      <c r="Z1668" s="5">
        <f t="shared" si="716"/>
        <v>0</v>
      </c>
      <c r="AA1668" s="36"/>
      <c r="AB1668" s="36"/>
      <c r="AC1668" s="36"/>
      <c r="AD1668" s="36"/>
      <c r="AE1668" s="36"/>
      <c r="AF1668" s="36"/>
      <c r="AG1668" s="36"/>
      <c r="AH1668" s="36"/>
      <c r="AI1668" s="36"/>
      <c r="AJ1668" s="36"/>
      <c r="AK1668" s="36"/>
      <c r="AL1668" s="36"/>
      <c r="AM1668" s="36"/>
      <c r="AN1668" s="36"/>
      <c r="AO1668" s="36"/>
      <c r="AP1668" s="36"/>
      <c r="AQ1668" s="36"/>
      <c r="AR1668" s="36"/>
      <c r="AS1668" s="36"/>
      <c r="AT1668" s="36"/>
      <c r="AU1668" s="36"/>
      <c r="AV1668" s="36"/>
      <c r="AW1668" s="36"/>
      <c r="AX1668" s="36"/>
      <c r="AY1668" s="36"/>
      <c r="AZ1668" s="36"/>
      <c r="BA1668" s="36"/>
      <c r="BB1668" s="36"/>
      <c r="BC1668" s="36"/>
      <c r="BD1668" s="36"/>
      <c r="BE1668" s="36"/>
      <c r="BF1668" s="36"/>
      <c r="BG1668" s="36"/>
    </row>
    <row r="1669" spans="1:59" s="326" customFormat="1" ht="12" outlineLevel="1">
      <c r="A1669" s="330" t="s">
        <v>40</v>
      </c>
      <c r="B1669" s="331" t="s">
        <v>1193</v>
      </c>
      <c r="C1669" s="310">
        <v>0</v>
      </c>
      <c r="D1669" s="107">
        <f t="shared" si="715"/>
        <v>99</v>
      </c>
      <c r="E1669" s="107"/>
      <c r="F1669" s="107"/>
      <c r="G1669" s="107"/>
      <c r="H1669" s="107">
        <v>99</v>
      </c>
      <c r="I1669" s="107"/>
      <c r="J1669" s="107"/>
      <c r="K1669" s="107"/>
      <c r="L1669" s="107"/>
      <c r="M1669" s="107"/>
      <c r="N1669" s="107"/>
      <c r="O1669" s="107"/>
      <c r="P1669" s="107"/>
      <c r="Q1669" s="107"/>
      <c r="R1669" s="107"/>
      <c r="S1669" s="107"/>
      <c r="T1669" s="107"/>
      <c r="U1669" s="343">
        <f t="shared" si="728"/>
        <v>99</v>
      </c>
      <c r="V1669" s="32">
        <f t="shared" si="723"/>
        <v>99</v>
      </c>
      <c r="W1669" s="97">
        <f t="shared" si="721"/>
        <v>99</v>
      </c>
      <c r="X1669" s="332">
        <f t="shared" si="710"/>
        <v>99</v>
      </c>
      <c r="Y1669" s="203"/>
      <c r="Z1669" s="5">
        <f t="shared" si="716"/>
        <v>0</v>
      </c>
      <c r="AA1669" s="36"/>
      <c r="AB1669" s="36"/>
      <c r="AC1669" s="36"/>
      <c r="AD1669" s="36"/>
      <c r="AE1669" s="36"/>
      <c r="AF1669" s="36"/>
      <c r="AG1669" s="36"/>
      <c r="AH1669" s="36"/>
      <c r="AI1669" s="36"/>
      <c r="AJ1669" s="36"/>
      <c r="AK1669" s="36"/>
      <c r="AL1669" s="36"/>
      <c r="AM1669" s="36"/>
      <c r="AN1669" s="36"/>
      <c r="AO1669" s="36"/>
      <c r="AP1669" s="36"/>
      <c r="AQ1669" s="36"/>
      <c r="AR1669" s="36"/>
      <c r="AS1669" s="36"/>
      <c r="AT1669" s="36"/>
      <c r="AU1669" s="36"/>
      <c r="AV1669" s="36"/>
      <c r="AW1669" s="36"/>
      <c r="AX1669" s="36"/>
      <c r="AY1669" s="36"/>
      <c r="AZ1669" s="36"/>
      <c r="BA1669" s="36"/>
      <c r="BB1669" s="36"/>
      <c r="BC1669" s="36"/>
      <c r="BD1669" s="36"/>
      <c r="BE1669" s="36"/>
      <c r="BF1669" s="36"/>
      <c r="BG1669" s="36"/>
    </row>
    <row r="1670" spans="1:59" s="326" customFormat="1" ht="12" outlineLevel="1">
      <c r="A1670" s="323" t="s">
        <v>43</v>
      </c>
      <c r="B1670" s="324" t="s">
        <v>1194</v>
      </c>
      <c r="C1670" s="308">
        <f t="shared" ref="C1670:P1670" si="730">SUM(C1671:C1672)</f>
        <v>156987</v>
      </c>
      <c r="D1670" s="103">
        <f>SUM(D1671:D1673)</f>
        <v>184676</v>
      </c>
      <c r="E1670" s="103">
        <f t="shared" si="730"/>
        <v>0</v>
      </c>
      <c r="F1670" s="103">
        <f t="shared" si="730"/>
        <v>0</v>
      </c>
      <c r="G1670" s="103">
        <f t="shared" si="730"/>
        <v>0</v>
      </c>
      <c r="H1670" s="103">
        <f>SUM(H1671:H1673)</f>
        <v>184676</v>
      </c>
      <c r="I1670" s="103">
        <f t="shared" si="730"/>
        <v>0</v>
      </c>
      <c r="J1670" s="103">
        <f t="shared" si="730"/>
        <v>0</v>
      </c>
      <c r="K1670" s="103">
        <f t="shared" si="730"/>
        <v>0</v>
      </c>
      <c r="L1670" s="103">
        <f t="shared" si="730"/>
        <v>0</v>
      </c>
      <c r="M1670" s="103">
        <f t="shared" si="730"/>
        <v>0</v>
      </c>
      <c r="N1670" s="103">
        <f t="shared" si="730"/>
        <v>0</v>
      </c>
      <c r="O1670" s="103">
        <f t="shared" si="730"/>
        <v>0</v>
      </c>
      <c r="P1670" s="103">
        <f t="shared" si="730"/>
        <v>0</v>
      </c>
      <c r="Q1670" s="103"/>
      <c r="R1670" s="103"/>
      <c r="S1670" s="103">
        <f>S1671</f>
        <v>745</v>
      </c>
      <c r="T1670" s="103">
        <f>T1671</f>
        <v>3330</v>
      </c>
      <c r="U1670" s="329">
        <f t="shared" si="728"/>
        <v>184676</v>
      </c>
      <c r="V1670" s="32">
        <f t="shared" si="723"/>
        <v>183931</v>
      </c>
      <c r="W1670" s="97">
        <f t="shared" si="721"/>
        <v>184676</v>
      </c>
      <c r="X1670" s="171">
        <f t="shared" si="710"/>
        <v>27689</v>
      </c>
      <c r="Y1670" s="75" t="s">
        <v>37</v>
      </c>
      <c r="Z1670" s="5">
        <f t="shared" si="716"/>
        <v>0</v>
      </c>
      <c r="AA1670" s="36"/>
      <c r="AB1670" s="36"/>
      <c r="AC1670" s="36"/>
      <c r="AD1670" s="36"/>
      <c r="AE1670" s="36"/>
      <c r="AF1670" s="36"/>
      <c r="AG1670" s="36"/>
      <c r="AH1670" s="36"/>
      <c r="AI1670" s="36"/>
      <c r="AJ1670" s="36"/>
      <c r="AK1670" s="36"/>
      <c r="AL1670" s="36"/>
      <c r="AM1670" s="36"/>
      <c r="AN1670" s="36"/>
      <c r="AO1670" s="36"/>
      <c r="AP1670" s="36"/>
      <c r="AQ1670" s="36"/>
      <c r="AR1670" s="36"/>
      <c r="AS1670" s="36"/>
      <c r="AT1670" s="36"/>
      <c r="AU1670" s="36"/>
      <c r="AV1670" s="36"/>
      <c r="AW1670" s="36"/>
      <c r="AX1670" s="36"/>
      <c r="AY1670" s="36"/>
      <c r="AZ1670" s="36"/>
      <c r="BA1670" s="36"/>
      <c r="BB1670" s="36"/>
      <c r="BC1670" s="36"/>
      <c r="BD1670" s="36"/>
      <c r="BE1670" s="36"/>
      <c r="BF1670" s="36"/>
      <c r="BG1670" s="36"/>
    </row>
    <row r="1671" spans="1:59" s="326" customFormat="1" ht="12">
      <c r="A1671" s="339" t="s">
        <v>237</v>
      </c>
      <c r="B1671" s="340" t="s">
        <v>1195</v>
      </c>
      <c r="C1671" s="308">
        <v>153387</v>
      </c>
      <c r="D1671" s="342">
        <f t="shared" ref="D1671:D1686" si="731">SUM(E1671:P1671)</f>
        <v>178099</v>
      </c>
      <c r="E1671" s="342"/>
      <c r="F1671" s="342"/>
      <c r="G1671" s="342"/>
      <c r="H1671" s="342">
        <f>181429-T1671</f>
        <v>178099</v>
      </c>
      <c r="I1671" s="342"/>
      <c r="J1671" s="342"/>
      <c r="K1671" s="342"/>
      <c r="L1671" s="342"/>
      <c r="M1671" s="342"/>
      <c r="N1671" s="342"/>
      <c r="O1671" s="342"/>
      <c r="P1671" s="342"/>
      <c r="Q1671" s="342">
        <f t="shared" ref="Q1671" si="732">Q1672+Q1676+Q1677</f>
        <v>30</v>
      </c>
      <c r="R1671" s="342"/>
      <c r="S1671" s="342">
        <v>745</v>
      </c>
      <c r="T1671" s="342">
        <v>3330</v>
      </c>
      <c r="U1671" s="353">
        <f t="shared" si="728"/>
        <v>178129</v>
      </c>
      <c r="V1671" s="32">
        <f t="shared" si="723"/>
        <v>177384</v>
      </c>
      <c r="W1671" s="97">
        <f t="shared" si="721"/>
        <v>178099</v>
      </c>
      <c r="X1671" s="344">
        <f t="shared" si="710"/>
        <v>24712</v>
      </c>
      <c r="Y1671" s="203"/>
      <c r="Z1671" s="5">
        <f t="shared" si="716"/>
        <v>0</v>
      </c>
      <c r="AA1671" s="36"/>
      <c r="AB1671" s="36"/>
      <c r="AC1671" s="36"/>
      <c r="AD1671" s="36"/>
      <c r="AE1671" s="36"/>
      <c r="AF1671" s="36"/>
      <c r="AG1671" s="36"/>
      <c r="AH1671" s="36"/>
      <c r="AI1671" s="36"/>
      <c r="AJ1671" s="36"/>
      <c r="AK1671" s="36"/>
      <c r="AL1671" s="36"/>
      <c r="AM1671" s="36"/>
      <c r="AN1671" s="36"/>
      <c r="AO1671" s="36"/>
      <c r="AP1671" s="36"/>
      <c r="AQ1671" s="36"/>
      <c r="AR1671" s="36"/>
      <c r="AS1671" s="36"/>
      <c r="AT1671" s="36"/>
      <c r="AU1671" s="36"/>
      <c r="AV1671" s="36"/>
      <c r="AW1671" s="36"/>
      <c r="AX1671" s="36"/>
      <c r="AY1671" s="36"/>
      <c r="AZ1671" s="36"/>
      <c r="BA1671" s="36"/>
      <c r="BB1671" s="36"/>
      <c r="BC1671" s="36"/>
      <c r="BD1671" s="36"/>
      <c r="BE1671" s="36"/>
      <c r="BF1671" s="36"/>
      <c r="BG1671" s="36"/>
    </row>
    <row r="1672" spans="1:59" s="326" customFormat="1" ht="24">
      <c r="A1672" s="339" t="s">
        <v>237</v>
      </c>
      <c r="B1672" s="340" t="s">
        <v>1196</v>
      </c>
      <c r="C1672" s="308">
        <v>3600</v>
      </c>
      <c r="D1672" s="342">
        <f>SUM(E1672:P1672)</f>
        <v>3600</v>
      </c>
      <c r="E1672" s="342"/>
      <c r="F1672" s="342"/>
      <c r="G1672" s="342"/>
      <c r="H1672" s="342">
        <v>3600</v>
      </c>
      <c r="I1672" s="342"/>
      <c r="J1672" s="342"/>
      <c r="K1672" s="342"/>
      <c r="L1672" s="342"/>
      <c r="M1672" s="342"/>
      <c r="N1672" s="342"/>
      <c r="O1672" s="342"/>
      <c r="P1672" s="342"/>
      <c r="Q1672" s="342">
        <f t="shared" ref="Q1672:T1672" si="733">SUM(Q1674:Q1675)</f>
        <v>0</v>
      </c>
      <c r="R1672" s="342"/>
      <c r="S1672" s="342">
        <f t="shared" si="733"/>
        <v>0</v>
      </c>
      <c r="T1672" s="342">
        <f t="shared" si="733"/>
        <v>0</v>
      </c>
      <c r="U1672" s="343">
        <f t="shared" si="728"/>
        <v>3600</v>
      </c>
      <c r="V1672" s="32">
        <f t="shared" si="723"/>
        <v>3600</v>
      </c>
      <c r="W1672" s="97">
        <f t="shared" si="721"/>
        <v>3600</v>
      </c>
      <c r="X1672" s="344">
        <f t="shared" si="710"/>
        <v>0</v>
      </c>
      <c r="Y1672" s="203"/>
      <c r="Z1672" s="5">
        <f t="shared" si="716"/>
        <v>0</v>
      </c>
      <c r="AA1672" s="36"/>
      <c r="AB1672" s="36"/>
      <c r="AC1672" s="36"/>
      <c r="AD1672" s="36"/>
      <c r="AE1672" s="36"/>
      <c r="AF1672" s="36"/>
      <c r="AG1672" s="36"/>
      <c r="AH1672" s="36"/>
      <c r="AI1672" s="36"/>
      <c r="AJ1672" s="36"/>
      <c r="AK1672" s="36"/>
      <c r="AL1672" s="36"/>
      <c r="AM1672" s="36"/>
      <c r="AN1672" s="36"/>
      <c r="AO1672" s="36"/>
      <c r="AP1672" s="36"/>
      <c r="AQ1672" s="36"/>
      <c r="AR1672" s="36"/>
      <c r="AS1672" s="36"/>
      <c r="AT1672" s="36"/>
      <c r="AU1672" s="36"/>
      <c r="AV1672" s="36"/>
      <c r="AW1672" s="36"/>
      <c r="AX1672" s="36"/>
      <c r="AY1672" s="36"/>
      <c r="AZ1672" s="36"/>
      <c r="BA1672" s="36"/>
      <c r="BB1672" s="36"/>
      <c r="BC1672" s="36"/>
      <c r="BD1672" s="36"/>
      <c r="BE1672" s="36"/>
      <c r="BF1672" s="36"/>
      <c r="BG1672" s="36"/>
    </row>
    <row r="1673" spans="1:59" s="352" customFormat="1" ht="24">
      <c r="A1673" s="339" t="s">
        <v>237</v>
      </c>
      <c r="B1673" s="365" t="s">
        <v>1082</v>
      </c>
      <c r="C1673" s="341"/>
      <c r="D1673" s="342">
        <f>SUM(E1673:P1673)</f>
        <v>2977</v>
      </c>
      <c r="E1673" s="342"/>
      <c r="F1673" s="342"/>
      <c r="G1673" s="342"/>
      <c r="H1673" s="342">
        <v>2977</v>
      </c>
      <c r="I1673" s="342"/>
      <c r="J1673" s="342"/>
      <c r="K1673" s="342"/>
      <c r="L1673" s="342"/>
      <c r="M1673" s="342"/>
      <c r="N1673" s="342"/>
      <c r="O1673" s="342"/>
      <c r="P1673" s="342"/>
      <c r="Q1673" s="342"/>
      <c r="R1673" s="342"/>
      <c r="S1673" s="342"/>
      <c r="T1673" s="342"/>
      <c r="U1673" s="343"/>
      <c r="V1673" s="140"/>
      <c r="W1673" s="350"/>
      <c r="X1673" s="344">
        <f t="shared" si="710"/>
        <v>2977</v>
      </c>
      <c r="Y1673" s="345"/>
      <c r="Z1673" s="5">
        <f t="shared" si="716"/>
        <v>0</v>
      </c>
      <c r="AA1673" s="351"/>
      <c r="AB1673" s="351"/>
      <c r="AC1673" s="351"/>
      <c r="AD1673" s="351"/>
      <c r="AE1673" s="351"/>
      <c r="AF1673" s="351"/>
      <c r="AG1673" s="351"/>
      <c r="AH1673" s="351"/>
      <c r="AI1673" s="351"/>
      <c r="AJ1673" s="351"/>
      <c r="AK1673" s="351"/>
      <c r="AL1673" s="351"/>
      <c r="AM1673" s="351"/>
      <c r="AN1673" s="351"/>
      <c r="AO1673" s="351"/>
      <c r="AP1673" s="351"/>
      <c r="AQ1673" s="351"/>
      <c r="AR1673" s="351"/>
      <c r="AS1673" s="351"/>
      <c r="AT1673" s="351"/>
      <c r="AU1673" s="351"/>
      <c r="AV1673" s="351"/>
      <c r="AW1673" s="351"/>
      <c r="AX1673" s="351"/>
      <c r="AY1673" s="351"/>
      <c r="AZ1673" s="351"/>
      <c r="BA1673" s="351"/>
      <c r="BB1673" s="351"/>
      <c r="BC1673" s="351"/>
      <c r="BD1673" s="351"/>
      <c r="BE1673" s="351"/>
      <c r="BF1673" s="351"/>
      <c r="BG1673" s="351"/>
    </row>
    <row r="1674" spans="1:59" s="326" customFormat="1" ht="12">
      <c r="A1674" s="323" t="s">
        <v>45</v>
      </c>
      <c r="B1674" s="324" t="s">
        <v>1197</v>
      </c>
      <c r="C1674" s="308">
        <f>SUM(C1675:C1679)</f>
        <v>345114</v>
      </c>
      <c r="D1674" s="103">
        <f>SUM(D1675:D1679)</f>
        <v>412457</v>
      </c>
      <c r="E1674" s="103">
        <f t="shared" ref="E1674:P1674" si="734">SUM(E1675:E1679)</f>
        <v>0</v>
      </c>
      <c r="F1674" s="103">
        <f t="shared" si="734"/>
        <v>0</v>
      </c>
      <c r="G1674" s="103">
        <f t="shared" si="734"/>
        <v>0</v>
      </c>
      <c r="H1674" s="103">
        <f>SUM(H1675:H1679)</f>
        <v>412457</v>
      </c>
      <c r="I1674" s="103">
        <f t="shared" si="734"/>
        <v>0</v>
      </c>
      <c r="J1674" s="103">
        <f t="shared" si="734"/>
        <v>0</v>
      </c>
      <c r="K1674" s="103">
        <f t="shared" si="734"/>
        <v>0</v>
      </c>
      <c r="L1674" s="103">
        <f t="shared" si="734"/>
        <v>0</v>
      </c>
      <c r="M1674" s="103">
        <f t="shared" si="734"/>
        <v>0</v>
      </c>
      <c r="N1674" s="103">
        <f t="shared" si="734"/>
        <v>0</v>
      </c>
      <c r="O1674" s="103">
        <f t="shared" si="734"/>
        <v>0</v>
      </c>
      <c r="P1674" s="103">
        <f t="shared" si="734"/>
        <v>0</v>
      </c>
      <c r="Q1674" s="103"/>
      <c r="R1674" s="103"/>
      <c r="S1674" s="103"/>
      <c r="T1674" s="103"/>
      <c r="U1674" s="327">
        <f t="shared" si="728"/>
        <v>412457</v>
      </c>
      <c r="V1674" s="32">
        <f t="shared" si="723"/>
        <v>412457</v>
      </c>
      <c r="W1674" s="97">
        <f t="shared" si="721"/>
        <v>412457</v>
      </c>
      <c r="X1674" s="171">
        <f t="shared" si="710"/>
        <v>67343</v>
      </c>
      <c r="Y1674" s="75" t="s">
        <v>37</v>
      </c>
      <c r="Z1674" s="5">
        <f t="shared" si="716"/>
        <v>0</v>
      </c>
      <c r="AA1674" s="36"/>
      <c r="AB1674" s="36"/>
      <c r="AC1674" s="36"/>
      <c r="AD1674" s="36"/>
      <c r="AE1674" s="36"/>
      <c r="AF1674" s="36"/>
      <c r="AG1674" s="36"/>
      <c r="AH1674" s="36"/>
      <c r="AI1674" s="36"/>
      <c r="AJ1674" s="36"/>
      <c r="AK1674" s="36"/>
      <c r="AL1674" s="36"/>
      <c r="AM1674" s="36"/>
      <c r="AN1674" s="36"/>
      <c r="AO1674" s="36"/>
      <c r="AP1674" s="36"/>
      <c r="AQ1674" s="36"/>
      <c r="AR1674" s="36"/>
      <c r="AS1674" s="36"/>
      <c r="AT1674" s="36"/>
      <c r="AU1674" s="36"/>
      <c r="AV1674" s="36"/>
      <c r="AW1674" s="36"/>
      <c r="AX1674" s="36"/>
      <c r="AY1674" s="36"/>
      <c r="AZ1674" s="36"/>
      <c r="BA1674" s="36"/>
      <c r="BB1674" s="36"/>
      <c r="BC1674" s="36"/>
      <c r="BD1674" s="36"/>
      <c r="BE1674" s="36"/>
      <c r="BF1674" s="36"/>
      <c r="BG1674" s="36"/>
    </row>
    <row r="1675" spans="1:59" s="326" customFormat="1" ht="12">
      <c r="A1675" s="323" t="s">
        <v>40</v>
      </c>
      <c r="B1675" s="331" t="s">
        <v>1195</v>
      </c>
      <c r="C1675" s="310">
        <v>339142</v>
      </c>
      <c r="D1675" s="107">
        <f>SUM(E1675:P1675)</f>
        <v>406212</v>
      </c>
      <c r="E1675" s="107"/>
      <c r="F1675" s="107"/>
      <c r="G1675" s="107"/>
      <c r="H1675" s="107">
        <v>406212</v>
      </c>
      <c r="I1675" s="107"/>
      <c r="J1675" s="107"/>
      <c r="K1675" s="107"/>
      <c r="L1675" s="107"/>
      <c r="M1675" s="107"/>
      <c r="N1675" s="107"/>
      <c r="O1675" s="107"/>
      <c r="P1675" s="107"/>
      <c r="Q1675" s="107"/>
      <c r="R1675" s="107"/>
      <c r="S1675" s="107"/>
      <c r="T1675" s="107"/>
      <c r="U1675" s="327">
        <f t="shared" si="728"/>
        <v>406212</v>
      </c>
      <c r="V1675" s="32">
        <f t="shared" si="723"/>
        <v>406212</v>
      </c>
      <c r="W1675" s="97">
        <f t="shared" si="721"/>
        <v>406212</v>
      </c>
      <c r="X1675" s="334">
        <f t="shared" si="710"/>
        <v>67070</v>
      </c>
      <c r="Y1675" s="203"/>
      <c r="Z1675" s="5">
        <f t="shared" si="716"/>
        <v>0</v>
      </c>
      <c r="AA1675" s="36"/>
      <c r="AB1675" s="36"/>
      <c r="AC1675" s="36"/>
      <c r="AD1675" s="36"/>
      <c r="AE1675" s="36"/>
      <c r="AF1675" s="36"/>
      <c r="AG1675" s="36"/>
      <c r="AH1675" s="36"/>
      <c r="AI1675" s="36"/>
      <c r="AJ1675" s="36"/>
      <c r="AK1675" s="36"/>
      <c r="AL1675" s="36"/>
      <c r="AM1675" s="36"/>
      <c r="AN1675" s="36"/>
      <c r="AO1675" s="36"/>
      <c r="AP1675" s="36"/>
      <c r="AQ1675" s="36"/>
      <c r="AR1675" s="36"/>
      <c r="AS1675" s="36"/>
      <c r="AT1675" s="36"/>
      <c r="AU1675" s="36"/>
      <c r="AV1675" s="36"/>
      <c r="AW1675" s="36"/>
      <c r="AX1675" s="36"/>
      <c r="AY1675" s="36"/>
      <c r="AZ1675" s="36"/>
      <c r="BA1675" s="36"/>
      <c r="BB1675" s="36"/>
      <c r="BC1675" s="36"/>
      <c r="BD1675" s="36"/>
      <c r="BE1675" s="36"/>
      <c r="BF1675" s="36"/>
      <c r="BG1675" s="36"/>
    </row>
    <row r="1676" spans="1:59" s="326" customFormat="1" ht="12">
      <c r="A1676" s="323" t="s">
        <v>40</v>
      </c>
      <c r="B1676" s="331" t="s">
        <v>1198</v>
      </c>
      <c r="C1676" s="310">
        <v>4168</v>
      </c>
      <c r="D1676" s="107">
        <f t="shared" si="731"/>
        <v>4168</v>
      </c>
      <c r="E1676" s="107"/>
      <c r="F1676" s="107"/>
      <c r="G1676" s="107"/>
      <c r="H1676" s="107">
        <v>4168</v>
      </c>
      <c r="I1676" s="107"/>
      <c r="J1676" s="107"/>
      <c r="K1676" s="107"/>
      <c r="L1676" s="107"/>
      <c r="M1676" s="107"/>
      <c r="N1676" s="107"/>
      <c r="O1676" s="107"/>
      <c r="P1676" s="107"/>
      <c r="Q1676" s="107">
        <v>30</v>
      </c>
      <c r="R1676" s="107"/>
      <c r="S1676" s="107"/>
      <c r="T1676" s="107"/>
      <c r="U1676" s="343">
        <f t="shared" si="728"/>
        <v>4198</v>
      </c>
      <c r="V1676" s="32">
        <f t="shared" si="723"/>
        <v>4198</v>
      </c>
      <c r="W1676" s="97">
        <f t="shared" si="721"/>
        <v>4168</v>
      </c>
      <c r="X1676" s="334">
        <f t="shared" si="710"/>
        <v>0</v>
      </c>
      <c r="Y1676" s="203"/>
      <c r="Z1676" s="5">
        <f t="shared" si="716"/>
        <v>0</v>
      </c>
      <c r="AA1676" s="36"/>
      <c r="AB1676" s="36"/>
      <c r="AC1676" s="36"/>
      <c r="AD1676" s="36"/>
      <c r="AE1676" s="36"/>
      <c r="AF1676" s="36"/>
      <c r="AG1676" s="36"/>
      <c r="AH1676" s="36"/>
      <c r="AI1676" s="36"/>
      <c r="AJ1676" s="36"/>
      <c r="AK1676" s="36"/>
      <c r="AL1676" s="36"/>
      <c r="AM1676" s="36"/>
      <c r="AN1676" s="36"/>
      <c r="AO1676" s="36"/>
      <c r="AP1676" s="36"/>
      <c r="AQ1676" s="36"/>
      <c r="AR1676" s="36"/>
      <c r="AS1676" s="36"/>
      <c r="AT1676" s="36"/>
      <c r="AU1676" s="36"/>
      <c r="AV1676" s="36"/>
      <c r="AW1676" s="36"/>
      <c r="AX1676" s="36"/>
      <c r="AY1676" s="36"/>
      <c r="AZ1676" s="36"/>
      <c r="BA1676" s="36"/>
      <c r="BB1676" s="36"/>
      <c r="BC1676" s="36"/>
      <c r="BD1676" s="36"/>
      <c r="BE1676" s="36"/>
      <c r="BF1676" s="36"/>
      <c r="BG1676" s="36"/>
    </row>
    <row r="1677" spans="1:59" s="326" customFormat="1" ht="24">
      <c r="A1677" s="323" t="s">
        <v>40</v>
      </c>
      <c r="B1677" s="331" t="s">
        <v>1199</v>
      </c>
      <c r="C1677" s="310">
        <v>1580</v>
      </c>
      <c r="D1677" s="107">
        <f t="shared" si="731"/>
        <v>1581</v>
      </c>
      <c r="E1677" s="107"/>
      <c r="F1677" s="107"/>
      <c r="G1677" s="107"/>
      <c r="H1677" s="107">
        <v>1581</v>
      </c>
      <c r="I1677" s="107"/>
      <c r="J1677" s="107"/>
      <c r="K1677" s="107"/>
      <c r="L1677" s="107"/>
      <c r="M1677" s="107"/>
      <c r="N1677" s="107"/>
      <c r="O1677" s="107"/>
      <c r="P1677" s="107"/>
      <c r="Q1677" s="107"/>
      <c r="R1677" s="107"/>
      <c r="S1677" s="107"/>
      <c r="T1677" s="107"/>
      <c r="U1677" s="343">
        <f t="shared" si="728"/>
        <v>1581</v>
      </c>
      <c r="V1677" s="32">
        <f t="shared" si="723"/>
        <v>1581</v>
      </c>
      <c r="W1677" s="97">
        <f t="shared" si="721"/>
        <v>1581</v>
      </c>
      <c r="X1677" s="334">
        <f t="shared" si="710"/>
        <v>1</v>
      </c>
      <c r="Y1677" s="203"/>
      <c r="Z1677" s="5">
        <f t="shared" si="716"/>
        <v>0</v>
      </c>
      <c r="AA1677" s="36"/>
      <c r="AB1677" s="36"/>
      <c r="AC1677" s="36"/>
      <c r="AD1677" s="36"/>
      <c r="AE1677" s="36"/>
      <c r="AF1677" s="36"/>
      <c r="AG1677" s="36"/>
      <c r="AH1677" s="36"/>
      <c r="AI1677" s="36"/>
      <c r="AJ1677" s="36"/>
      <c r="AK1677" s="36"/>
      <c r="AL1677" s="36"/>
      <c r="AM1677" s="36"/>
      <c r="AN1677" s="36"/>
      <c r="AO1677" s="36"/>
      <c r="AP1677" s="36"/>
      <c r="AQ1677" s="36"/>
      <c r="AR1677" s="36"/>
      <c r="AS1677" s="36"/>
      <c r="AT1677" s="36"/>
      <c r="AU1677" s="36"/>
      <c r="AV1677" s="36"/>
      <c r="AW1677" s="36"/>
      <c r="AX1677" s="36"/>
      <c r="AY1677" s="36"/>
      <c r="AZ1677" s="36"/>
      <c r="BA1677" s="36"/>
      <c r="BB1677" s="36"/>
      <c r="BC1677" s="36"/>
      <c r="BD1677" s="36"/>
      <c r="BE1677" s="36"/>
      <c r="BF1677" s="36"/>
      <c r="BG1677" s="36"/>
    </row>
    <row r="1678" spans="1:59" s="326" customFormat="1" ht="36">
      <c r="A1678" s="323" t="s">
        <v>40</v>
      </c>
      <c r="B1678" s="331" t="s">
        <v>1200</v>
      </c>
      <c r="C1678" s="310">
        <v>224</v>
      </c>
      <c r="D1678" s="107">
        <f t="shared" si="731"/>
        <v>496</v>
      </c>
      <c r="E1678" s="107"/>
      <c r="F1678" s="107"/>
      <c r="G1678" s="107"/>
      <c r="H1678" s="107">
        <v>496</v>
      </c>
      <c r="I1678" s="107"/>
      <c r="J1678" s="107"/>
      <c r="K1678" s="107"/>
      <c r="L1678" s="107"/>
      <c r="M1678" s="107"/>
      <c r="N1678" s="107"/>
      <c r="O1678" s="107"/>
      <c r="P1678" s="107"/>
      <c r="Q1678" s="107"/>
      <c r="R1678" s="107"/>
      <c r="S1678" s="107"/>
      <c r="T1678" s="107"/>
      <c r="U1678" s="327">
        <f t="shared" si="728"/>
        <v>496</v>
      </c>
      <c r="V1678" s="32">
        <f t="shared" si="723"/>
        <v>496</v>
      </c>
      <c r="W1678" s="97">
        <f t="shared" si="721"/>
        <v>496</v>
      </c>
      <c r="X1678" s="334">
        <f t="shared" si="710"/>
        <v>272</v>
      </c>
      <c r="Y1678" s="203"/>
      <c r="Z1678" s="5">
        <f t="shared" si="716"/>
        <v>0</v>
      </c>
      <c r="AA1678" s="36"/>
      <c r="AB1678" s="36"/>
      <c r="AC1678" s="36"/>
      <c r="AD1678" s="36"/>
      <c r="AE1678" s="36"/>
      <c r="AF1678" s="36"/>
      <c r="AG1678" s="36"/>
      <c r="AH1678" s="36"/>
      <c r="AI1678" s="36"/>
      <c r="AJ1678" s="36"/>
      <c r="AK1678" s="36"/>
      <c r="AL1678" s="36"/>
      <c r="AM1678" s="36"/>
      <c r="AN1678" s="36"/>
      <c r="AO1678" s="36"/>
      <c r="AP1678" s="36"/>
      <c r="AQ1678" s="36"/>
      <c r="AR1678" s="36"/>
      <c r="AS1678" s="36"/>
      <c r="AT1678" s="36"/>
      <c r="AU1678" s="36"/>
      <c r="AV1678" s="36"/>
      <c r="AW1678" s="36"/>
      <c r="AX1678" s="36"/>
      <c r="AY1678" s="36"/>
      <c r="AZ1678" s="36"/>
      <c r="BA1678" s="36"/>
      <c r="BB1678" s="36"/>
      <c r="BC1678" s="36"/>
      <c r="BD1678" s="36"/>
      <c r="BE1678" s="36"/>
      <c r="BF1678" s="36"/>
      <c r="BG1678" s="36"/>
    </row>
    <row r="1679" spans="1:59" s="326" customFormat="1" ht="24" hidden="1" outlineLevel="2">
      <c r="A1679" s="330" t="s">
        <v>40</v>
      </c>
      <c r="B1679" s="331" t="s">
        <v>1201</v>
      </c>
      <c r="C1679" s="310">
        <v>0</v>
      </c>
      <c r="D1679" s="107">
        <f t="shared" si="731"/>
        <v>0</v>
      </c>
      <c r="E1679" s="107"/>
      <c r="F1679" s="107"/>
      <c r="G1679" s="107"/>
      <c r="H1679" s="107"/>
      <c r="I1679" s="107"/>
      <c r="J1679" s="107"/>
      <c r="K1679" s="107"/>
      <c r="L1679" s="107"/>
      <c r="M1679" s="107"/>
      <c r="N1679" s="107"/>
      <c r="O1679" s="107"/>
      <c r="P1679" s="107"/>
      <c r="Q1679" s="107"/>
      <c r="R1679" s="107"/>
      <c r="S1679" s="107"/>
      <c r="T1679" s="107"/>
      <c r="U1679" s="327">
        <f t="shared" si="728"/>
        <v>0</v>
      </c>
      <c r="V1679" s="32">
        <f t="shared" si="723"/>
        <v>0</v>
      </c>
      <c r="W1679" s="97">
        <f t="shared" si="721"/>
        <v>0</v>
      </c>
      <c r="X1679" s="332">
        <f t="shared" si="710"/>
        <v>0</v>
      </c>
      <c r="Y1679" s="203"/>
      <c r="Z1679" s="5">
        <f t="shared" si="716"/>
        <v>0</v>
      </c>
      <c r="AA1679" s="36"/>
      <c r="AB1679" s="36"/>
      <c r="AC1679" s="36"/>
      <c r="AD1679" s="36"/>
      <c r="AE1679" s="36"/>
      <c r="AF1679" s="36"/>
      <c r="AG1679" s="36"/>
      <c r="AH1679" s="36"/>
      <c r="AI1679" s="36"/>
      <c r="AJ1679" s="36"/>
      <c r="AK1679" s="36"/>
      <c r="AL1679" s="36"/>
      <c r="AM1679" s="36"/>
      <c r="AN1679" s="36"/>
      <c r="AO1679" s="36"/>
      <c r="AP1679" s="36"/>
      <c r="AQ1679" s="36"/>
      <c r="AR1679" s="36"/>
      <c r="AS1679" s="36"/>
      <c r="AT1679" s="36"/>
      <c r="AU1679" s="36"/>
      <c r="AV1679" s="36"/>
      <c r="AW1679" s="36"/>
      <c r="AX1679" s="36"/>
      <c r="AY1679" s="36"/>
      <c r="AZ1679" s="36"/>
      <c r="BA1679" s="36"/>
      <c r="BB1679" s="36"/>
      <c r="BC1679" s="36"/>
      <c r="BD1679" s="36"/>
      <c r="BE1679" s="36"/>
      <c r="BF1679" s="36"/>
      <c r="BG1679" s="36"/>
    </row>
    <row r="1680" spans="1:59" s="41" customFormat="1" ht="13.5" customHeight="1" collapsed="1">
      <c r="A1680" s="27" t="s">
        <v>1202</v>
      </c>
      <c r="B1680" s="28" t="s">
        <v>1203</v>
      </c>
      <c r="C1680" s="307">
        <v>31299</v>
      </c>
      <c r="D1680" s="99">
        <f t="shared" si="731"/>
        <v>33600</v>
      </c>
      <c r="E1680" s="99">
        <v>0</v>
      </c>
      <c r="F1680" s="99">
        <v>0</v>
      </c>
      <c r="G1680" s="99">
        <f>+G1681+G1682</f>
        <v>33600</v>
      </c>
      <c r="H1680" s="99">
        <v>0</v>
      </c>
      <c r="I1680" s="99">
        <v>0</v>
      </c>
      <c r="J1680" s="99">
        <v>0</v>
      </c>
      <c r="K1680" s="99">
        <v>0</v>
      </c>
      <c r="L1680" s="99">
        <v>0</v>
      </c>
      <c r="M1680" s="99">
        <v>0</v>
      </c>
      <c r="N1680" s="99">
        <v>0</v>
      </c>
      <c r="O1680" s="99">
        <v>0</v>
      </c>
      <c r="P1680" s="99">
        <v>0</v>
      </c>
      <c r="Q1680" s="99">
        <v>0</v>
      </c>
      <c r="R1680" s="99"/>
      <c r="S1680" s="99">
        <v>0</v>
      </c>
      <c r="T1680" s="99">
        <v>0</v>
      </c>
      <c r="U1680" s="306">
        <f t="shared" si="728"/>
        <v>33600</v>
      </c>
      <c r="V1680" s="32">
        <f t="shared" si="723"/>
        <v>33600</v>
      </c>
      <c r="W1680" s="97">
        <f t="shared" si="721"/>
        <v>33600</v>
      </c>
      <c r="X1680" s="125">
        <f t="shared" si="710"/>
        <v>2301</v>
      </c>
      <c r="Y1680" s="75" t="s">
        <v>37</v>
      </c>
      <c r="Z1680" s="5">
        <f t="shared" si="716"/>
        <v>0</v>
      </c>
      <c r="AA1680" s="39"/>
      <c r="AB1680" s="39"/>
      <c r="AC1680" s="40"/>
      <c r="AD1680" s="40"/>
      <c r="AE1680" s="40"/>
      <c r="AF1680" s="40"/>
      <c r="AG1680" s="40"/>
      <c r="AH1680" s="40"/>
      <c r="AI1680" s="40"/>
      <c r="AJ1680" s="40"/>
      <c r="AK1680" s="40"/>
      <c r="AL1680" s="40"/>
      <c r="AM1680" s="40"/>
      <c r="AN1680" s="40"/>
      <c r="AO1680" s="40"/>
      <c r="AP1680" s="40"/>
      <c r="AQ1680" s="40"/>
      <c r="AR1680" s="40"/>
      <c r="AS1680" s="40"/>
      <c r="AT1680" s="40"/>
      <c r="AU1680" s="40"/>
      <c r="AV1680" s="40"/>
      <c r="AW1680" s="40"/>
      <c r="AX1680" s="40"/>
      <c r="AY1680" s="40"/>
      <c r="AZ1680" s="40"/>
      <c r="BA1680" s="40"/>
      <c r="BB1680" s="40"/>
      <c r="BC1680" s="40"/>
      <c r="BD1680" s="40"/>
      <c r="BE1680" s="40"/>
      <c r="BF1680" s="40"/>
      <c r="BG1680" s="40"/>
    </row>
    <row r="1681" spans="1:59" s="49" customFormat="1" ht="12">
      <c r="A1681" s="42" t="s">
        <v>35</v>
      </c>
      <c r="B1681" s="43" t="s">
        <v>583</v>
      </c>
      <c r="C1681" s="308">
        <v>27279</v>
      </c>
      <c r="D1681" s="103">
        <f t="shared" si="731"/>
        <v>28969</v>
      </c>
      <c r="E1681" s="103"/>
      <c r="F1681" s="103"/>
      <c r="G1681" s="103">
        <v>28969</v>
      </c>
      <c r="H1681" s="103"/>
      <c r="I1681" s="103"/>
      <c r="J1681" s="103"/>
      <c r="K1681" s="103"/>
      <c r="L1681" s="103"/>
      <c r="M1681" s="103"/>
      <c r="N1681" s="103"/>
      <c r="O1681" s="103"/>
      <c r="P1681" s="103"/>
      <c r="Q1681" s="103"/>
      <c r="R1681" s="103"/>
      <c r="S1681" s="103"/>
      <c r="T1681" s="103"/>
      <c r="U1681" s="311">
        <f t="shared" si="728"/>
        <v>28969</v>
      </c>
      <c r="V1681" s="32">
        <f t="shared" si="723"/>
        <v>28969</v>
      </c>
      <c r="W1681" s="97">
        <f t="shared" si="721"/>
        <v>28969</v>
      </c>
      <c r="X1681" s="176">
        <f t="shared" si="710"/>
        <v>1690</v>
      </c>
      <c r="Y1681" s="38"/>
      <c r="Z1681" s="5">
        <f t="shared" si="716"/>
        <v>0</v>
      </c>
      <c r="AA1681" s="48"/>
      <c r="AB1681" s="48"/>
      <c r="AC1681" s="48"/>
      <c r="AD1681" s="48"/>
      <c r="AE1681" s="48"/>
      <c r="AF1681" s="48"/>
      <c r="AG1681" s="48"/>
      <c r="AH1681" s="48"/>
      <c r="AI1681" s="48"/>
      <c r="AJ1681" s="48"/>
      <c r="AK1681" s="48"/>
      <c r="AL1681" s="48"/>
      <c r="AM1681" s="48"/>
      <c r="AN1681" s="48"/>
      <c r="AO1681" s="48"/>
      <c r="AP1681" s="48"/>
      <c r="AQ1681" s="48"/>
      <c r="AR1681" s="48"/>
      <c r="AS1681" s="48"/>
      <c r="AT1681" s="48"/>
      <c r="AU1681" s="48"/>
      <c r="AV1681" s="48"/>
      <c r="AW1681" s="48"/>
      <c r="AX1681" s="48"/>
      <c r="AY1681" s="48"/>
      <c r="AZ1681" s="48"/>
      <c r="BA1681" s="48"/>
      <c r="BB1681" s="48"/>
      <c r="BC1681" s="48"/>
      <c r="BD1681" s="48"/>
      <c r="BE1681" s="48"/>
      <c r="BF1681" s="48"/>
      <c r="BG1681" s="48"/>
    </row>
    <row r="1682" spans="1:59" s="49" customFormat="1" ht="12">
      <c r="A1682" s="42" t="s">
        <v>43</v>
      </c>
      <c r="B1682" s="43" t="s">
        <v>1050</v>
      </c>
      <c r="C1682" s="308">
        <v>4020</v>
      </c>
      <c r="D1682" s="103">
        <f t="shared" si="731"/>
        <v>4631</v>
      </c>
      <c r="E1682" s="103">
        <v>0</v>
      </c>
      <c r="F1682" s="103">
        <v>0</v>
      </c>
      <c r="G1682" s="103">
        <f>SUM(G1683:G1686)</f>
        <v>4631</v>
      </c>
      <c r="H1682" s="103">
        <v>0</v>
      </c>
      <c r="I1682" s="103">
        <v>0</v>
      </c>
      <c r="J1682" s="103">
        <v>0</v>
      </c>
      <c r="K1682" s="103">
        <v>0</v>
      </c>
      <c r="L1682" s="103">
        <v>0</v>
      </c>
      <c r="M1682" s="103">
        <v>0</v>
      </c>
      <c r="N1682" s="103">
        <v>0</v>
      </c>
      <c r="O1682" s="103">
        <v>0</v>
      </c>
      <c r="P1682" s="103">
        <v>0</v>
      </c>
      <c r="Q1682" s="103"/>
      <c r="R1682" s="103"/>
      <c r="S1682" s="103"/>
      <c r="T1682" s="103"/>
      <c r="U1682" s="309">
        <f t="shared" si="728"/>
        <v>4631</v>
      </c>
      <c r="V1682" s="32">
        <f t="shared" si="723"/>
        <v>4631</v>
      </c>
      <c r="W1682" s="97">
        <f t="shared" si="721"/>
        <v>4631</v>
      </c>
      <c r="X1682" s="176">
        <f t="shared" si="710"/>
        <v>611</v>
      </c>
      <c r="Y1682" s="38"/>
      <c r="Z1682" s="5">
        <f t="shared" si="716"/>
        <v>0</v>
      </c>
      <c r="AA1682" s="48"/>
      <c r="AB1682" s="48"/>
      <c r="AC1682" s="48"/>
      <c r="AD1682" s="48"/>
      <c r="AE1682" s="48"/>
      <c r="AF1682" s="48"/>
      <c r="AG1682" s="48"/>
      <c r="AH1682" s="48"/>
      <c r="AI1682" s="48"/>
      <c r="AJ1682" s="48"/>
      <c r="AK1682" s="48"/>
      <c r="AL1682" s="48"/>
      <c r="AM1682" s="48"/>
      <c r="AN1682" s="48"/>
      <c r="AO1682" s="48"/>
      <c r="AP1682" s="48"/>
      <c r="AQ1682" s="48"/>
      <c r="AR1682" s="48"/>
      <c r="AS1682" s="48"/>
      <c r="AT1682" s="48"/>
      <c r="AU1682" s="48"/>
      <c r="AV1682" s="48"/>
      <c r="AW1682" s="48"/>
      <c r="AX1682" s="48"/>
      <c r="AY1682" s="48"/>
      <c r="AZ1682" s="48"/>
      <c r="BA1682" s="48"/>
      <c r="BB1682" s="48"/>
      <c r="BC1682" s="48"/>
      <c r="BD1682" s="48"/>
      <c r="BE1682" s="48"/>
      <c r="BF1682" s="48"/>
      <c r="BG1682" s="48"/>
    </row>
    <row r="1683" spans="1:59" s="85" customFormat="1" ht="24">
      <c r="A1683" s="50" t="s">
        <v>40</v>
      </c>
      <c r="B1683" s="51" t="s">
        <v>715</v>
      </c>
      <c r="C1683" s="310">
        <v>47</v>
      </c>
      <c r="D1683" s="107">
        <f t="shared" si="731"/>
        <v>67</v>
      </c>
      <c r="E1683" s="107"/>
      <c r="F1683" s="107"/>
      <c r="G1683" s="107">
        <v>67</v>
      </c>
      <c r="H1683" s="107"/>
      <c r="I1683" s="107"/>
      <c r="J1683" s="107"/>
      <c r="K1683" s="107"/>
      <c r="L1683" s="107"/>
      <c r="M1683" s="107"/>
      <c r="N1683" s="107"/>
      <c r="O1683" s="107"/>
      <c r="P1683" s="107"/>
      <c r="Q1683" s="107"/>
      <c r="R1683" s="107"/>
      <c r="S1683" s="107"/>
      <c r="T1683" s="107"/>
      <c r="U1683" s="311">
        <f t="shared" si="728"/>
        <v>67</v>
      </c>
      <c r="V1683" s="32">
        <f t="shared" si="723"/>
        <v>67</v>
      </c>
      <c r="W1683" s="97">
        <f t="shared" si="721"/>
        <v>67</v>
      </c>
      <c r="X1683" s="172">
        <f t="shared" ref="X1683:X1746" si="735">D1683-C1683</f>
        <v>20</v>
      </c>
      <c r="Y1683" s="38"/>
      <c r="Z1683" s="5">
        <f t="shared" si="716"/>
        <v>0</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84"/>
      <c r="AX1683" s="84"/>
      <c r="AY1683" s="84"/>
      <c r="AZ1683" s="84"/>
      <c r="BA1683" s="84"/>
      <c r="BB1683" s="84"/>
      <c r="BC1683" s="84"/>
      <c r="BD1683" s="84"/>
      <c r="BE1683" s="84"/>
      <c r="BF1683" s="84"/>
      <c r="BG1683" s="84"/>
    </row>
    <row r="1684" spans="1:59" s="85" customFormat="1" ht="24" customHeight="1">
      <c r="A1684" s="50" t="s">
        <v>40</v>
      </c>
      <c r="B1684" s="51" t="s">
        <v>379</v>
      </c>
      <c r="C1684" s="310">
        <v>713</v>
      </c>
      <c r="D1684" s="107">
        <f t="shared" si="731"/>
        <v>1134</v>
      </c>
      <c r="E1684" s="107"/>
      <c r="F1684" s="107"/>
      <c r="G1684" s="107">
        <v>1134</v>
      </c>
      <c r="H1684" s="107"/>
      <c r="I1684" s="107"/>
      <c r="J1684" s="107"/>
      <c r="K1684" s="107"/>
      <c r="L1684" s="107"/>
      <c r="M1684" s="107"/>
      <c r="N1684" s="107"/>
      <c r="O1684" s="107"/>
      <c r="P1684" s="107"/>
      <c r="Q1684" s="107"/>
      <c r="R1684" s="107"/>
      <c r="S1684" s="107"/>
      <c r="T1684" s="107"/>
      <c r="U1684" s="311">
        <f t="shared" si="728"/>
        <v>1134</v>
      </c>
      <c r="V1684" s="32">
        <f t="shared" si="723"/>
        <v>1134</v>
      </c>
      <c r="W1684" s="97">
        <f t="shared" si="721"/>
        <v>1134</v>
      </c>
      <c r="X1684" s="172">
        <f t="shared" si="735"/>
        <v>421</v>
      </c>
      <c r="Y1684" s="38"/>
      <c r="Z1684" s="5">
        <f t="shared" si="716"/>
        <v>0</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84"/>
      <c r="AX1684" s="84"/>
      <c r="AY1684" s="84"/>
      <c r="AZ1684" s="84"/>
      <c r="BA1684" s="84"/>
      <c r="BB1684" s="84"/>
      <c r="BC1684" s="84"/>
      <c r="BD1684" s="84"/>
      <c r="BE1684" s="84"/>
      <c r="BF1684" s="84"/>
      <c r="BG1684" s="84"/>
    </row>
    <row r="1685" spans="1:59" s="59" customFormat="1" ht="24">
      <c r="A1685" s="50" t="s">
        <v>40</v>
      </c>
      <c r="B1685" s="51" t="s">
        <v>85</v>
      </c>
      <c r="C1685" s="310">
        <v>436</v>
      </c>
      <c r="D1685" s="107">
        <f t="shared" si="731"/>
        <v>439</v>
      </c>
      <c r="E1685" s="107"/>
      <c r="F1685" s="107"/>
      <c r="G1685" s="107">
        <v>439</v>
      </c>
      <c r="H1685" s="107"/>
      <c r="I1685" s="107"/>
      <c r="J1685" s="107"/>
      <c r="K1685" s="107"/>
      <c r="L1685" s="107"/>
      <c r="M1685" s="107"/>
      <c r="N1685" s="107"/>
      <c r="O1685" s="107"/>
      <c r="P1685" s="107"/>
      <c r="Q1685" s="107"/>
      <c r="R1685" s="107"/>
      <c r="S1685" s="107"/>
      <c r="T1685" s="107"/>
      <c r="U1685" s="311">
        <f t="shared" si="728"/>
        <v>439</v>
      </c>
      <c r="V1685" s="32">
        <f t="shared" si="723"/>
        <v>439</v>
      </c>
      <c r="W1685" s="97">
        <f t="shared" si="721"/>
        <v>439</v>
      </c>
      <c r="X1685" s="172">
        <f t="shared" si="735"/>
        <v>3</v>
      </c>
      <c r="Y1685" s="57"/>
      <c r="Z1685" s="5">
        <f t="shared" si="716"/>
        <v>0</v>
      </c>
      <c r="AA1685" s="58"/>
      <c r="AB1685" s="58"/>
      <c r="AC1685" s="58"/>
      <c r="AD1685" s="58"/>
      <c r="AE1685" s="58"/>
      <c r="AF1685" s="58"/>
      <c r="AG1685" s="58"/>
      <c r="AH1685" s="58"/>
      <c r="AI1685" s="58"/>
      <c r="AJ1685" s="58"/>
      <c r="AK1685" s="58"/>
      <c r="AL1685" s="58"/>
      <c r="AM1685" s="58"/>
      <c r="AN1685" s="58"/>
      <c r="AO1685" s="58"/>
      <c r="AP1685" s="58"/>
      <c r="AQ1685" s="58"/>
      <c r="AR1685" s="58"/>
      <c r="AS1685" s="58"/>
      <c r="AT1685" s="58"/>
      <c r="AU1685" s="58"/>
      <c r="AV1685" s="58"/>
      <c r="AW1685" s="58"/>
      <c r="AX1685" s="58"/>
      <c r="AY1685" s="58"/>
      <c r="AZ1685" s="58"/>
      <c r="BA1685" s="58"/>
      <c r="BB1685" s="58"/>
      <c r="BC1685" s="58"/>
      <c r="BD1685" s="58"/>
      <c r="BE1685" s="58"/>
      <c r="BF1685" s="58"/>
      <c r="BG1685" s="58"/>
    </row>
    <row r="1686" spans="1:59" s="59" customFormat="1" ht="12">
      <c r="A1686" s="50" t="s">
        <v>40</v>
      </c>
      <c r="B1686" s="67" t="s">
        <v>1204</v>
      </c>
      <c r="C1686" s="310">
        <v>2824</v>
      </c>
      <c r="D1686" s="107">
        <f t="shared" si="731"/>
        <v>2991</v>
      </c>
      <c r="E1686" s="107"/>
      <c r="F1686" s="107"/>
      <c r="G1686" s="107">
        <v>2991</v>
      </c>
      <c r="H1686" s="107"/>
      <c r="I1686" s="107"/>
      <c r="J1686" s="107"/>
      <c r="K1686" s="107"/>
      <c r="L1686" s="107"/>
      <c r="M1686" s="107"/>
      <c r="N1686" s="107"/>
      <c r="O1686" s="107"/>
      <c r="P1686" s="107"/>
      <c r="Q1686" s="107"/>
      <c r="R1686" s="107"/>
      <c r="S1686" s="107"/>
      <c r="T1686" s="107"/>
      <c r="U1686" s="311">
        <f t="shared" si="728"/>
        <v>2991</v>
      </c>
      <c r="V1686" s="32">
        <f t="shared" si="723"/>
        <v>2991</v>
      </c>
      <c r="W1686" s="97">
        <f t="shared" si="721"/>
        <v>2991</v>
      </c>
      <c r="X1686" s="172">
        <f t="shared" si="735"/>
        <v>167</v>
      </c>
      <c r="Y1686" s="57"/>
      <c r="Z1686" s="5">
        <f t="shared" si="716"/>
        <v>0</v>
      </c>
      <c r="AA1686" s="58"/>
      <c r="AB1686" s="58"/>
      <c r="AC1686" s="58"/>
      <c r="AD1686" s="58"/>
      <c r="AE1686" s="58"/>
      <c r="AF1686" s="58"/>
      <c r="AG1686" s="58"/>
      <c r="AH1686" s="58"/>
      <c r="AI1686" s="58"/>
      <c r="AJ1686" s="58"/>
      <c r="AK1686" s="58"/>
      <c r="AL1686" s="58"/>
      <c r="AM1686" s="58"/>
      <c r="AN1686" s="58"/>
      <c r="AO1686" s="58"/>
      <c r="AP1686" s="58"/>
      <c r="AQ1686" s="58"/>
      <c r="AR1686" s="58"/>
      <c r="AS1686" s="58"/>
      <c r="AT1686" s="58"/>
      <c r="AU1686" s="58"/>
      <c r="AV1686" s="58"/>
      <c r="AW1686" s="58"/>
      <c r="AX1686" s="58"/>
      <c r="AY1686" s="58"/>
      <c r="AZ1686" s="58"/>
      <c r="BA1686" s="58"/>
      <c r="BB1686" s="58"/>
      <c r="BC1686" s="58"/>
      <c r="BD1686" s="58"/>
      <c r="BE1686" s="58"/>
      <c r="BF1686" s="58"/>
      <c r="BG1686" s="58"/>
    </row>
    <row r="1687" spans="1:59" s="41" customFormat="1" ht="12" hidden="1">
      <c r="A1687" s="27" t="s">
        <v>1205</v>
      </c>
      <c r="B1687" s="28" t="s">
        <v>1206</v>
      </c>
      <c r="C1687" s="305">
        <v>20248</v>
      </c>
      <c r="D1687" s="37">
        <f>D1688+D1689</f>
        <v>0</v>
      </c>
      <c r="E1687" s="37">
        <f t="shared" ref="E1687:T1687" si="736">E1688+E1689</f>
        <v>0</v>
      </c>
      <c r="F1687" s="37">
        <f t="shared" si="736"/>
        <v>0</v>
      </c>
      <c r="G1687" s="37">
        <f t="shared" si="736"/>
        <v>0</v>
      </c>
      <c r="H1687" s="37">
        <f t="shared" si="736"/>
        <v>0</v>
      </c>
      <c r="I1687" s="37">
        <f t="shared" si="736"/>
        <v>0</v>
      </c>
      <c r="J1687" s="37">
        <f t="shared" si="736"/>
        <v>0</v>
      </c>
      <c r="K1687" s="37">
        <f t="shared" si="736"/>
        <v>0</v>
      </c>
      <c r="L1687" s="37">
        <f t="shared" si="736"/>
        <v>0</v>
      </c>
      <c r="M1687" s="37">
        <f t="shared" si="736"/>
        <v>0</v>
      </c>
      <c r="N1687" s="37">
        <f t="shared" si="736"/>
        <v>0</v>
      </c>
      <c r="O1687" s="37">
        <f t="shared" si="736"/>
        <v>0</v>
      </c>
      <c r="P1687" s="37">
        <f t="shared" si="736"/>
        <v>0</v>
      </c>
      <c r="Q1687" s="37">
        <f t="shared" si="736"/>
        <v>0</v>
      </c>
      <c r="R1687" s="37"/>
      <c r="S1687" s="37">
        <f t="shared" si="736"/>
        <v>0</v>
      </c>
      <c r="T1687" s="37">
        <f t="shared" si="736"/>
        <v>0</v>
      </c>
      <c r="U1687" s="306">
        <f t="shared" si="728"/>
        <v>0</v>
      </c>
      <c r="V1687" s="32">
        <f t="shared" si="723"/>
        <v>0</v>
      </c>
      <c r="W1687" s="97">
        <f t="shared" si="721"/>
        <v>0</v>
      </c>
      <c r="X1687" s="125">
        <f t="shared" si="735"/>
        <v>-20248</v>
      </c>
      <c r="Y1687" s="75" t="s">
        <v>37</v>
      </c>
      <c r="Z1687" s="5">
        <f t="shared" si="716"/>
        <v>0</v>
      </c>
      <c r="AA1687" s="39"/>
      <c r="AB1687" s="39"/>
      <c r="AC1687" s="40"/>
      <c r="AD1687" s="40"/>
      <c r="AE1687" s="40"/>
      <c r="AF1687" s="40"/>
      <c r="AG1687" s="40"/>
      <c r="AH1687" s="40"/>
      <c r="AI1687" s="40"/>
      <c r="AJ1687" s="40"/>
      <c r="AK1687" s="40"/>
      <c r="AL1687" s="40"/>
      <c r="AM1687" s="40"/>
      <c r="AN1687" s="40"/>
      <c r="AO1687" s="40"/>
      <c r="AP1687" s="40"/>
      <c r="AQ1687" s="40"/>
      <c r="AR1687" s="40"/>
      <c r="AS1687" s="40"/>
      <c r="AT1687" s="40"/>
      <c r="AU1687" s="40"/>
      <c r="AV1687" s="40"/>
      <c r="AW1687" s="40"/>
      <c r="AX1687" s="40"/>
      <c r="AY1687" s="40"/>
      <c r="AZ1687" s="40"/>
      <c r="BA1687" s="40"/>
      <c r="BB1687" s="40"/>
      <c r="BC1687" s="40"/>
      <c r="BD1687" s="40"/>
      <c r="BE1687" s="40"/>
      <c r="BF1687" s="40"/>
      <c r="BG1687" s="40"/>
    </row>
    <row r="1688" spans="1:59" s="62" customFormat="1" ht="12" hidden="1" customHeight="1">
      <c r="A1688" s="50" t="s">
        <v>40</v>
      </c>
      <c r="B1688" s="51" t="s">
        <v>383</v>
      </c>
      <c r="C1688" s="359">
        <v>19248</v>
      </c>
      <c r="D1688" s="52">
        <f>SUM(E1688:P1688)</f>
        <v>0</v>
      </c>
      <c r="E1688" s="52"/>
      <c r="F1688" s="52"/>
      <c r="G1688" s="52"/>
      <c r="H1688" s="52"/>
      <c r="I1688" s="52"/>
      <c r="J1688" s="52"/>
      <c r="K1688" s="52"/>
      <c r="L1688" s="52"/>
      <c r="M1688" s="52"/>
      <c r="N1688" s="52"/>
      <c r="O1688" s="52"/>
      <c r="P1688" s="52"/>
      <c r="Q1688" s="52"/>
      <c r="R1688" s="52"/>
      <c r="S1688" s="52"/>
      <c r="T1688" s="52"/>
      <c r="U1688" s="311">
        <f t="shared" si="728"/>
        <v>0</v>
      </c>
      <c r="V1688" s="32">
        <f t="shared" si="723"/>
        <v>0</v>
      </c>
      <c r="W1688" s="97">
        <f t="shared" si="721"/>
        <v>0</v>
      </c>
      <c r="X1688" s="172">
        <f t="shared" si="735"/>
        <v>-19248</v>
      </c>
      <c r="Y1688" s="57"/>
      <c r="Z1688" s="5">
        <f t="shared" si="716"/>
        <v>0</v>
      </c>
      <c r="AA1688" s="61"/>
      <c r="AB1688" s="61"/>
      <c r="AC1688" s="61"/>
      <c r="AD1688" s="61"/>
      <c r="AE1688" s="61"/>
      <c r="AF1688" s="61"/>
      <c r="AG1688" s="61"/>
      <c r="AH1688" s="61"/>
      <c r="AI1688" s="61"/>
      <c r="AJ1688" s="61"/>
      <c r="AK1688" s="61"/>
      <c r="AL1688" s="61"/>
      <c r="AM1688" s="61"/>
      <c r="AN1688" s="61"/>
      <c r="AO1688" s="61"/>
      <c r="AP1688" s="61"/>
      <c r="AQ1688" s="61"/>
      <c r="AR1688" s="61"/>
      <c r="AS1688" s="61"/>
      <c r="AT1688" s="61"/>
      <c r="AU1688" s="61"/>
      <c r="AV1688" s="61"/>
      <c r="AW1688" s="61"/>
      <c r="AX1688" s="61"/>
      <c r="AY1688" s="61"/>
      <c r="AZ1688" s="61"/>
      <c r="BA1688" s="61"/>
      <c r="BB1688" s="61"/>
      <c r="BC1688" s="61"/>
      <c r="BD1688" s="61"/>
      <c r="BE1688" s="61"/>
      <c r="BF1688" s="61"/>
      <c r="BG1688" s="61"/>
    </row>
    <row r="1689" spans="1:59" s="62" customFormat="1" ht="12" hidden="1" customHeight="1">
      <c r="A1689" s="50" t="s">
        <v>40</v>
      </c>
      <c r="B1689" s="86" t="s">
        <v>1207</v>
      </c>
      <c r="C1689" s="359">
        <v>1000</v>
      </c>
      <c r="D1689" s="52">
        <f>SUM(E1689:P1689)</f>
        <v>0</v>
      </c>
      <c r="E1689" s="52"/>
      <c r="F1689" s="52"/>
      <c r="G1689" s="52"/>
      <c r="H1689" s="52"/>
      <c r="I1689" s="52"/>
      <c r="J1689" s="52"/>
      <c r="K1689" s="52"/>
      <c r="L1689" s="52"/>
      <c r="M1689" s="52"/>
      <c r="N1689" s="52"/>
      <c r="O1689" s="52"/>
      <c r="P1689" s="52"/>
      <c r="Q1689" s="52"/>
      <c r="R1689" s="52"/>
      <c r="S1689" s="52"/>
      <c r="T1689" s="52"/>
      <c r="U1689" s="311">
        <f t="shared" si="728"/>
        <v>0</v>
      </c>
      <c r="V1689" s="32">
        <f t="shared" si="723"/>
        <v>0</v>
      </c>
      <c r="W1689" s="97">
        <f t="shared" si="721"/>
        <v>0</v>
      </c>
      <c r="X1689" s="172">
        <f t="shared" si="735"/>
        <v>-1000</v>
      </c>
      <c r="Y1689" s="57"/>
      <c r="Z1689" s="5">
        <f t="shared" ref="Z1689:Z1752" si="737">D1689-E1689-F1689-G1689-H1689-I1689-J1689-K1689-L1689-M1689-N1689-O1689-P1689</f>
        <v>0</v>
      </c>
      <c r="AA1689" s="61"/>
      <c r="AB1689" s="61"/>
      <c r="AC1689" s="61"/>
      <c r="AD1689" s="61"/>
      <c r="AE1689" s="61"/>
      <c r="AF1689" s="61"/>
      <c r="AG1689" s="61"/>
      <c r="AH1689" s="61"/>
      <c r="AI1689" s="61"/>
      <c r="AJ1689" s="61"/>
      <c r="AK1689" s="61"/>
      <c r="AL1689" s="61"/>
      <c r="AM1689" s="61"/>
      <c r="AN1689" s="61"/>
      <c r="AO1689" s="61"/>
      <c r="AP1689" s="61"/>
      <c r="AQ1689" s="61"/>
      <c r="AR1689" s="61"/>
      <c r="AS1689" s="61"/>
      <c r="AT1689" s="61"/>
      <c r="AU1689" s="61"/>
      <c r="AV1689" s="61"/>
      <c r="AW1689" s="61"/>
      <c r="AX1689" s="61"/>
      <c r="AY1689" s="61"/>
      <c r="AZ1689" s="61"/>
      <c r="BA1689" s="61"/>
      <c r="BB1689" s="61"/>
      <c r="BC1689" s="61"/>
      <c r="BD1689" s="61"/>
      <c r="BE1689" s="61"/>
      <c r="BF1689" s="61"/>
      <c r="BG1689" s="61"/>
    </row>
    <row r="1690" spans="1:59" s="41" customFormat="1" ht="35.450000000000003" hidden="1" customHeight="1">
      <c r="A1690" s="27" t="s">
        <v>1208</v>
      </c>
      <c r="B1690" s="28" t="s">
        <v>1209</v>
      </c>
      <c r="C1690" s="305">
        <v>3800</v>
      </c>
      <c r="D1690" s="37">
        <f>SUM(E1690:P1690)</f>
        <v>0</v>
      </c>
      <c r="E1690" s="37"/>
      <c r="F1690" s="37"/>
      <c r="G1690" s="37"/>
      <c r="H1690" s="37"/>
      <c r="I1690" s="37"/>
      <c r="J1690" s="37"/>
      <c r="K1690" s="37"/>
      <c r="L1690" s="37"/>
      <c r="M1690" s="37"/>
      <c r="N1690" s="37"/>
      <c r="O1690" s="37"/>
      <c r="P1690" s="37"/>
      <c r="Q1690" s="37"/>
      <c r="R1690" s="37"/>
      <c r="S1690" s="37"/>
      <c r="T1690" s="37"/>
      <c r="U1690" s="366">
        <f t="shared" si="728"/>
        <v>0</v>
      </c>
      <c r="V1690" s="32">
        <f t="shared" si="723"/>
        <v>0</v>
      </c>
      <c r="W1690" s="97">
        <f t="shared" si="721"/>
        <v>0</v>
      </c>
      <c r="X1690" s="125">
        <f t="shared" si="735"/>
        <v>-3800</v>
      </c>
      <c r="Y1690" s="75" t="s">
        <v>37</v>
      </c>
      <c r="Z1690" s="5">
        <f t="shared" si="737"/>
        <v>0</v>
      </c>
      <c r="AA1690" s="39"/>
      <c r="AB1690" s="39"/>
      <c r="AC1690" s="40"/>
      <c r="AD1690" s="40"/>
      <c r="AE1690" s="40"/>
      <c r="AF1690" s="40"/>
      <c r="AG1690" s="40"/>
      <c r="AH1690" s="40"/>
      <c r="AI1690" s="40"/>
      <c r="AJ1690" s="40"/>
      <c r="AK1690" s="40"/>
      <c r="AL1690" s="40"/>
      <c r="AM1690" s="40"/>
      <c r="AN1690" s="40"/>
      <c r="AO1690" s="40"/>
      <c r="AP1690" s="40"/>
      <c r="AQ1690" s="40"/>
      <c r="AR1690" s="40"/>
      <c r="AS1690" s="40"/>
      <c r="AT1690" s="40"/>
      <c r="AU1690" s="40"/>
      <c r="AV1690" s="40"/>
      <c r="AW1690" s="40"/>
      <c r="AX1690" s="40"/>
      <c r="AY1690" s="40"/>
      <c r="AZ1690" s="40"/>
      <c r="BA1690" s="40"/>
      <c r="BB1690" s="40"/>
      <c r="BC1690" s="40"/>
      <c r="BD1690" s="40"/>
      <c r="BE1690" s="40"/>
      <c r="BF1690" s="40"/>
      <c r="BG1690" s="40"/>
    </row>
    <row r="1691" spans="1:59" s="41" customFormat="1" ht="13.5" customHeight="1">
      <c r="A1691" s="27">
        <v>21</v>
      </c>
      <c r="B1691" s="28" t="s">
        <v>1210</v>
      </c>
      <c r="C1691" s="305">
        <v>10215</v>
      </c>
      <c r="D1691" s="37">
        <f>D1692+D1698+D1704+D1706+D1695</f>
        <v>12372</v>
      </c>
      <c r="E1691" s="37">
        <f t="shared" ref="E1691:T1691" si="738">E1692+E1698+E1704+E1706+E1695</f>
        <v>0</v>
      </c>
      <c r="F1691" s="37">
        <f t="shared" si="738"/>
        <v>0</v>
      </c>
      <c r="G1691" s="37">
        <f t="shared" si="738"/>
        <v>0</v>
      </c>
      <c r="H1691" s="37">
        <f t="shared" si="738"/>
        <v>0</v>
      </c>
      <c r="I1691" s="37">
        <f t="shared" si="738"/>
        <v>0</v>
      </c>
      <c r="J1691" s="37">
        <f t="shared" si="738"/>
        <v>56</v>
      </c>
      <c r="K1691" s="37">
        <f t="shared" si="738"/>
        <v>0</v>
      </c>
      <c r="L1691" s="37">
        <f t="shared" si="738"/>
        <v>0</v>
      </c>
      <c r="M1691" s="37">
        <f t="shared" si="738"/>
        <v>6087</v>
      </c>
      <c r="N1691" s="37">
        <f>N1692+N1698+N1704+N1706+N1695</f>
        <v>6229</v>
      </c>
      <c r="O1691" s="37">
        <f t="shared" si="738"/>
        <v>0</v>
      </c>
      <c r="P1691" s="37">
        <f t="shared" si="738"/>
        <v>0</v>
      </c>
      <c r="Q1691" s="37">
        <f t="shared" si="738"/>
        <v>96</v>
      </c>
      <c r="R1691" s="37"/>
      <c r="S1691" s="37">
        <f t="shared" si="738"/>
        <v>96</v>
      </c>
      <c r="T1691" s="37">
        <f t="shared" si="738"/>
        <v>0</v>
      </c>
      <c r="U1691" s="306">
        <f t="shared" si="728"/>
        <v>12468</v>
      </c>
      <c r="V1691" s="32">
        <f t="shared" si="723"/>
        <v>12372</v>
      </c>
      <c r="W1691" s="97">
        <f t="shared" si="721"/>
        <v>12372</v>
      </c>
      <c r="X1691" s="125">
        <f t="shared" si="735"/>
        <v>2157</v>
      </c>
      <c r="Y1691" s="75" t="s">
        <v>37</v>
      </c>
      <c r="Z1691" s="5">
        <f t="shared" si="737"/>
        <v>0</v>
      </c>
      <c r="AA1691" s="39"/>
      <c r="AB1691" s="39"/>
      <c r="AC1691" s="40"/>
      <c r="AD1691" s="40"/>
      <c r="AE1691" s="40"/>
      <c r="AF1691" s="40"/>
      <c r="AG1691" s="40"/>
      <c r="AH1691" s="40"/>
      <c r="AI1691" s="40"/>
      <c r="AJ1691" s="40"/>
      <c r="AK1691" s="40"/>
      <c r="AL1691" s="40"/>
      <c r="AM1691" s="40"/>
      <c r="AN1691" s="40"/>
      <c r="AO1691" s="40"/>
      <c r="AP1691" s="40"/>
      <c r="AQ1691" s="40"/>
      <c r="AR1691" s="40"/>
      <c r="AS1691" s="40"/>
      <c r="AT1691" s="40"/>
      <c r="AU1691" s="40"/>
      <c r="AV1691" s="40"/>
      <c r="AW1691" s="40"/>
      <c r="AX1691" s="40"/>
      <c r="AY1691" s="40"/>
      <c r="AZ1691" s="40"/>
      <c r="BA1691" s="40"/>
      <c r="BB1691" s="40"/>
      <c r="BC1691" s="40"/>
      <c r="BD1691" s="40"/>
      <c r="BE1691" s="40"/>
      <c r="BF1691" s="40"/>
      <c r="BG1691" s="40"/>
    </row>
    <row r="1692" spans="1:59" s="49" customFormat="1" ht="12">
      <c r="A1692" s="42" t="s">
        <v>35</v>
      </c>
      <c r="B1692" s="43" t="s">
        <v>36</v>
      </c>
      <c r="C1692" s="312">
        <v>3638</v>
      </c>
      <c r="D1692" s="45">
        <f>D1693+D1694</f>
        <v>4725</v>
      </c>
      <c r="E1692" s="45">
        <f t="shared" ref="E1692:M1692" si="739">E1693+E1694</f>
        <v>0</v>
      </c>
      <c r="F1692" s="45">
        <f t="shared" si="739"/>
        <v>0</v>
      </c>
      <c r="G1692" s="45">
        <f t="shared" si="739"/>
        <v>0</v>
      </c>
      <c r="H1692" s="45">
        <f t="shared" si="739"/>
        <v>0</v>
      </c>
      <c r="I1692" s="45">
        <f t="shared" si="739"/>
        <v>0</v>
      </c>
      <c r="J1692" s="45">
        <f t="shared" si="739"/>
        <v>0</v>
      </c>
      <c r="K1692" s="45">
        <f t="shared" si="739"/>
        <v>0</v>
      </c>
      <c r="L1692" s="45">
        <f t="shared" si="739"/>
        <v>0</v>
      </c>
      <c r="M1692" s="45">
        <f t="shared" si="739"/>
        <v>0</v>
      </c>
      <c r="N1692" s="45">
        <f>N1693+N1694</f>
        <v>4725</v>
      </c>
      <c r="O1692" s="45">
        <f>O1693+O1694</f>
        <v>0</v>
      </c>
      <c r="P1692" s="45">
        <f>P1693+P1694</f>
        <v>0</v>
      </c>
      <c r="Q1692" s="45">
        <v>0</v>
      </c>
      <c r="R1692" s="45"/>
      <c r="S1692" s="45">
        <v>0</v>
      </c>
      <c r="T1692" s="45">
        <v>0</v>
      </c>
      <c r="U1692" s="309">
        <f t="shared" si="728"/>
        <v>4725</v>
      </c>
      <c r="V1692" s="32">
        <f t="shared" si="723"/>
        <v>4725</v>
      </c>
      <c r="W1692" s="97">
        <f t="shared" si="721"/>
        <v>4725</v>
      </c>
      <c r="X1692" s="176">
        <f t="shared" si="735"/>
        <v>1087</v>
      </c>
      <c r="Y1692" s="38"/>
      <c r="Z1692" s="5">
        <f t="shared" si="737"/>
        <v>0</v>
      </c>
      <c r="AA1692" s="48"/>
      <c r="AB1692" s="48"/>
      <c r="AC1692" s="48"/>
      <c r="AD1692" s="48"/>
      <c r="AE1692" s="48"/>
      <c r="AF1692" s="48"/>
      <c r="AG1692" s="48"/>
      <c r="AH1692" s="48"/>
      <c r="AI1692" s="48"/>
      <c r="AJ1692" s="48"/>
      <c r="AK1692" s="48"/>
      <c r="AL1692" s="48"/>
      <c r="AM1692" s="48"/>
      <c r="AN1692" s="48"/>
      <c r="AO1692" s="48"/>
      <c r="AP1692" s="48"/>
      <c r="AQ1692" s="48"/>
      <c r="AR1692" s="48"/>
      <c r="AS1692" s="48"/>
      <c r="AT1692" s="48"/>
      <c r="AU1692" s="48"/>
      <c r="AV1692" s="48"/>
      <c r="AW1692" s="48"/>
      <c r="AX1692" s="48"/>
      <c r="AY1692" s="48"/>
      <c r="AZ1692" s="48"/>
      <c r="BA1692" s="48"/>
      <c r="BB1692" s="48"/>
      <c r="BC1692" s="48"/>
      <c r="BD1692" s="48"/>
      <c r="BE1692" s="48"/>
      <c r="BF1692" s="48"/>
      <c r="BG1692" s="48"/>
    </row>
    <row r="1693" spans="1:59" s="49" customFormat="1" ht="12">
      <c r="A1693" s="50" t="s">
        <v>40</v>
      </c>
      <c r="B1693" s="51" t="s">
        <v>39</v>
      </c>
      <c r="C1693" s="359">
        <v>3452</v>
      </c>
      <c r="D1693" s="52">
        <f>SUM(E1693:P1693)</f>
        <v>4492</v>
      </c>
      <c r="E1693" s="52"/>
      <c r="F1693" s="52"/>
      <c r="G1693" s="52"/>
      <c r="H1693" s="52"/>
      <c r="I1693" s="52"/>
      <c r="J1693" s="52"/>
      <c r="K1693" s="52"/>
      <c r="L1693" s="52"/>
      <c r="M1693" s="52"/>
      <c r="N1693" s="52">
        <v>4492</v>
      </c>
      <c r="O1693" s="52"/>
      <c r="P1693" s="52"/>
      <c r="Q1693" s="52"/>
      <c r="R1693" s="52"/>
      <c r="S1693" s="52"/>
      <c r="T1693" s="52"/>
      <c r="U1693" s="309">
        <f t="shared" si="728"/>
        <v>4492</v>
      </c>
      <c r="V1693" s="32">
        <f t="shared" si="723"/>
        <v>4492</v>
      </c>
      <c r="W1693" s="97">
        <f t="shared" si="721"/>
        <v>4492</v>
      </c>
      <c r="X1693" s="172">
        <f t="shared" si="735"/>
        <v>1040</v>
      </c>
      <c r="Y1693" s="38"/>
      <c r="Z1693" s="5">
        <f t="shared" si="737"/>
        <v>0</v>
      </c>
      <c r="AA1693" s="48"/>
      <c r="AB1693" s="48"/>
      <c r="AC1693" s="48"/>
      <c r="AD1693" s="48"/>
      <c r="AE1693" s="48"/>
      <c r="AF1693" s="48"/>
      <c r="AG1693" s="48"/>
      <c r="AH1693" s="48"/>
      <c r="AI1693" s="48"/>
      <c r="AJ1693" s="48"/>
      <c r="AK1693" s="48"/>
      <c r="AL1693" s="48"/>
      <c r="AM1693" s="48"/>
      <c r="AN1693" s="48"/>
      <c r="AO1693" s="48"/>
      <c r="AP1693" s="48"/>
      <c r="AQ1693" s="48"/>
      <c r="AR1693" s="48"/>
      <c r="AS1693" s="48"/>
      <c r="AT1693" s="48"/>
      <c r="AU1693" s="48"/>
      <c r="AV1693" s="48"/>
      <c r="AW1693" s="48"/>
      <c r="AX1693" s="48"/>
      <c r="AY1693" s="48"/>
      <c r="AZ1693" s="48"/>
      <c r="BA1693" s="48"/>
      <c r="BB1693" s="48"/>
      <c r="BC1693" s="48"/>
      <c r="BD1693" s="48"/>
      <c r="BE1693" s="48"/>
      <c r="BF1693" s="48"/>
      <c r="BG1693" s="48"/>
    </row>
    <row r="1694" spans="1:59" s="49" customFormat="1" ht="12">
      <c r="A1694" s="50" t="s">
        <v>40</v>
      </c>
      <c r="B1694" s="51" t="s">
        <v>42</v>
      </c>
      <c r="C1694" s="359">
        <v>186</v>
      </c>
      <c r="D1694" s="52">
        <f>SUM(E1694:P1694)</f>
        <v>233</v>
      </c>
      <c r="E1694" s="52"/>
      <c r="F1694" s="52"/>
      <c r="G1694" s="52"/>
      <c r="H1694" s="52"/>
      <c r="I1694" s="52"/>
      <c r="J1694" s="52"/>
      <c r="K1694" s="52"/>
      <c r="L1694" s="52"/>
      <c r="M1694" s="52"/>
      <c r="N1694" s="52">
        <v>233</v>
      </c>
      <c r="O1694" s="52"/>
      <c r="P1694" s="52"/>
      <c r="Q1694" s="52"/>
      <c r="R1694" s="52"/>
      <c r="S1694" s="52"/>
      <c r="T1694" s="52"/>
      <c r="U1694" s="309">
        <f t="shared" si="728"/>
        <v>233</v>
      </c>
      <c r="V1694" s="32">
        <f t="shared" si="723"/>
        <v>233</v>
      </c>
      <c r="W1694" s="97">
        <f t="shared" si="721"/>
        <v>233</v>
      </c>
      <c r="X1694" s="172">
        <f t="shared" si="735"/>
        <v>47</v>
      </c>
      <c r="Y1694" s="38"/>
      <c r="Z1694" s="5">
        <f t="shared" si="737"/>
        <v>0</v>
      </c>
      <c r="AA1694" s="48"/>
      <c r="AB1694" s="48"/>
      <c r="AC1694" s="48"/>
      <c r="AD1694" s="48"/>
      <c r="AE1694" s="48"/>
      <c r="AF1694" s="48"/>
      <c r="AG1694" s="48"/>
      <c r="AH1694" s="48"/>
      <c r="AI1694" s="48"/>
      <c r="AJ1694" s="48"/>
      <c r="AK1694" s="48"/>
      <c r="AL1694" s="48"/>
      <c r="AM1694" s="48"/>
      <c r="AN1694" s="48"/>
      <c r="AO1694" s="48"/>
      <c r="AP1694" s="48"/>
      <c r="AQ1694" s="48"/>
      <c r="AR1694" s="48"/>
      <c r="AS1694" s="48"/>
      <c r="AT1694" s="48"/>
      <c r="AU1694" s="48"/>
      <c r="AV1694" s="48"/>
      <c r="AW1694" s="48"/>
      <c r="AX1694" s="48"/>
      <c r="AY1694" s="48"/>
      <c r="AZ1694" s="48"/>
      <c r="BA1694" s="48"/>
      <c r="BB1694" s="48"/>
      <c r="BC1694" s="48"/>
      <c r="BD1694" s="48"/>
      <c r="BE1694" s="48"/>
      <c r="BF1694" s="48"/>
      <c r="BG1694" s="48"/>
    </row>
    <row r="1695" spans="1:59" s="49" customFormat="1" ht="12">
      <c r="A1695" s="42" t="s">
        <v>43</v>
      </c>
      <c r="B1695" s="43" t="s">
        <v>44</v>
      </c>
      <c r="C1695" s="312">
        <v>863</v>
      </c>
      <c r="D1695" s="45">
        <f>SUM(E1695:P1695)</f>
        <v>863</v>
      </c>
      <c r="E1695" s="45"/>
      <c r="F1695" s="45"/>
      <c r="G1695" s="45"/>
      <c r="H1695" s="45"/>
      <c r="I1695" s="45"/>
      <c r="J1695" s="45"/>
      <c r="K1695" s="45"/>
      <c r="L1695" s="45"/>
      <c r="M1695" s="45"/>
      <c r="N1695" s="45">
        <f>SUM(N1696:N1697)</f>
        <v>863</v>
      </c>
      <c r="O1695" s="45"/>
      <c r="P1695" s="45"/>
      <c r="Q1695" s="45">
        <f>SUM(Q1696:Q1697)</f>
        <v>96</v>
      </c>
      <c r="R1695" s="45"/>
      <c r="S1695" s="45">
        <f>SUM(S1696:S1697)</f>
        <v>96</v>
      </c>
      <c r="T1695" s="45">
        <f>SUM(T1696:T1697)</f>
        <v>0</v>
      </c>
      <c r="U1695" s="309">
        <f t="shared" si="728"/>
        <v>959</v>
      </c>
      <c r="V1695" s="32">
        <f t="shared" si="723"/>
        <v>863</v>
      </c>
      <c r="W1695" s="97">
        <f t="shared" si="721"/>
        <v>863</v>
      </c>
      <c r="X1695" s="176">
        <f t="shared" si="735"/>
        <v>0</v>
      </c>
      <c r="Y1695" s="38"/>
      <c r="Z1695" s="5">
        <f t="shared" si="737"/>
        <v>0</v>
      </c>
      <c r="AA1695" s="48"/>
      <c r="AB1695" s="48"/>
      <c r="AC1695" s="48"/>
      <c r="AD1695" s="48"/>
      <c r="AE1695" s="48"/>
      <c r="AF1695" s="48"/>
      <c r="AG1695" s="48"/>
      <c r="AH1695" s="48"/>
      <c r="AI1695" s="48"/>
      <c r="AJ1695" s="48"/>
      <c r="AK1695" s="48"/>
      <c r="AL1695" s="48"/>
      <c r="AM1695" s="48"/>
      <c r="AN1695" s="48"/>
      <c r="AO1695" s="48"/>
      <c r="AP1695" s="48"/>
      <c r="AQ1695" s="48"/>
      <c r="AR1695" s="48"/>
      <c r="AS1695" s="48"/>
      <c r="AT1695" s="48"/>
      <c r="AU1695" s="48"/>
      <c r="AV1695" s="48"/>
      <c r="AW1695" s="48"/>
      <c r="AX1695" s="48"/>
      <c r="AY1695" s="48"/>
      <c r="AZ1695" s="48"/>
      <c r="BA1695" s="48"/>
      <c r="BB1695" s="48"/>
      <c r="BC1695" s="48"/>
      <c r="BD1695" s="48"/>
      <c r="BE1695" s="48"/>
      <c r="BF1695" s="48"/>
      <c r="BG1695" s="48"/>
    </row>
    <row r="1696" spans="1:59" s="49" customFormat="1" ht="12">
      <c r="A1696" s="50" t="s">
        <v>40</v>
      </c>
      <c r="B1696" s="51" t="s">
        <v>39</v>
      </c>
      <c r="C1696" s="359">
        <v>819</v>
      </c>
      <c r="D1696" s="52">
        <f>SUM(E1696:P1696)</f>
        <v>819</v>
      </c>
      <c r="E1696" s="52"/>
      <c r="F1696" s="52"/>
      <c r="G1696" s="52"/>
      <c r="H1696" s="52"/>
      <c r="I1696" s="52"/>
      <c r="J1696" s="52"/>
      <c r="K1696" s="52"/>
      <c r="L1696" s="52"/>
      <c r="M1696" s="52"/>
      <c r="N1696" s="52">
        <v>819</v>
      </c>
      <c r="O1696" s="52"/>
      <c r="P1696" s="52"/>
      <c r="Q1696" s="52">
        <v>91</v>
      </c>
      <c r="R1696" s="52"/>
      <c r="S1696" s="52">
        <v>91</v>
      </c>
      <c r="T1696" s="52"/>
      <c r="U1696" s="311">
        <f t="shared" si="728"/>
        <v>910</v>
      </c>
      <c r="V1696" s="32">
        <f t="shared" si="723"/>
        <v>819</v>
      </c>
      <c r="W1696" s="97">
        <f t="shared" si="721"/>
        <v>819</v>
      </c>
      <c r="X1696" s="172">
        <f t="shared" si="735"/>
        <v>0</v>
      </c>
      <c r="Y1696" s="38"/>
      <c r="Z1696" s="5">
        <f t="shared" si="737"/>
        <v>0</v>
      </c>
      <c r="AA1696" s="48"/>
      <c r="AB1696" s="48"/>
      <c r="AC1696" s="48"/>
      <c r="AD1696" s="48"/>
      <c r="AE1696" s="48"/>
      <c r="AF1696" s="48"/>
      <c r="AG1696" s="48"/>
      <c r="AH1696" s="48"/>
      <c r="AI1696" s="48"/>
      <c r="AJ1696" s="48"/>
      <c r="AK1696" s="48"/>
      <c r="AL1696" s="48"/>
      <c r="AM1696" s="48"/>
      <c r="AN1696" s="48"/>
      <c r="AO1696" s="48"/>
      <c r="AP1696" s="48"/>
      <c r="AQ1696" s="48"/>
      <c r="AR1696" s="48"/>
      <c r="AS1696" s="48"/>
      <c r="AT1696" s="48"/>
      <c r="AU1696" s="48"/>
      <c r="AV1696" s="48"/>
      <c r="AW1696" s="48"/>
      <c r="AX1696" s="48"/>
      <c r="AY1696" s="48"/>
      <c r="AZ1696" s="48"/>
      <c r="BA1696" s="48"/>
      <c r="BB1696" s="48"/>
      <c r="BC1696" s="48"/>
      <c r="BD1696" s="48"/>
      <c r="BE1696" s="48"/>
      <c r="BF1696" s="48"/>
      <c r="BG1696" s="48"/>
    </row>
    <row r="1697" spans="1:59" s="49" customFormat="1" ht="12">
      <c r="A1697" s="50" t="s">
        <v>40</v>
      </c>
      <c r="B1697" s="51" t="s">
        <v>42</v>
      </c>
      <c r="C1697" s="359">
        <v>44</v>
      </c>
      <c r="D1697" s="52">
        <f>SUM(E1697:P1697)</f>
        <v>44</v>
      </c>
      <c r="E1697" s="52"/>
      <c r="F1697" s="52"/>
      <c r="G1697" s="52"/>
      <c r="H1697" s="52"/>
      <c r="I1697" s="52"/>
      <c r="J1697" s="52"/>
      <c r="K1697" s="52"/>
      <c r="L1697" s="52"/>
      <c r="M1697" s="52"/>
      <c r="N1697" s="52">
        <v>44</v>
      </c>
      <c r="O1697" s="52"/>
      <c r="P1697" s="52"/>
      <c r="Q1697" s="52">
        <v>5</v>
      </c>
      <c r="R1697" s="52"/>
      <c r="S1697" s="52">
        <v>5</v>
      </c>
      <c r="T1697" s="52"/>
      <c r="U1697" s="311">
        <f t="shared" si="728"/>
        <v>49</v>
      </c>
      <c r="V1697" s="32">
        <f t="shared" si="723"/>
        <v>44</v>
      </c>
      <c r="W1697" s="97">
        <f t="shared" si="721"/>
        <v>44</v>
      </c>
      <c r="X1697" s="172">
        <f t="shared" si="735"/>
        <v>0</v>
      </c>
      <c r="Y1697" s="38"/>
      <c r="Z1697" s="5">
        <f t="shared" si="737"/>
        <v>0</v>
      </c>
      <c r="AA1697" s="48"/>
      <c r="AB1697" s="48"/>
      <c r="AC1697" s="48"/>
      <c r="AD1697" s="48"/>
      <c r="AE1697" s="48"/>
      <c r="AF1697" s="48"/>
      <c r="AG1697" s="48"/>
      <c r="AH1697" s="48"/>
      <c r="AI1697" s="48"/>
      <c r="AJ1697" s="48"/>
      <c r="AK1697" s="48"/>
      <c r="AL1697" s="48"/>
      <c r="AM1697" s="48"/>
      <c r="AN1697" s="48"/>
      <c r="AO1697" s="48"/>
      <c r="AP1697" s="48"/>
      <c r="AQ1697" s="48"/>
      <c r="AR1697" s="48"/>
      <c r="AS1697" s="48"/>
      <c r="AT1697" s="48"/>
      <c r="AU1697" s="48"/>
      <c r="AV1697" s="48"/>
      <c r="AW1697" s="48"/>
      <c r="AX1697" s="48"/>
      <c r="AY1697" s="48"/>
      <c r="AZ1697" s="48"/>
      <c r="BA1697" s="48"/>
      <c r="BB1697" s="48"/>
      <c r="BC1697" s="48"/>
      <c r="BD1697" s="48"/>
      <c r="BE1697" s="48"/>
      <c r="BF1697" s="48"/>
      <c r="BG1697" s="48"/>
    </row>
    <row r="1698" spans="1:59" s="49" customFormat="1" ht="12">
      <c r="A1698" s="42" t="s">
        <v>45</v>
      </c>
      <c r="B1698" s="43" t="s">
        <v>94</v>
      </c>
      <c r="C1698" s="312">
        <v>661</v>
      </c>
      <c r="D1698" s="45">
        <f>SUM(D1699:D1703)</f>
        <v>697</v>
      </c>
      <c r="E1698" s="45">
        <f t="shared" ref="E1698:P1698" si="740">SUM(E1699:E1703)</f>
        <v>0</v>
      </c>
      <c r="F1698" s="45">
        <f t="shared" si="740"/>
        <v>0</v>
      </c>
      <c r="G1698" s="45">
        <f t="shared" si="740"/>
        <v>0</v>
      </c>
      <c r="H1698" s="45">
        <f t="shared" si="740"/>
        <v>0</v>
      </c>
      <c r="I1698" s="45">
        <f t="shared" si="740"/>
        <v>0</v>
      </c>
      <c r="J1698" s="45">
        <f t="shared" si="740"/>
        <v>56</v>
      </c>
      <c r="K1698" s="45">
        <f t="shared" si="740"/>
        <v>0</v>
      </c>
      <c r="L1698" s="45">
        <f t="shared" si="740"/>
        <v>0</v>
      </c>
      <c r="M1698" s="45">
        <f t="shared" si="740"/>
        <v>0</v>
      </c>
      <c r="N1698" s="45">
        <f t="shared" si="740"/>
        <v>641</v>
      </c>
      <c r="O1698" s="45">
        <f t="shared" si="740"/>
        <v>0</v>
      </c>
      <c r="P1698" s="45">
        <f t="shared" si="740"/>
        <v>0</v>
      </c>
      <c r="Q1698" s="45"/>
      <c r="R1698" s="45"/>
      <c r="S1698" s="45"/>
      <c r="T1698" s="45"/>
      <c r="U1698" s="309">
        <f t="shared" si="728"/>
        <v>697</v>
      </c>
      <c r="V1698" s="32">
        <f t="shared" si="723"/>
        <v>697</v>
      </c>
      <c r="W1698" s="97">
        <f t="shared" si="721"/>
        <v>697</v>
      </c>
      <c r="X1698" s="176">
        <f t="shared" si="735"/>
        <v>36</v>
      </c>
      <c r="Y1698" s="38"/>
      <c r="Z1698" s="5">
        <f t="shared" si="737"/>
        <v>0</v>
      </c>
      <c r="AA1698" s="48"/>
      <c r="AB1698" s="48"/>
      <c r="AC1698" s="48"/>
      <c r="AD1698" s="48"/>
      <c r="AE1698" s="48"/>
      <c r="AF1698" s="48"/>
      <c r="AG1698" s="48"/>
      <c r="AH1698" s="48"/>
      <c r="AI1698" s="48"/>
      <c r="AJ1698" s="48"/>
      <c r="AK1698" s="48"/>
      <c r="AL1698" s="48"/>
      <c r="AM1698" s="48"/>
      <c r="AN1698" s="48"/>
      <c r="AO1698" s="48"/>
      <c r="AP1698" s="48"/>
      <c r="AQ1698" s="48"/>
      <c r="AR1698" s="48"/>
      <c r="AS1698" s="48"/>
      <c r="AT1698" s="48"/>
      <c r="AU1698" s="48"/>
      <c r="AV1698" s="48"/>
      <c r="AW1698" s="48"/>
      <c r="AX1698" s="48"/>
      <c r="AY1698" s="48"/>
      <c r="AZ1698" s="48"/>
      <c r="BA1698" s="48"/>
      <c r="BB1698" s="48"/>
      <c r="BC1698" s="48"/>
      <c r="BD1698" s="48"/>
      <c r="BE1698" s="48"/>
      <c r="BF1698" s="48"/>
      <c r="BG1698" s="48"/>
    </row>
    <row r="1699" spans="1:59" s="59" customFormat="1" ht="12">
      <c r="A1699" s="50" t="s">
        <v>40</v>
      </c>
      <c r="B1699" s="51" t="s">
        <v>141</v>
      </c>
      <c r="C1699" s="359">
        <v>15</v>
      </c>
      <c r="D1699" s="52">
        <f>SUM(E1699:P1699)</f>
        <v>21</v>
      </c>
      <c r="E1699" s="52"/>
      <c r="F1699" s="52"/>
      <c r="G1699" s="52"/>
      <c r="H1699" s="52"/>
      <c r="I1699" s="52"/>
      <c r="J1699" s="52"/>
      <c r="K1699" s="52"/>
      <c r="L1699" s="52"/>
      <c r="M1699" s="52"/>
      <c r="N1699" s="52">
        <v>21</v>
      </c>
      <c r="O1699" s="52"/>
      <c r="P1699" s="52"/>
      <c r="Q1699" s="52"/>
      <c r="R1699" s="52"/>
      <c r="S1699" s="52"/>
      <c r="T1699" s="52"/>
      <c r="U1699" s="311">
        <f t="shared" si="728"/>
        <v>21</v>
      </c>
      <c r="V1699" s="32">
        <f t="shared" si="723"/>
        <v>21</v>
      </c>
      <c r="W1699" s="97">
        <f t="shared" si="721"/>
        <v>21</v>
      </c>
      <c r="X1699" s="172">
        <f t="shared" si="735"/>
        <v>6</v>
      </c>
      <c r="Y1699" s="57"/>
      <c r="Z1699" s="5">
        <f t="shared" si="737"/>
        <v>0</v>
      </c>
      <c r="AA1699" s="58"/>
      <c r="AB1699" s="58"/>
      <c r="AC1699" s="58"/>
      <c r="AD1699" s="58"/>
      <c r="AE1699" s="58"/>
      <c r="AF1699" s="58"/>
      <c r="AG1699" s="58"/>
      <c r="AH1699" s="58"/>
      <c r="AI1699" s="58"/>
      <c r="AJ1699" s="58"/>
      <c r="AK1699" s="58"/>
      <c r="AL1699" s="58"/>
      <c r="AM1699" s="58"/>
      <c r="AN1699" s="58"/>
      <c r="AO1699" s="58"/>
      <c r="AP1699" s="58"/>
      <c r="AQ1699" s="58"/>
      <c r="AR1699" s="58"/>
      <c r="AS1699" s="58"/>
      <c r="AT1699" s="58"/>
      <c r="AU1699" s="58"/>
      <c r="AV1699" s="58"/>
      <c r="AW1699" s="58"/>
      <c r="AX1699" s="58"/>
      <c r="AY1699" s="58"/>
      <c r="AZ1699" s="58"/>
      <c r="BA1699" s="58"/>
      <c r="BB1699" s="58"/>
      <c r="BC1699" s="58"/>
      <c r="BD1699" s="58"/>
      <c r="BE1699" s="58"/>
      <c r="BF1699" s="58"/>
      <c r="BG1699" s="58"/>
    </row>
    <row r="1700" spans="1:59" s="59" customFormat="1" ht="12" hidden="1">
      <c r="A1700" s="50" t="s">
        <v>40</v>
      </c>
      <c r="B1700" s="51" t="s">
        <v>1211</v>
      </c>
      <c r="C1700" s="359">
        <v>120</v>
      </c>
      <c r="D1700" s="52">
        <f>SUM(E1700:P1700)</f>
        <v>0</v>
      </c>
      <c r="E1700" s="52"/>
      <c r="F1700" s="52"/>
      <c r="G1700" s="52"/>
      <c r="H1700" s="52"/>
      <c r="I1700" s="52"/>
      <c r="J1700" s="52"/>
      <c r="K1700" s="52"/>
      <c r="L1700" s="52"/>
      <c r="M1700" s="52"/>
      <c r="N1700" s="52"/>
      <c r="O1700" s="52"/>
      <c r="P1700" s="52"/>
      <c r="Q1700" s="52"/>
      <c r="R1700" s="52"/>
      <c r="S1700" s="52"/>
      <c r="T1700" s="52"/>
      <c r="U1700" s="311">
        <f t="shared" si="728"/>
        <v>0</v>
      </c>
      <c r="V1700" s="32">
        <f t="shared" si="723"/>
        <v>0</v>
      </c>
      <c r="W1700" s="97">
        <f t="shared" si="721"/>
        <v>0</v>
      </c>
      <c r="X1700" s="172">
        <f t="shared" si="735"/>
        <v>-120</v>
      </c>
      <c r="Y1700" s="57"/>
      <c r="Z1700" s="5">
        <f t="shared" si="737"/>
        <v>0</v>
      </c>
      <c r="AA1700" s="58"/>
      <c r="AB1700" s="58"/>
      <c r="AC1700" s="58"/>
      <c r="AD1700" s="58"/>
      <c r="AE1700" s="58"/>
      <c r="AF1700" s="58"/>
      <c r="AG1700" s="58"/>
      <c r="AH1700" s="58"/>
      <c r="AI1700" s="58"/>
      <c r="AJ1700" s="58"/>
      <c r="AK1700" s="58"/>
      <c r="AL1700" s="58"/>
      <c r="AM1700" s="58"/>
      <c r="AN1700" s="58"/>
      <c r="AO1700" s="58"/>
      <c r="AP1700" s="58"/>
      <c r="AQ1700" s="58"/>
      <c r="AR1700" s="58"/>
      <c r="AS1700" s="58"/>
      <c r="AT1700" s="58"/>
      <c r="AU1700" s="58"/>
      <c r="AV1700" s="58"/>
      <c r="AW1700" s="58"/>
      <c r="AX1700" s="58"/>
      <c r="AY1700" s="58"/>
      <c r="AZ1700" s="58"/>
      <c r="BA1700" s="58"/>
      <c r="BB1700" s="58"/>
      <c r="BC1700" s="58"/>
      <c r="BD1700" s="58"/>
      <c r="BE1700" s="58"/>
      <c r="BF1700" s="58"/>
      <c r="BG1700" s="58"/>
    </row>
    <row r="1701" spans="1:59" s="62" customFormat="1" ht="24" outlineLevel="1">
      <c r="A1701" s="60" t="s">
        <v>40</v>
      </c>
      <c r="B1701" s="51" t="s">
        <v>1212</v>
      </c>
      <c r="C1701" s="359">
        <v>0</v>
      </c>
      <c r="D1701" s="52">
        <f>SUM(E1701:P1701)</f>
        <v>150</v>
      </c>
      <c r="E1701" s="52"/>
      <c r="F1701" s="52"/>
      <c r="G1701" s="52"/>
      <c r="H1701" s="52"/>
      <c r="I1701" s="52"/>
      <c r="J1701" s="52"/>
      <c r="K1701" s="52"/>
      <c r="L1701" s="52"/>
      <c r="M1701" s="52"/>
      <c r="N1701" s="52">
        <v>150</v>
      </c>
      <c r="O1701" s="52"/>
      <c r="P1701" s="52"/>
      <c r="Q1701" s="52"/>
      <c r="R1701" s="52"/>
      <c r="S1701" s="52"/>
      <c r="T1701" s="52"/>
      <c r="U1701" s="311">
        <f t="shared" si="728"/>
        <v>150</v>
      </c>
      <c r="V1701" s="32">
        <f t="shared" si="723"/>
        <v>150</v>
      </c>
      <c r="W1701" s="97">
        <f t="shared" si="721"/>
        <v>150</v>
      </c>
      <c r="X1701" s="172">
        <f t="shared" si="735"/>
        <v>150</v>
      </c>
      <c r="Y1701" s="57"/>
      <c r="Z1701" s="5">
        <f t="shared" si="737"/>
        <v>0</v>
      </c>
      <c r="AA1701" s="61"/>
      <c r="AB1701" s="61"/>
      <c r="AC1701" s="61"/>
      <c r="AD1701" s="61"/>
      <c r="AE1701" s="61"/>
      <c r="AF1701" s="61"/>
      <c r="AG1701" s="61"/>
      <c r="AH1701" s="61"/>
      <c r="AI1701" s="61"/>
      <c r="AJ1701" s="61"/>
      <c r="AK1701" s="61"/>
      <c r="AL1701" s="61"/>
      <c r="AM1701" s="61"/>
      <c r="AN1701" s="61"/>
      <c r="AO1701" s="61"/>
      <c r="AP1701" s="61"/>
      <c r="AQ1701" s="61"/>
      <c r="AR1701" s="61"/>
      <c r="AS1701" s="61"/>
      <c r="AT1701" s="61"/>
      <c r="AU1701" s="61"/>
      <c r="AV1701" s="61"/>
      <c r="AW1701" s="61"/>
      <c r="AX1701" s="61"/>
      <c r="AY1701" s="61"/>
      <c r="AZ1701" s="61"/>
      <c r="BA1701" s="61"/>
      <c r="BB1701" s="61"/>
      <c r="BC1701" s="61"/>
      <c r="BD1701" s="61"/>
      <c r="BE1701" s="61"/>
      <c r="BF1701" s="61"/>
      <c r="BG1701" s="61"/>
    </row>
    <row r="1702" spans="1:59" s="59" customFormat="1" ht="24" customHeight="1">
      <c r="A1702" s="50" t="s">
        <v>40</v>
      </c>
      <c r="B1702" s="51" t="s">
        <v>1213</v>
      </c>
      <c r="C1702" s="359">
        <v>470</v>
      </c>
      <c r="D1702" s="52">
        <f>SUM(E1702:P1702)</f>
        <v>470</v>
      </c>
      <c r="E1702" s="52"/>
      <c r="F1702" s="52"/>
      <c r="G1702" s="52"/>
      <c r="H1702" s="52"/>
      <c r="I1702" s="52"/>
      <c r="J1702" s="52"/>
      <c r="K1702" s="52"/>
      <c r="L1702" s="52"/>
      <c r="M1702" s="52"/>
      <c r="N1702" s="52">
        <v>470</v>
      </c>
      <c r="O1702" s="52"/>
      <c r="P1702" s="52"/>
      <c r="Q1702" s="52"/>
      <c r="R1702" s="52"/>
      <c r="S1702" s="52"/>
      <c r="T1702" s="52"/>
      <c r="U1702" s="311">
        <f t="shared" si="728"/>
        <v>470</v>
      </c>
      <c r="V1702" s="32">
        <f t="shared" si="723"/>
        <v>470</v>
      </c>
      <c r="W1702" s="97">
        <f t="shared" si="721"/>
        <v>470</v>
      </c>
      <c r="X1702" s="172">
        <f t="shared" si="735"/>
        <v>0</v>
      </c>
      <c r="Y1702" s="57"/>
      <c r="Z1702" s="5">
        <f t="shared" si="737"/>
        <v>0</v>
      </c>
      <c r="AA1702" s="58"/>
      <c r="AB1702" s="58"/>
      <c r="AC1702" s="58"/>
      <c r="AD1702" s="58"/>
      <c r="AE1702" s="58"/>
      <c r="AF1702" s="58"/>
      <c r="AG1702" s="58"/>
      <c r="AH1702" s="58"/>
      <c r="AI1702" s="58"/>
      <c r="AJ1702" s="58"/>
      <c r="AK1702" s="58"/>
      <c r="AL1702" s="58"/>
      <c r="AM1702" s="58"/>
      <c r="AN1702" s="58"/>
      <c r="AO1702" s="58"/>
      <c r="AP1702" s="58"/>
      <c r="AQ1702" s="58"/>
      <c r="AR1702" s="58"/>
      <c r="AS1702" s="58"/>
      <c r="AT1702" s="58"/>
      <c r="AU1702" s="58"/>
      <c r="AV1702" s="58"/>
      <c r="AW1702" s="58"/>
      <c r="AX1702" s="58"/>
      <c r="AY1702" s="58"/>
      <c r="AZ1702" s="58"/>
      <c r="BA1702" s="58"/>
      <c r="BB1702" s="58"/>
      <c r="BC1702" s="58"/>
      <c r="BD1702" s="58"/>
      <c r="BE1702" s="58"/>
      <c r="BF1702" s="58"/>
      <c r="BG1702" s="58"/>
    </row>
    <row r="1703" spans="1:59" s="62" customFormat="1" ht="24">
      <c r="A1703" s="50" t="s">
        <v>40</v>
      </c>
      <c r="B1703" s="51" t="s">
        <v>103</v>
      </c>
      <c r="C1703" s="359">
        <v>56</v>
      </c>
      <c r="D1703" s="52">
        <f>SUM(E1703:P1703)</f>
        <v>56</v>
      </c>
      <c r="E1703" s="52"/>
      <c r="F1703" s="52"/>
      <c r="G1703" s="52"/>
      <c r="H1703" s="52"/>
      <c r="I1703" s="52"/>
      <c r="J1703" s="52">
        <v>56</v>
      </c>
      <c r="K1703" s="52"/>
      <c r="L1703" s="52"/>
      <c r="M1703" s="52"/>
      <c r="N1703" s="52"/>
      <c r="O1703" s="52"/>
      <c r="P1703" s="52"/>
      <c r="Q1703" s="52"/>
      <c r="R1703" s="52"/>
      <c r="S1703" s="52"/>
      <c r="T1703" s="52"/>
      <c r="U1703" s="311">
        <f t="shared" si="728"/>
        <v>56</v>
      </c>
      <c r="V1703" s="32">
        <f t="shared" si="723"/>
        <v>56</v>
      </c>
      <c r="W1703" s="97">
        <f t="shared" si="721"/>
        <v>56</v>
      </c>
      <c r="X1703" s="180">
        <f t="shared" si="735"/>
        <v>0</v>
      </c>
      <c r="Y1703" s="57"/>
      <c r="Z1703" s="5">
        <f t="shared" si="737"/>
        <v>0</v>
      </c>
      <c r="AA1703" s="61"/>
      <c r="AB1703" s="61"/>
      <c r="AC1703" s="61"/>
      <c r="AD1703" s="61"/>
      <c r="AE1703" s="61"/>
      <c r="AF1703" s="61"/>
      <c r="AG1703" s="61"/>
      <c r="AH1703" s="61"/>
      <c r="AI1703" s="61"/>
      <c r="AJ1703" s="61"/>
      <c r="AK1703" s="61"/>
      <c r="AL1703" s="61"/>
      <c r="AM1703" s="61"/>
      <c r="AN1703" s="61"/>
      <c r="AO1703" s="61"/>
      <c r="AP1703" s="61"/>
      <c r="AQ1703" s="61"/>
      <c r="AR1703" s="61"/>
      <c r="AS1703" s="61"/>
      <c r="AT1703" s="61"/>
      <c r="AU1703" s="61"/>
      <c r="AV1703" s="61"/>
      <c r="AW1703" s="61"/>
      <c r="AX1703" s="61"/>
      <c r="AY1703" s="61"/>
      <c r="AZ1703" s="61"/>
      <c r="BA1703" s="61"/>
      <c r="BB1703" s="61"/>
      <c r="BC1703" s="61"/>
      <c r="BD1703" s="61"/>
      <c r="BE1703" s="61"/>
      <c r="BF1703" s="61"/>
      <c r="BG1703" s="61"/>
    </row>
    <row r="1704" spans="1:59" s="49" customFormat="1" ht="12" customHeight="1">
      <c r="A1704" s="42" t="s">
        <v>65</v>
      </c>
      <c r="B1704" s="43" t="s">
        <v>1214</v>
      </c>
      <c r="C1704" s="312">
        <v>3179</v>
      </c>
      <c r="D1704" s="45">
        <f>D1705</f>
        <v>3125</v>
      </c>
      <c r="E1704" s="45">
        <f t="shared" ref="E1704:P1704" si="741">E1705</f>
        <v>0</v>
      </c>
      <c r="F1704" s="45">
        <f t="shared" si="741"/>
        <v>0</v>
      </c>
      <c r="G1704" s="45">
        <f t="shared" si="741"/>
        <v>0</v>
      </c>
      <c r="H1704" s="45">
        <f t="shared" si="741"/>
        <v>0</v>
      </c>
      <c r="I1704" s="45">
        <f t="shared" si="741"/>
        <v>0</v>
      </c>
      <c r="J1704" s="45">
        <f t="shared" si="741"/>
        <v>0</v>
      </c>
      <c r="K1704" s="45">
        <f t="shared" si="741"/>
        <v>0</v>
      </c>
      <c r="L1704" s="45">
        <f t="shared" si="741"/>
        <v>0</v>
      </c>
      <c r="M1704" s="45">
        <f>M1705</f>
        <v>3125</v>
      </c>
      <c r="N1704" s="45">
        <f t="shared" si="741"/>
        <v>0</v>
      </c>
      <c r="O1704" s="45">
        <f t="shared" si="741"/>
        <v>0</v>
      </c>
      <c r="P1704" s="45">
        <f t="shared" si="741"/>
        <v>0</v>
      </c>
      <c r="Q1704" s="45"/>
      <c r="R1704" s="45"/>
      <c r="S1704" s="45"/>
      <c r="T1704" s="45"/>
      <c r="U1704" s="309">
        <f t="shared" si="728"/>
        <v>3125</v>
      </c>
      <c r="V1704" s="32">
        <f t="shared" si="723"/>
        <v>3125</v>
      </c>
      <c r="W1704" s="97">
        <f t="shared" si="721"/>
        <v>3125</v>
      </c>
      <c r="X1704" s="176">
        <f t="shared" si="735"/>
        <v>-54</v>
      </c>
      <c r="Y1704" s="38"/>
      <c r="Z1704" s="5">
        <f t="shared" si="737"/>
        <v>0</v>
      </c>
      <c r="AA1704" s="48"/>
      <c r="AB1704" s="48"/>
      <c r="AC1704" s="48"/>
      <c r="AD1704" s="48"/>
      <c r="AE1704" s="48"/>
      <c r="AF1704" s="48"/>
      <c r="AG1704" s="48"/>
      <c r="AH1704" s="48"/>
      <c r="AI1704" s="48"/>
      <c r="AJ1704" s="48"/>
      <c r="AK1704" s="48"/>
      <c r="AL1704" s="48"/>
      <c r="AM1704" s="48"/>
      <c r="AN1704" s="48"/>
      <c r="AO1704" s="48"/>
      <c r="AP1704" s="48"/>
      <c r="AQ1704" s="48"/>
      <c r="AR1704" s="48"/>
      <c r="AS1704" s="48"/>
      <c r="AT1704" s="48"/>
      <c r="AU1704" s="48"/>
      <c r="AV1704" s="48"/>
      <c r="AW1704" s="48"/>
      <c r="AX1704" s="48"/>
      <c r="AY1704" s="48"/>
      <c r="AZ1704" s="48"/>
      <c r="BA1704" s="48"/>
      <c r="BB1704" s="48"/>
      <c r="BC1704" s="48"/>
      <c r="BD1704" s="48"/>
      <c r="BE1704" s="48"/>
      <c r="BF1704" s="48"/>
      <c r="BG1704" s="48"/>
    </row>
    <row r="1705" spans="1:59" s="59" customFormat="1" ht="24">
      <c r="A1705" s="50" t="s">
        <v>40</v>
      </c>
      <c r="B1705" s="51" t="s">
        <v>1215</v>
      </c>
      <c r="C1705" s="359">
        <v>3179</v>
      </c>
      <c r="D1705" s="52">
        <f>SUM(E1705:P1705)</f>
        <v>3125</v>
      </c>
      <c r="E1705" s="52"/>
      <c r="F1705" s="52"/>
      <c r="G1705" s="52"/>
      <c r="H1705" s="52"/>
      <c r="I1705" s="52"/>
      <c r="J1705" s="52"/>
      <c r="K1705" s="52"/>
      <c r="L1705" s="52"/>
      <c r="M1705" s="52">
        <v>3125</v>
      </c>
      <c r="N1705" s="52"/>
      <c r="O1705" s="52"/>
      <c r="P1705" s="52"/>
      <c r="Q1705" s="52"/>
      <c r="R1705" s="52"/>
      <c r="S1705" s="52"/>
      <c r="T1705" s="52"/>
      <c r="U1705" s="311">
        <f t="shared" si="728"/>
        <v>3125</v>
      </c>
      <c r="V1705" s="32">
        <f t="shared" si="723"/>
        <v>3125</v>
      </c>
      <c r="W1705" s="97">
        <f t="shared" si="721"/>
        <v>3125</v>
      </c>
      <c r="X1705" s="172">
        <f t="shared" si="735"/>
        <v>-54</v>
      </c>
      <c r="Y1705" s="57"/>
      <c r="Z1705" s="5">
        <f t="shared" si="737"/>
        <v>0</v>
      </c>
      <c r="AA1705" s="58"/>
      <c r="AB1705" s="58"/>
      <c r="AC1705" s="58"/>
      <c r="AD1705" s="58"/>
      <c r="AE1705" s="58"/>
      <c r="AF1705" s="58"/>
      <c r="AG1705" s="58"/>
      <c r="AH1705" s="58"/>
      <c r="AI1705" s="58"/>
      <c r="AJ1705" s="58"/>
      <c r="AK1705" s="58"/>
      <c r="AL1705" s="58"/>
      <c r="AM1705" s="58"/>
      <c r="AN1705" s="58"/>
      <c r="AO1705" s="58"/>
      <c r="AP1705" s="58"/>
      <c r="AQ1705" s="58"/>
      <c r="AR1705" s="58"/>
      <c r="AS1705" s="58"/>
      <c r="AT1705" s="58"/>
      <c r="AU1705" s="58"/>
      <c r="AV1705" s="58"/>
      <c r="AW1705" s="58"/>
      <c r="AX1705" s="58"/>
      <c r="AY1705" s="58"/>
      <c r="AZ1705" s="58"/>
      <c r="BA1705" s="58"/>
      <c r="BB1705" s="58"/>
      <c r="BC1705" s="58"/>
      <c r="BD1705" s="58"/>
      <c r="BE1705" s="58"/>
      <c r="BF1705" s="58"/>
      <c r="BG1705" s="58"/>
    </row>
    <row r="1706" spans="1:59" s="49" customFormat="1" ht="12">
      <c r="A1706" s="42" t="s">
        <v>79</v>
      </c>
      <c r="B1706" s="43" t="s">
        <v>66</v>
      </c>
      <c r="C1706" s="312">
        <f>C1707+C1708+C1709+C1710</f>
        <v>1874</v>
      </c>
      <c r="D1706" s="45">
        <f>SUM(D1708:D1710)</f>
        <v>2962</v>
      </c>
      <c r="E1706" s="45">
        <f t="shared" ref="E1706:L1706" si="742">SUM(E1708:E1710)</f>
        <v>0</v>
      </c>
      <c r="F1706" s="45">
        <f t="shared" si="742"/>
        <v>0</v>
      </c>
      <c r="G1706" s="45">
        <f t="shared" si="742"/>
        <v>0</v>
      </c>
      <c r="H1706" s="45">
        <f t="shared" si="742"/>
        <v>0</v>
      </c>
      <c r="I1706" s="45">
        <f t="shared" si="742"/>
        <v>0</v>
      </c>
      <c r="J1706" s="45">
        <f t="shared" si="742"/>
        <v>0</v>
      </c>
      <c r="K1706" s="45">
        <f t="shared" si="742"/>
        <v>0</v>
      </c>
      <c r="L1706" s="45">
        <f t="shared" si="742"/>
        <v>0</v>
      </c>
      <c r="M1706" s="45">
        <f>SUM(M1708:M1710)</f>
        <v>2962</v>
      </c>
      <c r="N1706" s="45">
        <f t="shared" ref="N1706:P1706" si="743">SUM(N1708:N1710)</f>
        <v>0</v>
      </c>
      <c r="O1706" s="45">
        <f t="shared" si="743"/>
        <v>0</v>
      </c>
      <c r="P1706" s="45">
        <f t="shared" si="743"/>
        <v>0</v>
      </c>
      <c r="Q1706" s="45"/>
      <c r="R1706" s="45"/>
      <c r="S1706" s="45"/>
      <c r="T1706" s="45"/>
      <c r="U1706" s="309">
        <f t="shared" si="728"/>
        <v>2962</v>
      </c>
      <c r="V1706" s="32">
        <f t="shared" si="723"/>
        <v>2962</v>
      </c>
      <c r="W1706" s="97">
        <f t="shared" si="721"/>
        <v>2962</v>
      </c>
      <c r="X1706" s="176">
        <f t="shared" si="735"/>
        <v>1088</v>
      </c>
      <c r="Y1706" s="38"/>
      <c r="Z1706" s="5">
        <f t="shared" si="737"/>
        <v>0</v>
      </c>
      <c r="AA1706" s="48"/>
      <c r="AB1706" s="48"/>
      <c r="AC1706" s="48"/>
      <c r="AD1706" s="48"/>
      <c r="AE1706" s="48"/>
      <c r="AF1706" s="48"/>
      <c r="AG1706" s="48"/>
      <c r="AH1706" s="48"/>
      <c r="AI1706" s="48"/>
      <c r="AJ1706" s="48"/>
      <c r="AK1706" s="48"/>
      <c r="AL1706" s="48"/>
      <c r="AM1706" s="48"/>
      <c r="AN1706" s="48"/>
      <c r="AO1706" s="48"/>
      <c r="AP1706" s="48"/>
      <c r="AQ1706" s="48"/>
      <c r="AR1706" s="48"/>
      <c r="AS1706" s="48"/>
      <c r="AT1706" s="48"/>
      <c r="AU1706" s="48"/>
      <c r="AV1706" s="48"/>
      <c r="AW1706" s="48"/>
      <c r="AX1706" s="48"/>
      <c r="AY1706" s="48"/>
      <c r="AZ1706" s="48"/>
      <c r="BA1706" s="48"/>
      <c r="BB1706" s="48"/>
      <c r="BC1706" s="48"/>
      <c r="BD1706" s="48"/>
      <c r="BE1706" s="48"/>
      <c r="BF1706" s="48"/>
      <c r="BG1706" s="48"/>
    </row>
    <row r="1707" spans="1:59" s="49" customFormat="1" ht="29.25" hidden="1" customHeight="1">
      <c r="A1707" s="367" t="s">
        <v>38</v>
      </c>
      <c r="B1707" s="67" t="s">
        <v>1216</v>
      </c>
      <c r="C1707" s="312">
        <v>478</v>
      </c>
      <c r="D1707" s="45"/>
      <c r="E1707" s="45"/>
      <c r="F1707" s="45"/>
      <c r="G1707" s="45"/>
      <c r="H1707" s="45"/>
      <c r="I1707" s="45"/>
      <c r="J1707" s="45"/>
      <c r="K1707" s="45"/>
      <c r="L1707" s="45"/>
      <c r="M1707" s="45"/>
      <c r="N1707" s="45"/>
      <c r="O1707" s="45"/>
      <c r="P1707" s="45"/>
      <c r="Q1707" s="45"/>
      <c r="R1707" s="45"/>
      <c r="S1707" s="45"/>
      <c r="T1707" s="45"/>
      <c r="U1707" s="309"/>
      <c r="V1707" s="32"/>
      <c r="W1707" s="97"/>
      <c r="X1707" s="176">
        <f t="shared" si="735"/>
        <v>-478</v>
      </c>
      <c r="Y1707" s="38"/>
      <c r="Z1707" s="5">
        <f t="shared" si="737"/>
        <v>0</v>
      </c>
      <c r="AA1707" s="48"/>
      <c r="AB1707" s="48"/>
      <c r="AC1707" s="48"/>
      <c r="AD1707" s="48"/>
      <c r="AE1707" s="48"/>
      <c r="AF1707" s="48"/>
      <c r="AG1707" s="48"/>
      <c r="AH1707" s="48"/>
      <c r="AI1707" s="48"/>
      <c r="AJ1707" s="48"/>
      <c r="AK1707" s="48"/>
      <c r="AL1707" s="48"/>
      <c r="AM1707" s="48"/>
      <c r="AN1707" s="48"/>
      <c r="AO1707" s="48"/>
      <c r="AP1707" s="48"/>
      <c r="AQ1707" s="48"/>
      <c r="AR1707" s="48"/>
      <c r="AS1707" s="48"/>
      <c r="AT1707" s="48"/>
      <c r="AU1707" s="48"/>
      <c r="AV1707" s="48"/>
      <c r="AW1707" s="48"/>
      <c r="AX1707" s="48"/>
      <c r="AY1707" s="48"/>
      <c r="AZ1707" s="48"/>
      <c r="BA1707" s="48"/>
      <c r="BB1707" s="48"/>
      <c r="BC1707" s="48"/>
      <c r="BD1707" s="48"/>
      <c r="BE1707" s="48"/>
      <c r="BF1707" s="48"/>
      <c r="BG1707" s="48"/>
    </row>
    <row r="1708" spans="1:59" s="62" customFormat="1" ht="24">
      <c r="A1708" s="367" t="s">
        <v>38</v>
      </c>
      <c r="B1708" s="67" t="s">
        <v>1217</v>
      </c>
      <c r="C1708" s="359">
        <v>493</v>
      </c>
      <c r="D1708" s="52">
        <f t="shared" ref="D1708:D1709" si="744">SUM(E1708:P1708)</f>
        <v>478</v>
      </c>
      <c r="E1708" s="52"/>
      <c r="F1708" s="52"/>
      <c r="G1708" s="52"/>
      <c r="H1708" s="52"/>
      <c r="I1708" s="52"/>
      <c r="J1708" s="52"/>
      <c r="K1708" s="52"/>
      <c r="L1708" s="52"/>
      <c r="M1708" s="52">
        <v>478</v>
      </c>
      <c r="N1708" s="52"/>
      <c r="O1708" s="52"/>
      <c r="P1708" s="52"/>
      <c r="Q1708" s="52"/>
      <c r="R1708" s="52"/>
      <c r="S1708" s="52"/>
      <c r="T1708" s="52"/>
      <c r="U1708" s="368">
        <f t="shared" si="728"/>
        <v>478</v>
      </c>
      <c r="V1708" s="32">
        <f t="shared" si="723"/>
        <v>478</v>
      </c>
      <c r="W1708" s="97">
        <f t="shared" si="721"/>
        <v>478</v>
      </c>
      <c r="X1708" s="180">
        <f t="shared" si="735"/>
        <v>-15</v>
      </c>
      <c r="Y1708" s="57"/>
      <c r="Z1708" s="5">
        <f t="shared" si="737"/>
        <v>0</v>
      </c>
      <c r="AA1708" s="61"/>
      <c r="AB1708" s="61"/>
      <c r="AC1708" s="61"/>
      <c r="AD1708" s="61"/>
      <c r="AE1708" s="61"/>
      <c r="AF1708" s="61"/>
      <c r="AG1708" s="61"/>
      <c r="AH1708" s="61"/>
      <c r="AI1708" s="61"/>
      <c r="AJ1708" s="61"/>
      <c r="AK1708" s="61"/>
      <c r="AL1708" s="61"/>
      <c r="AM1708" s="61"/>
      <c r="AN1708" s="61"/>
      <c r="AO1708" s="61"/>
      <c r="AP1708" s="61"/>
      <c r="AQ1708" s="61"/>
      <c r="AR1708" s="61"/>
      <c r="AS1708" s="61"/>
      <c r="AT1708" s="61"/>
      <c r="AU1708" s="61"/>
      <c r="AV1708" s="61"/>
      <c r="AW1708" s="61"/>
      <c r="AX1708" s="61"/>
      <c r="AY1708" s="61"/>
      <c r="AZ1708" s="61"/>
      <c r="BA1708" s="61"/>
      <c r="BB1708" s="61"/>
      <c r="BC1708" s="61"/>
      <c r="BD1708" s="61"/>
      <c r="BE1708" s="61"/>
      <c r="BF1708" s="61"/>
      <c r="BG1708" s="61"/>
    </row>
    <row r="1709" spans="1:59" s="62" customFormat="1" ht="24">
      <c r="A1709" s="367" t="s">
        <v>38</v>
      </c>
      <c r="B1709" s="67" t="s">
        <v>1218</v>
      </c>
      <c r="C1709" s="359">
        <v>903</v>
      </c>
      <c r="D1709" s="52">
        <f t="shared" si="744"/>
        <v>1284</v>
      </c>
      <c r="E1709" s="52"/>
      <c r="F1709" s="52"/>
      <c r="G1709" s="52"/>
      <c r="H1709" s="52"/>
      <c r="I1709" s="52"/>
      <c r="J1709" s="52"/>
      <c r="K1709" s="52"/>
      <c r="L1709" s="52"/>
      <c r="M1709" s="52">
        <v>1284</v>
      </c>
      <c r="N1709" s="52"/>
      <c r="O1709" s="52"/>
      <c r="P1709" s="52"/>
      <c r="Q1709" s="52"/>
      <c r="R1709" s="52"/>
      <c r="S1709" s="52"/>
      <c r="T1709" s="52"/>
      <c r="U1709" s="368">
        <f t="shared" si="728"/>
        <v>1284</v>
      </c>
      <c r="V1709" s="32">
        <f t="shared" si="723"/>
        <v>1284</v>
      </c>
      <c r="W1709" s="97">
        <f t="shared" si="721"/>
        <v>1284</v>
      </c>
      <c r="X1709" s="180">
        <f t="shared" si="735"/>
        <v>381</v>
      </c>
      <c r="Y1709" s="57"/>
      <c r="Z1709" s="5">
        <f t="shared" si="737"/>
        <v>0</v>
      </c>
      <c r="AA1709" s="61"/>
      <c r="AB1709" s="61"/>
      <c r="AC1709" s="61"/>
      <c r="AD1709" s="61"/>
      <c r="AE1709" s="61"/>
      <c r="AF1709" s="61"/>
      <c r="AG1709" s="61"/>
      <c r="AH1709" s="61"/>
      <c r="AI1709" s="61"/>
      <c r="AJ1709" s="61"/>
      <c r="AK1709" s="61"/>
      <c r="AL1709" s="61"/>
      <c r="AM1709" s="61"/>
      <c r="AN1709" s="61"/>
      <c r="AO1709" s="61"/>
      <c r="AP1709" s="61"/>
      <c r="AQ1709" s="61"/>
      <c r="AR1709" s="61"/>
      <c r="AS1709" s="61"/>
      <c r="AT1709" s="61"/>
      <c r="AU1709" s="61"/>
      <c r="AV1709" s="61"/>
      <c r="AW1709" s="61"/>
      <c r="AX1709" s="61"/>
      <c r="AY1709" s="61"/>
      <c r="AZ1709" s="61"/>
      <c r="BA1709" s="61"/>
      <c r="BB1709" s="61"/>
      <c r="BC1709" s="61"/>
      <c r="BD1709" s="61"/>
      <c r="BE1709" s="61"/>
      <c r="BF1709" s="61"/>
      <c r="BG1709" s="61"/>
    </row>
    <row r="1710" spans="1:59" s="62" customFormat="1" ht="36">
      <c r="A1710" s="367" t="s">
        <v>38</v>
      </c>
      <c r="B1710" s="67" t="s">
        <v>1219</v>
      </c>
      <c r="C1710" s="359"/>
      <c r="D1710" s="52">
        <f>SUM(E1710:P1710)</f>
        <v>1200</v>
      </c>
      <c r="E1710" s="52"/>
      <c r="F1710" s="52"/>
      <c r="G1710" s="52"/>
      <c r="H1710" s="52"/>
      <c r="I1710" s="52"/>
      <c r="J1710" s="52"/>
      <c r="K1710" s="52"/>
      <c r="L1710" s="52"/>
      <c r="M1710" s="52">
        <v>1200</v>
      </c>
      <c r="N1710" s="52"/>
      <c r="O1710" s="52"/>
      <c r="P1710" s="52"/>
      <c r="Q1710" s="52"/>
      <c r="R1710" s="52"/>
      <c r="S1710" s="52"/>
      <c r="T1710" s="52"/>
      <c r="U1710" s="368"/>
      <c r="V1710" s="32"/>
      <c r="W1710" s="97"/>
      <c r="X1710" s="180">
        <f t="shared" si="735"/>
        <v>1200</v>
      </c>
      <c r="Y1710" s="57"/>
      <c r="Z1710" s="5">
        <f t="shared" si="737"/>
        <v>0</v>
      </c>
      <c r="AA1710" s="61"/>
      <c r="AB1710" s="61"/>
      <c r="AC1710" s="61"/>
      <c r="AD1710" s="61"/>
      <c r="AE1710" s="61"/>
      <c r="AF1710" s="61"/>
      <c r="AG1710" s="61"/>
      <c r="AH1710" s="61"/>
      <c r="AI1710" s="61"/>
      <c r="AJ1710" s="61"/>
      <c r="AK1710" s="61"/>
      <c r="AL1710" s="61"/>
      <c r="AM1710" s="61"/>
      <c r="AN1710" s="61"/>
      <c r="AO1710" s="61"/>
      <c r="AP1710" s="61"/>
      <c r="AQ1710" s="61"/>
      <c r="AR1710" s="61"/>
      <c r="AS1710" s="61"/>
      <c r="AT1710" s="61"/>
      <c r="AU1710" s="61"/>
      <c r="AV1710" s="61"/>
      <c r="AW1710" s="61"/>
      <c r="AX1710" s="61"/>
      <c r="AY1710" s="61"/>
      <c r="AZ1710" s="61"/>
      <c r="BA1710" s="61"/>
      <c r="BB1710" s="61"/>
      <c r="BC1710" s="61"/>
      <c r="BD1710" s="61"/>
      <c r="BE1710" s="61"/>
      <c r="BF1710" s="61"/>
      <c r="BG1710" s="61"/>
    </row>
    <row r="1711" spans="1:59" s="41" customFormat="1" ht="13.5" customHeight="1">
      <c r="A1711" s="27">
        <v>22</v>
      </c>
      <c r="B1711" s="28" t="s">
        <v>1220</v>
      </c>
      <c r="C1711" s="305">
        <v>73323</v>
      </c>
      <c r="D1711" s="37">
        <f t="shared" ref="D1711:Q1711" si="745">D1712+D1740</f>
        <v>59108</v>
      </c>
      <c r="E1711" s="37">
        <f t="shared" si="745"/>
        <v>33340</v>
      </c>
      <c r="F1711" s="37">
        <f t="shared" si="745"/>
        <v>1400</v>
      </c>
      <c r="G1711" s="37">
        <f t="shared" si="745"/>
        <v>0</v>
      </c>
      <c r="H1711" s="37">
        <f t="shared" si="745"/>
        <v>0</v>
      </c>
      <c r="I1711" s="37">
        <f t="shared" si="745"/>
        <v>0</v>
      </c>
      <c r="J1711" s="37">
        <f t="shared" si="745"/>
        <v>789</v>
      </c>
      <c r="K1711" s="37">
        <f t="shared" si="745"/>
        <v>0</v>
      </c>
      <c r="L1711" s="37">
        <f t="shared" si="745"/>
        <v>0</v>
      </c>
      <c r="M1711" s="37">
        <f t="shared" si="745"/>
        <v>0</v>
      </c>
      <c r="N1711" s="37">
        <f t="shared" si="745"/>
        <v>23579</v>
      </c>
      <c r="O1711" s="37">
        <f t="shared" si="745"/>
        <v>0</v>
      </c>
      <c r="P1711" s="37">
        <f t="shared" si="745"/>
        <v>0</v>
      </c>
      <c r="Q1711" s="37">
        <f t="shared" si="745"/>
        <v>251</v>
      </c>
      <c r="R1711" s="37"/>
      <c r="S1711" s="37">
        <f t="shared" ref="S1711:T1711" si="746">S1712+S1740</f>
        <v>251</v>
      </c>
      <c r="T1711" s="37">
        <f t="shared" si="746"/>
        <v>29</v>
      </c>
      <c r="U1711" s="306">
        <f t="shared" si="728"/>
        <v>59359</v>
      </c>
      <c r="V1711" s="32">
        <f t="shared" si="723"/>
        <v>59108</v>
      </c>
      <c r="W1711" s="97">
        <f t="shared" si="721"/>
        <v>59108</v>
      </c>
      <c r="X1711" s="34">
        <f t="shared" si="735"/>
        <v>-14215</v>
      </c>
      <c r="Y1711" s="89"/>
      <c r="Z1711" s="5">
        <f t="shared" si="737"/>
        <v>0</v>
      </c>
      <c r="AA1711" s="39"/>
      <c r="AB1711" s="39"/>
      <c r="AC1711" s="40"/>
      <c r="AD1711" s="40"/>
      <c r="AE1711" s="40"/>
      <c r="AF1711" s="40"/>
      <c r="AG1711" s="40"/>
      <c r="AH1711" s="40"/>
      <c r="AI1711" s="40"/>
      <c r="AJ1711" s="40"/>
      <c r="AK1711" s="40"/>
      <c r="AL1711" s="40"/>
      <c r="AM1711" s="40"/>
      <c r="AN1711" s="40"/>
      <c r="AO1711" s="40"/>
      <c r="AP1711" s="40"/>
      <c r="AQ1711" s="40"/>
      <c r="AR1711" s="40"/>
      <c r="AS1711" s="40"/>
      <c r="AT1711" s="40"/>
      <c r="AU1711" s="40"/>
      <c r="AV1711" s="40"/>
      <c r="AW1711" s="40"/>
      <c r="AX1711" s="40"/>
      <c r="AY1711" s="40"/>
      <c r="AZ1711" s="40"/>
      <c r="BA1711" s="40"/>
      <c r="BB1711" s="40"/>
      <c r="BC1711" s="40"/>
      <c r="BD1711" s="40"/>
      <c r="BE1711" s="40"/>
      <c r="BF1711" s="40"/>
      <c r="BG1711" s="40"/>
    </row>
    <row r="1712" spans="1:59" s="41" customFormat="1" ht="13.5" customHeight="1">
      <c r="A1712" s="27" t="s">
        <v>1221</v>
      </c>
      <c r="B1712" s="28" t="s">
        <v>1222</v>
      </c>
      <c r="C1712" s="305">
        <f>C1713+C1716+C1719+C1726</f>
        <v>71582</v>
      </c>
      <c r="D1712" s="37">
        <f>D1713+D1716+D1719+D1726</f>
        <v>57343</v>
      </c>
      <c r="E1712" s="37">
        <f t="shared" ref="E1712:T1712" si="747">E1713+E1716+E1719+E1726</f>
        <v>33340</v>
      </c>
      <c r="F1712" s="37">
        <f t="shared" si="747"/>
        <v>1400</v>
      </c>
      <c r="G1712" s="37">
        <f t="shared" si="747"/>
        <v>0</v>
      </c>
      <c r="H1712" s="37">
        <f t="shared" si="747"/>
        <v>0</v>
      </c>
      <c r="I1712" s="37">
        <f t="shared" si="747"/>
        <v>0</v>
      </c>
      <c r="J1712" s="37">
        <f t="shared" si="747"/>
        <v>789</v>
      </c>
      <c r="K1712" s="37">
        <f t="shared" si="747"/>
        <v>0</v>
      </c>
      <c r="L1712" s="37">
        <f t="shared" si="747"/>
        <v>0</v>
      </c>
      <c r="M1712" s="37">
        <f t="shared" si="747"/>
        <v>0</v>
      </c>
      <c r="N1712" s="37">
        <f t="shared" si="747"/>
        <v>21814</v>
      </c>
      <c r="O1712" s="37">
        <f t="shared" si="747"/>
        <v>0</v>
      </c>
      <c r="P1712" s="37">
        <f t="shared" si="747"/>
        <v>0</v>
      </c>
      <c r="Q1712" s="37">
        <f t="shared" si="747"/>
        <v>227</v>
      </c>
      <c r="R1712" s="37"/>
      <c r="S1712" s="37">
        <f t="shared" si="747"/>
        <v>227</v>
      </c>
      <c r="T1712" s="37">
        <f t="shared" si="747"/>
        <v>0</v>
      </c>
      <c r="U1712" s="306">
        <f t="shared" si="728"/>
        <v>57570</v>
      </c>
      <c r="V1712" s="32">
        <f t="shared" si="723"/>
        <v>57343</v>
      </c>
      <c r="W1712" s="97">
        <f t="shared" si="721"/>
        <v>57343</v>
      </c>
      <c r="X1712" s="125">
        <f t="shared" si="735"/>
        <v>-14239</v>
      </c>
      <c r="Y1712" s="89"/>
      <c r="Z1712" s="5">
        <f t="shared" si="737"/>
        <v>0</v>
      </c>
      <c r="AA1712" s="39"/>
      <c r="AB1712" s="39"/>
      <c r="AC1712" s="40"/>
      <c r="AD1712" s="40"/>
      <c r="AE1712" s="40"/>
      <c r="AF1712" s="40"/>
      <c r="AG1712" s="40"/>
      <c r="AH1712" s="40"/>
      <c r="AI1712" s="40"/>
      <c r="AJ1712" s="40"/>
      <c r="AK1712" s="40"/>
      <c r="AL1712" s="40"/>
      <c r="AM1712" s="40"/>
      <c r="AN1712" s="40"/>
      <c r="AO1712" s="40"/>
      <c r="AP1712" s="40"/>
      <c r="AQ1712" s="40"/>
      <c r="AR1712" s="40"/>
      <c r="AS1712" s="40"/>
      <c r="AT1712" s="40"/>
      <c r="AU1712" s="40"/>
      <c r="AV1712" s="40"/>
      <c r="AW1712" s="40"/>
      <c r="AX1712" s="40"/>
      <c r="AY1712" s="40"/>
      <c r="AZ1712" s="40"/>
      <c r="BA1712" s="40"/>
      <c r="BB1712" s="40"/>
      <c r="BC1712" s="40"/>
      <c r="BD1712" s="40"/>
      <c r="BE1712" s="40"/>
      <c r="BF1712" s="40"/>
      <c r="BG1712" s="40"/>
    </row>
    <row r="1713" spans="1:59" s="49" customFormat="1" ht="12">
      <c r="A1713" s="42" t="s">
        <v>35</v>
      </c>
      <c r="B1713" s="43" t="s">
        <v>36</v>
      </c>
      <c r="C1713" s="312">
        <v>9825</v>
      </c>
      <c r="D1713" s="45">
        <f>SUM(D1714:D1715)</f>
        <v>12198</v>
      </c>
      <c r="E1713" s="45">
        <f t="shared" ref="E1713:M1713" si="748">SUM(E1714:E1715)</f>
        <v>0</v>
      </c>
      <c r="F1713" s="45">
        <f t="shared" si="748"/>
        <v>0</v>
      </c>
      <c r="G1713" s="45">
        <f t="shared" si="748"/>
        <v>0</v>
      </c>
      <c r="H1713" s="45">
        <f t="shared" si="748"/>
        <v>0</v>
      </c>
      <c r="I1713" s="45">
        <f t="shared" si="748"/>
        <v>0</v>
      </c>
      <c r="J1713" s="45">
        <f t="shared" si="748"/>
        <v>0</v>
      </c>
      <c r="K1713" s="45">
        <f t="shared" si="748"/>
        <v>0</v>
      </c>
      <c r="L1713" s="45">
        <f t="shared" si="748"/>
        <v>0</v>
      </c>
      <c r="M1713" s="45">
        <f t="shared" si="748"/>
        <v>0</v>
      </c>
      <c r="N1713" s="45">
        <f>SUM(N1714:N1715)</f>
        <v>12198</v>
      </c>
      <c r="O1713" s="45"/>
      <c r="P1713" s="45"/>
      <c r="Q1713" s="45"/>
      <c r="R1713" s="45"/>
      <c r="S1713" s="45"/>
      <c r="T1713" s="45"/>
      <c r="U1713" s="311">
        <f t="shared" si="728"/>
        <v>12198</v>
      </c>
      <c r="V1713" s="32">
        <f t="shared" si="723"/>
        <v>12198</v>
      </c>
      <c r="W1713" s="97">
        <f t="shared" si="721"/>
        <v>12198</v>
      </c>
      <c r="X1713" s="176">
        <f t="shared" si="735"/>
        <v>2373</v>
      </c>
      <c r="Y1713" s="75" t="s">
        <v>37</v>
      </c>
      <c r="Z1713" s="5">
        <f t="shared" si="737"/>
        <v>0</v>
      </c>
      <c r="AA1713" s="48"/>
      <c r="AB1713" s="48"/>
      <c r="AC1713" s="48"/>
      <c r="AD1713" s="48"/>
      <c r="AE1713" s="48"/>
      <c r="AF1713" s="48"/>
      <c r="AG1713" s="48"/>
      <c r="AH1713" s="48"/>
      <c r="AI1713" s="48"/>
      <c r="AJ1713" s="48"/>
      <c r="AK1713" s="48"/>
      <c r="AL1713" s="48"/>
      <c r="AM1713" s="48"/>
      <c r="AN1713" s="48"/>
      <c r="AO1713" s="48"/>
      <c r="AP1713" s="48"/>
      <c r="AQ1713" s="48"/>
      <c r="AR1713" s="48"/>
      <c r="AS1713" s="48"/>
      <c r="AT1713" s="48"/>
      <c r="AU1713" s="48"/>
      <c r="AV1713" s="48"/>
      <c r="AW1713" s="48"/>
      <c r="AX1713" s="48"/>
      <c r="AY1713" s="48"/>
      <c r="AZ1713" s="48"/>
      <c r="BA1713" s="48"/>
      <c r="BB1713" s="48"/>
      <c r="BC1713" s="48"/>
      <c r="BD1713" s="48"/>
      <c r="BE1713" s="48"/>
      <c r="BF1713" s="48"/>
      <c r="BG1713" s="48"/>
    </row>
    <row r="1714" spans="1:59" s="49" customFormat="1" ht="12">
      <c r="A1714" s="42" t="s">
        <v>38</v>
      </c>
      <c r="B1714" s="51" t="s">
        <v>1223</v>
      </c>
      <c r="C1714" s="359">
        <v>8839</v>
      </c>
      <c r="D1714" s="52">
        <f>SUM(E1714:P1714)</f>
        <v>10875</v>
      </c>
      <c r="E1714" s="52"/>
      <c r="F1714" s="52"/>
      <c r="G1714" s="52"/>
      <c r="H1714" s="52"/>
      <c r="I1714" s="52"/>
      <c r="J1714" s="52"/>
      <c r="K1714" s="52"/>
      <c r="L1714" s="52"/>
      <c r="M1714" s="52"/>
      <c r="N1714" s="52">
        <v>10875</v>
      </c>
      <c r="O1714" s="52"/>
      <c r="P1714" s="52"/>
      <c r="Q1714" s="52"/>
      <c r="R1714" s="52"/>
      <c r="S1714" s="52"/>
      <c r="T1714" s="52"/>
      <c r="U1714" s="311">
        <f t="shared" si="728"/>
        <v>10875</v>
      </c>
      <c r="V1714" s="32">
        <f t="shared" si="723"/>
        <v>10875</v>
      </c>
      <c r="W1714" s="97">
        <f t="shared" ref="W1714:W1774" si="749">E1714+F1714+G1714+H1714+I1714+J1714+K1714+L1714+M1714+N1714+O1714+P1714</f>
        <v>10875</v>
      </c>
      <c r="X1714" s="172">
        <f t="shared" si="735"/>
        <v>2036</v>
      </c>
      <c r="Y1714" s="38"/>
      <c r="Z1714" s="5">
        <f t="shared" si="737"/>
        <v>0</v>
      </c>
      <c r="AA1714" s="48"/>
      <c r="AB1714" s="48"/>
      <c r="AC1714" s="48"/>
      <c r="AD1714" s="48"/>
      <c r="AE1714" s="48"/>
      <c r="AF1714" s="48"/>
      <c r="AG1714" s="48"/>
      <c r="AH1714" s="48"/>
      <c r="AI1714" s="48"/>
      <c r="AJ1714" s="48"/>
      <c r="AK1714" s="48"/>
      <c r="AL1714" s="48"/>
      <c r="AM1714" s="48"/>
      <c r="AN1714" s="48"/>
      <c r="AO1714" s="48"/>
      <c r="AP1714" s="48"/>
      <c r="AQ1714" s="48"/>
      <c r="AR1714" s="48"/>
      <c r="AS1714" s="48"/>
      <c r="AT1714" s="48"/>
      <c r="AU1714" s="48"/>
      <c r="AV1714" s="48"/>
      <c r="AW1714" s="48"/>
      <c r="AX1714" s="48"/>
      <c r="AY1714" s="48"/>
      <c r="AZ1714" s="48"/>
      <c r="BA1714" s="48"/>
      <c r="BB1714" s="48"/>
      <c r="BC1714" s="48"/>
      <c r="BD1714" s="48"/>
      <c r="BE1714" s="48"/>
      <c r="BF1714" s="48"/>
      <c r="BG1714" s="48"/>
    </row>
    <row r="1715" spans="1:59" s="49" customFormat="1" ht="12">
      <c r="A1715" s="42" t="s">
        <v>38</v>
      </c>
      <c r="B1715" s="51" t="s">
        <v>42</v>
      </c>
      <c r="C1715" s="359">
        <v>986</v>
      </c>
      <c r="D1715" s="52">
        <f t="shared" ref="D1715:D1733" si="750">SUM(E1715:P1715)</f>
        <v>1323</v>
      </c>
      <c r="E1715" s="52"/>
      <c r="F1715" s="52"/>
      <c r="G1715" s="52"/>
      <c r="H1715" s="52"/>
      <c r="I1715" s="52"/>
      <c r="J1715" s="52"/>
      <c r="K1715" s="52"/>
      <c r="L1715" s="52"/>
      <c r="M1715" s="52"/>
      <c r="N1715" s="52">
        <v>1323</v>
      </c>
      <c r="O1715" s="52"/>
      <c r="P1715" s="52"/>
      <c r="Q1715" s="52"/>
      <c r="R1715" s="52"/>
      <c r="S1715" s="52"/>
      <c r="T1715" s="52"/>
      <c r="U1715" s="311">
        <f t="shared" si="728"/>
        <v>1323</v>
      </c>
      <c r="V1715" s="32">
        <f t="shared" si="723"/>
        <v>1323</v>
      </c>
      <c r="W1715" s="97">
        <f t="shared" si="749"/>
        <v>1323</v>
      </c>
      <c r="X1715" s="172">
        <f t="shared" si="735"/>
        <v>337</v>
      </c>
      <c r="Y1715" s="38"/>
      <c r="Z1715" s="5">
        <f t="shared" si="737"/>
        <v>0</v>
      </c>
      <c r="AA1715" s="48"/>
      <c r="AB1715" s="48"/>
      <c r="AC1715" s="48"/>
      <c r="AD1715" s="48"/>
      <c r="AE1715" s="48"/>
      <c r="AF1715" s="48"/>
      <c r="AG1715" s="48"/>
      <c r="AH1715" s="48"/>
      <c r="AI1715" s="48"/>
      <c r="AJ1715" s="48"/>
      <c r="AK1715" s="48"/>
      <c r="AL1715" s="48"/>
      <c r="AM1715" s="48"/>
      <c r="AN1715" s="48"/>
      <c r="AO1715" s="48"/>
      <c r="AP1715" s="48"/>
      <c r="AQ1715" s="48"/>
      <c r="AR1715" s="48"/>
      <c r="AS1715" s="48"/>
      <c r="AT1715" s="48"/>
      <c r="AU1715" s="48"/>
      <c r="AV1715" s="48"/>
      <c r="AW1715" s="48"/>
      <c r="AX1715" s="48"/>
      <c r="AY1715" s="48"/>
      <c r="AZ1715" s="48"/>
      <c r="BA1715" s="48"/>
      <c r="BB1715" s="48"/>
      <c r="BC1715" s="48"/>
      <c r="BD1715" s="48"/>
      <c r="BE1715" s="48"/>
      <c r="BF1715" s="48"/>
      <c r="BG1715" s="48"/>
    </row>
    <row r="1716" spans="1:59" s="49" customFormat="1" ht="12">
      <c r="A1716" s="42" t="s">
        <v>43</v>
      </c>
      <c r="B1716" s="43" t="s">
        <v>44</v>
      </c>
      <c r="C1716" s="312">
        <v>2046</v>
      </c>
      <c r="D1716" s="45">
        <f t="shared" ref="D1716:N1716" si="751">SUM(D1717:D1718)</f>
        <v>2045</v>
      </c>
      <c r="E1716" s="45">
        <f t="shared" si="751"/>
        <v>0</v>
      </c>
      <c r="F1716" s="45">
        <f t="shared" si="751"/>
        <v>0</v>
      </c>
      <c r="G1716" s="45">
        <f t="shared" si="751"/>
        <v>0</v>
      </c>
      <c r="H1716" s="45">
        <f t="shared" si="751"/>
        <v>0</v>
      </c>
      <c r="I1716" s="45">
        <f t="shared" si="751"/>
        <v>0</v>
      </c>
      <c r="J1716" s="45">
        <f t="shared" si="751"/>
        <v>0</v>
      </c>
      <c r="K1716" s="45">
        <f t="shared" si="751"/>
        <v>0</v>
      </c>
      <c r="L1716" s="45">
        <f t="shared" si="751"/>
        <v>0</v>
      </c>
      <c r="M1716" s="45">
        <f t="shared" si="751"/>
        <v>0</v>
      </c>
      <c r="N1716" s="45">
        <f t="shared" si="751"/>
        <v>2045</v>
      </c>
      <c r="O1716" s="45"/>
      <c r="P1716" s="45"/>
      <c r="Q1716" s="45">
        <f>SUM(Q1717:Q1718)</f>
        <v>227</v>
      </c>
      <c r="R1716" s="45"/>
      <c r="S1716" s="45">
        <f>SUM(S1717:S1718)</f>
        <v>227</v>
      </c>
      <c r="T1716" s="45">
        <f>SUM(T1717:T1718)</f>
        <v>0</v>
      </c>
      <c r="U1716" s="309">
        <f t="shared" si="728"/>
        <v>2272</v>
      </c>
      <c r="V1716" s="32">
        <f t="shared" si="723"/>
        <v>2045</v>
      </c>
      <c r="W1716" s="97">
        <f t="shared" si="749"/>
        <v>2045</v>
      </c>
      <c r="X1716" s="176">
        <f t="shared" si="735"/>
        <v>-1</v>
      </c>
      <c r="Y1716" s="75" t="s">
        <v>37</v>
      </c>
      <c r="Z1716" s="5">
        <f t="shared" si="737"/>
        <v>0</v>
      </c>
      <c r="AA1716" s="48"/>
      <c r="AB1716" s="48"/>
      <c r="AC1716" s="48"/>
      <c r="AD1716" s="48"/>
      <c r="AE1716" s="48"/>
      <c r="AF1716" s="48"/>
      <c r="AG1716" s="48"/>
      <c r="AH1716" s="48"/>
      <c r="AI1716" s="48"/>
      <c r="AJ1716" s="48"/>
      <c r="AK1716" s="48"/>
      <c r="AL1716" s="48"/>
      <c r="AM1716" s="48"/>
      <c r="AN1716" s="48"/>
      <c r="AO1716" s="48"/>
      <c r="AP1716" s="48"/>
      <c r="AQ1716" s="48"/>
      <c r="AR1716" s="48"/>
      <c r="AS1716" s="48"/>
      <c r="AT1716" s="48"/>
      <c r="AU1716" s="48"/>
      <c r="AV1716" s="48"/>
      <c r="AW1716" s="48"/>
      <c r="AX1716" s="48"/>
      <c r="AY1716" s="48"/>
      <c r="AZ1716" s="48"/>
      <c r="BA1716" s="48"/>
      <c r="BB1716" s="48"/>
      <c r="BC1716" s="48"/>
      <c r="BD1716" s="48"/>
      <c r="BE1716" s="48"/>
      <c r="BF1716" s="48"/>
      <c r="BG1716" s="48"/>
    </row>
    <row r="1717" spans="1:59" s="49" customFormat="1" ht="12">
      <c r="A1717" s="42" t="s">
        <v>38</v>
      </c>
      <c r="B1717" s="51" t="s">
        <v>1223</v>
      </c>
      <c r="C1717" s="359">
        <v>1899</v>
      </c>
      <c r="D1717" s="52">
        <f t="shared" si="750"/>
        <v>1899</v>
      </c>
      <c r="E1717" s="52"/>
      <c r="F1717" s="52"/>
      <c r="G1717" s="52"/>
      <c r="H1717" s="52"/>
      <c r="I1717" s="52"/>
      <c r="J1717" s="52"/>
      <c r="K1717" s="52"/>
      <c r="L1717" s="52"/>
      <c r="M1717" s="52"/>
      <c r="N1717" s="52">
        <v>1899</v>
      </c>
      <c r="O1717" s="52"/>
      <c r="P1717" s="52"/>
      <c r="Q1717" s="52">
        <v>211</v>
      </c>
      <c r="R1717" s="52"/>
      <c r="S1717" s="52">
        <v>211</v>
      </c>
      <c r="T1717" s="52"/>
      <c r="U1717" s="311">
        <f t="shared" si="728"/>
        <v>2110</v>
      </c>
      <c r="V1717" s="32">
        <f t="shared" si="723"/>
        <v>1899</v>
      </c>
      <c r="W1717" s="97">
        <f t="shared" si="749"/>
        <v>1899</v>
      </c>
      <c r="X1717" s="172">
        <f t="shared" si="735"/>
        <v>0</v>
      </c>
      <c r="Y1717" s="38"/>
      <c r="Z1717" s="5">
        <f t="shared" si="737"/>
        <v>0</v>
      </c>
      <c r="AA1717" s="48"/>
      <c r="AB1717" s="48"/>
      <c r="AC1717" s="48"/>
      <c r="AD1717" s="48"/>
      <c r="AE1717" s="48"/>
      <c r="AF1717" s="48"/>
      <c r="AG1717" s="48"/>
      <c r="AH1717" s="48"/>
      <c r="AI1717" s="48"/>
      <c r="AJ1717" s="48"/>
      <c r="AK1717" s="48"/>
      <c r="AL1717" s="48"/>
      <c r="AM1717" s="48"/>
      <c r="AN1717" s="48"/>
      <c r="AO1717" s="48"/>
      <c r="AP1717" s="48"/>
      <c r="AQ1717" s="48"/>
      <c r="AR1717" s="48"/>
      <c r="AS1717" s="48"/>
      <c r="AT1717" s="48"/>
      <c r="AU1717" s="48"/>
      <c r="AV1717" s="48"/>
      <c r="AW1717" s="48"/>
      <c r="AX1717" s="48"/>
      <c r="AY1717" s="48"/>
      <c r="AZ1717" s="48"/>
      <c r="BA1717" s="48"/>
      <c r="BB1717" s="48"/>
      <c r="BC1717" s="48"/>
      <c r="BD1717" s="48"/>
      <c r="BE1717" s="48"/>
      <c r="BF1717" s="48"/>
      <c r="BG1717" s="48"/>
    </row>
    <row r="1718" spans="1:59" s="49" customFormat="1" ht="12">
      <c r="A1718" s="42" t="s">
        <v>38</v>
      </c>
      <c r="B1718" s="51" t="s">
        <v>42</v>
      </c>
      <c r="C1718" s="359">
        <v>147</v>
      </c>
      <c r="D1718" s="52">
        <f t="shared" si="750"/>
        <v>146</v>
      </c>
      <c r="E1718" s="52"/>
      <c r="F1718" s="52"/>
      <c r="G1718" s="52"/>
      <c r="H1718" s="52"/>
      <c r="I1718" s="52"/>
      <c r="J1718" s="52"/>
      <c r="K1718" s="52"/>
      <c r="L1718" s="52"/>
      <c r="M1718" s="52"/>
      <c r="N1718" s="52">
        <v>146</v>
      </c>
      <c r="O1718" s="52"/>
      <c r="P1718" s="52"/>
      <c r="Q1718" s="52">
        <v>16</v>
      </c>
      <c r="R1718" s="52"/>
      <c r="S1718" s="52">
        <v>16</v>
      </c>
      <c r="T1718" s="52"/>
      <c r="U1718" s="311">
        <f t="shared" si="728"/>
        <v>162</v>
      </c>
      <c r="V1718" s="32">
        <f t="shared" ref="V1718:V1774" si="752">U1718-S1718</f>
        <v>146</v>
      </c>
      <c r="W1718" s="97">
        <f t="shared" si="749"/>
        <v>146</v>
      </c>
      <c r="X1718" s="172">
        <f t="shared" si="735"/>
        <v>-1</v>
      </c>
      <c r="Y1718" s="38"/>
      <c r="Z1718" s="5">
        <f t="shared" si="737"/>
        <v>0</v>
      </c>
      <c r="AA1718" s="48"/>
      <c r="AB1718" s="48"/>
      <c r="AC1718" s="48"/>
      <c r="AD1718" s="48"/>
      <c r="AE1718" s="48"/>
      <c r="AF1718" s="48"/>
      <c r="AG1718" s="48"/>
      <c r="AH1718" s="48"/>
      <c r="AI1718" s="48"/>
      <c r="AJ1718" s="48"/>
      <c r="AK1718" s="48"/>
      <c r="AL1718" s="48"/>
      <c r="AM1718" s="48"/>
      <c r="AN1718" s="48"/>
      <c r="AO1718" s="48"/>
      <c r="AP1718" s="48"/>
      <c r="AQ1718" s="48"/>
      <c r="AR1718" s="48"/>
      <c r="AS1718" s="48"/>
      <c r="AT1718" s="48"/>
      <c r="AU1718" s="48"/>
      <c r="AV1718" s="48"/>
      <c r="AW1718" s="48"/>
      <c r="AX1718" s="48"/>
      <c r="AY1718" s="48"/>
      <c r="AZ1718" s="48"/>
      <c r="BA1718" s="48"/>
      <c r="BB1718" s="48"/>
      <c r="BC1718" s="48"/>
      <c r="BD1718" s="48"/>
      <c r="BE1718" s="48"/>
      <c r="BF1718" s="48"/>
      <c r="BG1718" s="48"/>
    </row>
    <row r="1719" spans="1:59" s="49" customFormat="1" ht="12">
      <c r="A1719" s="42" t="s">
        <v>45</v>
      </c>
      <c r="B1719" s="43" t="s">
        <v>94</v>
      </c>
      <c r="C1719" s="312">
        <v>6494</v>
      </c>
      <c r="D1719" s="45">
        <f>SUM(D1720:D1725)</f>
        <v>6494</v>
      </c>
      <c r="E1719" s="45">
        <f t="shared" ref="E1719:P1719" si="753">SUM(E1720:E1725)</f>
        <v>0</v>
      </c>
      <c r="F1719" s="45">
        <f t="shared" si="753"/>
        <v>0</v>
      </c>
      <c r="G1719" s="45">
        <f t="shared" si="753"/>
        <v>0</v>
      </c>
      <c r="H1719" s="45">
        <f t="shared" si="753"/>
        <v>0</v>
      </c>
      <c r="I1719" s="45">
        <f t="shared" si="753"/>
        <v>0</v>
      </c>
      <c r="J1719" s="45">
        <f t="shared" si="753"/>
        <v>134</v>
      </c>
      <c r="K1719" s="45">
        <f t="shared" si="753"/>
        <v>0</v>
      </c>
      <c r="L1719" s="45">
        <f t="shared" si="753"/>
        <v>0</v>
      </c>
      <c r="M1719" s="45">
        <f t="shared" si="753"/>
        <v>0</v>
      </c>
      <c r="N1719" s="45">
        <f t="shared" si="753"/>
        <v>6360</v>
      </c>
      <c r="O1719" s="45">
        <f t="shared" si="753"/>
        <v>0</v>
      </c>
      <c r="P1719" s="45">
        <f t="shared" si="753"/>
        <v>0</v>
      </c>
      <c r="Q1719" s="45"/>
      <c r="R1719" s="45"/>
      <c r="S1719" s="45"/>
      <c r="T1719" s="45"/>
      <c r="U1719" s="309">
        <f t="shared" si="728"/>
        <v>6494</v>
      </c>
      <c r="V1719" s="32">
        <f t="shared" si="752"/>
        <v>6494</v>
      </c>
      <c r="W1719" s="97">
        <f t="shared" si="749"/>
        <v>6494</v>
      </c>
      <c r="X1719" s="176">
        <f t="shared" si="735"/>
        <v>0</v>
      </c>
      <c r="Y1719" s="75" t="s">
        <v>37</v>
      </c>
      <c r="Z1719" s="5">
        <f t="shared" si="737"/>
        <v>0</v>
      </c>
      <c r="AA1719" s="48"/>
      <c r="AB1719" s="48"/>
      <c r="AC1719" s="48"/>
      <c r="AD1719" s="48"/>
      <c r="AE1719" s="48"/>
      <c r="AF1719" s="48"/>
      <c r="AG1719" s="48"/>
      <c r="AH1719" s="48"/>
      <c r="AI1719" s="48"/>
      <c r="AJ1719" s="48"/>
      <c r="AK1719" s="48"/>
      <c r="AL1719" s="48"/>
      <c r="AM1719" s="48"/>
      <c r="AN1719" s="48"/>
      <c r="AO1719" s="48"/>
      <c r="AP1719" s="48"/>
      <c r="AQ1719" s="48"/>
      <c r="AR1719" s="48"/>
      <c r="AS1719" s="48"/>
      <c r="AT1719" s="48"/>
      <c r="AU1719" s="48"/>
      <c r="AV1719" s="48"/>
      <c r="AW1719" s="48"/>
      <c r="AX1719" s="48"/>
      <c r="AY1719" s="48"/>
      <c r="AZ1719" s="48"/>
      <c r="BA1719" s="48"/>
      <c r="BB1719" s="48"/>
      <c r="BC1719" s="48"/>
      <c r="BD1719" s="48"/>
      <c r="BE1719" s="48"/>
      <c r="BF1719" s="48"/>
      <c r="BG1719" s="48"/>
    </row>
    <row r="1720" spans="1:59" s="59" customFormat="1" ht="12">
      <c r="A1720" s="50" t="s">
        <v>40</v>
      </c>
      <c r="B1720" s="51" t="s">
        <v>1224</v>
      </c>
      <c r="C1720" s="359">
        <v>1000</v>
      </c>
      <c r="D1720" s="52">
        <f t="shared" si="750"/>
        <v>1000</v>
      </c>
      <c r="E1720" s="52"/>
      <c r="F1720" s="52"/>
      <c r="G1720" s="52"/>
      <c r="H1720" s="52"/>
      <c r="I1720" s="52"/>
      <c r="J1720" s="52"/>
      <c r="K1720" s="52"/>
      <c r="L1720" s="52"/>
      <c r="M1720" s="52"/>
      <c r="N1720" s="52">
        <v>1000</v>
      </c>
      <c r="O1720" s="52"/>
      <c r="P1720" s="52"/>
      <c r="Q1720" s="52"/>
      <c r="R1720" s="52"/>
      <c r="S1720" s="52"/>
      <c r="T1720" s="52"/>
      <c r="U1720" s="311">
        <f t="shared" si="728"/>
        <v>1000</v>
      </c>
      <c r="V1720" s="32">
        <f t="shared" si="752"/>
        <v>1000</v>
      </c>
      <c r="W1720" s="97">
        <f t="shared" si="749"/>
        <v>1000</v>
      </c>
      <c r="X1720" s="172">
        <f t="shared" si="735"/>
        <v>0</v>
      </c>
      <c r="Y1720" s="57"/>
      <c r="Z1720" s="5">
        <f t="shared" si="737"/>
        <v>0</v>
      </c>
      <c r="AA1720" s="58"/>
      <c r="AB1720" s="58"/>
      <c r="AC1720" s="58"/>
      <c r="AD1720" s="58"/>
      <c r="AE1720" s="58"/>
      <c r="AF1720" s="58"/>
      <c r="AG1720" s="58"/>
      <c r="AH1720" s="58"/>
      <c r="AI1720" s="58"/>
      <c r="AJ1720" s="58"/>
      <c r="AK1720" s="58"/>
      <c r="AL1720" s="58"/>
      <c r="AM1720" s="58"/>
      <c r="AN1720" s="58"/>
      <c r="AO1720" s="58"/>
      <c r="AP1720" s="58"/>
      <c r="AQ1720" s="58"/>
      <c r="AR1720" s="58"/>
      <c r="AS1720" s="58"/>
      <c r="AT1720" s="58"/>
      <c r="AU1720" s="58"/>
      <c r="AV1720" s="58"/>
      <c r="AW1720" s="58"/>
      <c r="AX1720" s="58"/>
      <c r="AY1720" s="58"/>
      <c r="AZ1720" s="58"/>
      <c r="BA1720" s="58"/>
      <c r="BB1720" s="58"/>
      <c r="BC1720" s="58"/>
      <c r="BD1720" s="58"/>
      <c r="BE1720" s="58"/>
      <c r="BF1720" s="58"/>
      <c r="BG1720" s="58"/>
    </row>
    <row r="1721" spans="1:59" s="59" customFormat="1" ht="12">
      <c r="A1721" s="50" t="s">
        <v>40</v>
      </c>
      <c r="B1721" s="51" t="s">
        <v>1225</v>
      </c>
      <c r="C1721" s="359">
        <v>2000</v>
      </c>
      <c r="D1721" s="52">
        <f t="shared" si="750"/>
        <v>2000</v>
      </c>
      <c r="E1721" s="52"/>
      <c r="F1721" s="52"/>
      <c r="G1721" s="52"/>
      <c r="H1721" s="52"/>
      <c r="I1721" s="52"/>
      <c r="J1721" s="52"/>
      <c r="K1721" s="52"/>
      <c r="L1721" s="52"/>
      <c r="M1721" s="52"/>
      <c r="N1721" s="52">
        <v>2000</v>
      </c>
      <c r="O1721" s="52"/>
      <c r="P1721" s="52"/>
      <c r="Q1721" s="52"/>
      <c r="R1721" s="52"/>
      <c r="S1721" s="52"/>
      <c r="T1721" s="52"/>
      <c r="U1721" s="311">
        <f t="shared" si="728"/>
        <v>2000</v>
      </c>
      <c r="V1721" s="32">
        <f t="shared" si="752"/>
        <v>2000</v>
      </c>
      <c r="W1721" s="97">
        <f t="shared" si="749"/>
        <v>2000</v>
      </c>
      <c r="X1721" s="172">
        <f t="shared" si="735"/>
        <v>0</v>
      </c>
      <c r="Y1721" s="57"/>
      <c r="Z1721" s="5">
        <f t="shared" si="737"/>
        <v>0</v>
      </c>
      <c r="AA1721" s="58"/>
      <c r="AB1721" s="58"/>
      <c r="AC1721" s="58"/>
      <c r="AD1721" s="58"/>
      <c r="AE1721" s="58"/>
      <c r="AF1721" s="58"/>
      <c r="AG1721" s="58"/>
      <c r="AH1721" s="58"/>
      <c r="AI1721" s="58"/>
      <c r="AJ1721" s="58"/>
      <c r="AK1721" s="58"/>
      <c r="AL1721" s="58"/>
      <c r="AM1721" s="58"/>
      <c r="AN1721" s="58"/>
      <c r="AO1721" s="58"/>
      <c r="AP1721" s="58"/>
      <c r="AQ1721" s="58"/>
      <c r="AR1721" s="58"/>
      <c r="AS1721" s="58"/>
      <c r="AT1721" s="58"/>
      <c r="AU1721" s="58"/>
      <c r="AV1721" s="58"/>
      <c r="AW1721" s="58"/>
      <c r="AX1721" s="58"/>
      <c r="AY1721" s="58"/>
      <c r="AZ1721" s="58"/>
      <c r="BA1721" s="58"/>
      <c r="BB1721" s="58"/>
      <c r="BC1721" s="58"/>
      <c r="BD1721" s="58"/>
      <c r="BE1721" s="58"/>
      <c r="BF1721" s="58"/>
      <c r="BG1721" s="58"/>
    </row>
    <row r="1722" spans="1:59" s="62" customFormat="1" ht="24">
      <c r="A1722" s="50" t="s">
        <v>40</v>
      </c>
      <c r="B1722" s="51" t="s">
        <v>103</v>
      </c>
      <c r="C1722" s="359">
        <v>134</v>
      </c>
      <c r="D1722" s="52">
        <f t="shared" si="750"/>
        <v>134</v>
      </c>
      <c r="E1722" s="52"/>
      <c r="F1722" s="52"/>
      <c r="G1722" s="52"/>
      <c r="H1722" s="52"/>
      <c r="I1722" s="52"/>
      <c r="J1722" s="52">
        <v>134</v>
      </c>
      <c r="K1722" s="52"/>
      <c r="L1722" s="52"/>
      <c r="M1722" s="52"/>
      <c r="N1722" s="52"/>
      <c r="O1722" s="52"/>
      <c r="P1722" s="52"/>
      <c r="Q1722" s="52"/>
      <c r="R1722" s="52"/>
      <c r="S1722" s="52"/>
      <c r="T1722" s="52"/>
      <c r="U1722" s="311">
        <f t="shared" si="728"/>
        <v>134</v>
      </c>
      <c r="V1722" s="32">
        <f t="shared" si="752"/>
        <v>134</v>
      </c>
      <c r="W1722" s="97">
        <f t="shared" si="749"/>
        <v>134</v>
      </c>
      <c r="X1722" s="180">
        <f t="shared" si="735"/>
        <v>0</v>
      </c>
      <c r="Y1722" s="57"/>
      <c r="Z1722" s="5">
        <f t="shared" si="737"/>
        <v>0</v>
      </c>
      <c r="AA1722" s="61"/>
      <c r="AB1722" s="61"/>
      <c r="AC1722" s="61"/>
      <c r="AD1722" s="61"/>
      <c r="AE1722" s="61"/>
      <c r="AF1722" s="61"/>
      <c r="AG1722" s="61"/>
      <c r="AH1722" s="61"/>
      <c r="AI1722" s="61"/>
      <c r="AJ1722" s="61"/>
      <c r="AK1722" s="61"/>
      <c r="AL1722" s="61"/>
      <c r="AM1722" s="61"/>
      <c r="AN1722" s="61"/>
      <c r="AO1722" s="61"/>
      <c r="AP1722" s="61"/>
      <c r="AQ1722" s="61"/>
      <c r="AR1722" s="61"/>
      <c r="AS1722" s="61"/>
      <c r="AT1722" s="61"/>
      <c r="AU1722" s="61"/>
      <c r="AV1722" s="61"/>
      <c r="AW1722" s="61"/>
      <c r="AX1722" s="61"/>
      <c r="AY1722" s="61"/>
      <c r="AZ1722" s="61"/>
      <c r="BA1722" s="61"/>
      <c r="BB1722" s="61"/>
      <c r="BC1722" s="61"/>
      <c r="BD1722" s="61"/>
      <c r="BE1722" s="61"/>
      <c r="BF1722" s="61"/>
      <c r="BG1722" s="61"/>
    </row>
    <row r="1723" spans="1:59" s="62" customFormat="1" ht="12">
      <c r="A1723" s="60" t="s">
        <v>40</v>
      </c>
      <c r="B1723" s="51" t="s">
        <v>1226</v>
      </c>
      <c r="C1723" s="359">
        <v>2500</v>
      </c>
      <c r="D1723" s="52">
        <f t="shared" si="750"/>
        <v>2500</v>
      </c>
      <c r="E1723" s="52"/>
      <c r="F1723" s="52"/>
      <c r="G1723" s="52"/>
      <c r="H1723" s="52"/>
      <c r="I1723" s="52"/>
      <c r="J1723" s="52"/>
      <c r="K1723" s="52"/>
      <c r="L1723" s="52"/>
      <c r="M1723" s="52"/>
      <c r="N1723" s="52">
        <v>2500</v>
      </c>
      <c r="O1723" s="52"/>
      <c r="P1723" s="52"/>
      <c r="Q1723" s="52"/>
      <c r="R1723" s="52"/>
      <c r="S1723" s="52"/>
      <c r="T1723" s="52"/>
      <c r="U1723" s="311">
        <f t="shared" si="728"/>
        <v>2500</v>
      </c>
      <c r="V1723" s="32">
        <f t="shared" si="752"/>
        <v>2500</v>
      </c>
      <c r="W1723" s="97">
        <f t="shared" si="749"/>
        <v>2500</v>
      </c>
      <c r="X1723" s="172">
        <f t="shared" si="735"/>
        <v>0</v>
      </c>
      <c r="Y1723" s="57"/>
      <c r="Z1723" s="5">
        <f t="shared" si="737"/>
        <v>0</v>
      </c>
      <c r="AA1723" s="61"/>
      <c r="AB1723" s="61"/>
      <c r="AC1723" s="61"/>
      <c r="AD1723" s="61"/>
      <c r="AE1723" s="61"/>
      <c r="AF1723" s="61"/>
      <c r="AG1723" s="61"/>
      <c r="AH1723" s="61"/>
      <c r="AI1723" s="61"/>
      <c r="AJ1723" s="61"/>
      <c r="AK1723" s="61"/>
      <c r="AL1723" s="61"/>
      <c r="AM1723" s="61"/>
      <c r="AN1723" s="61"/>
      <c r="AO1723" s="61"/>
      <c r="AP1723" s="61"/>
      <c r="AQ1723" s="61"/>
      <c r="AR1723" s="61"/>
      <c r="AS1723" s="61"/>
      <c r="AT1723" s="61"/>
      <c r="AU1723" s="61"/>
      <c r="AV1723" s="61"/>
      <c r="AW1723" s="61"/>
      <c r="AX1723" s="61"/>
      <c r="AY1723" s="61"/>
      <c r="AZ1723" s="61"/>
      <c r="BA1723" s="61"/>
      <c r="BB1723" s="61"/>
      <c r="BC1723" s="61"/>
      <c r="BD1723" s="61"/>
      <c r="BE1723" s="61"/>
      <c r="BF1723" s="61"/>
      <c r="BG1723" s="61"/>
    </row>
    <row r="1724" spans="1:59" s="59" customFormat="1" ht="12">
      <c r="A1724" s="60" t="s">
        <v>40</v>
      </c>
      <c r="B1724" s="51" t="s">
        <v>1227</v>
      </c>
      <c r="C1724" s="359">
        <v>796</v>
      </c>
      <c r="D1724" s="52">
        <f t="shared" si="750"/>
        <v>796</v>
      </c>
      <c r="E1724" s="52"/>
      <c r="F1724" s="52"/>
      <c r="G1724" s="52"/>
      <c r="H1724" s="52"/>
      <c r="I1724" s="52"/>
      <c r="J1724" s="52"/>
      <c r="K1724" s="52"/>
      <c r="L1724" s="52"/>
      <c r="M1724" s="52"/>
      <c r="N1724" s="52">
        <v>796</v>
      </c>
      <c r="O1724" s="52"/>
      <c r="P1724" s="52"/>
      <c r="Q1724" s="52"/>
      <c r="R1724" s="52"/>
      <c r="S1724" s="52"/>
      <c r="T1724" s="52"/>
      <c r="U1724" s="311">
        <f t="shared" si="728"/>
        <v>796</v>
      </c>
      <c r="V1724" s="32">
        <f t="shared" si="752"/>
        <v>796</v>
      </c>
      <c r="W1724" s="97">
        <f t="shared" si="749"/>
        <v>796</v>
      </c>
      <c r="X1724" s="172">
        <f t="shared" si="735"/>
        <v>0</v>
      </c>
      <c r="Y1724" s="57"/>
      <c r="Z1724" s="5">
        <f t="shared" si="737"/>
        <v>0</v>
      </c>
      <c r="AA1724" s="58"/>
      <c r="AB1724" s="58"/>
      <c r="AC1724" s="58"/>
      <c r="AD1724" s="58"/>
      <c r="AE1724" s="58"/>
      <c r="AF1724" s="58"/>
      <c r="AG1724" s="58"/>
      <c r="AH1724" s="58"/>
      <c r="AI1724" s="58"/>
      <c r="AJ1724" s="58"/>
      <c r="AK1724" s="58"/>
      <c r="AL1724" s="58"/>
      <c r="AM1724" s="58"/>
      <c r="AN1724" s="58"/>
      <c r="AO1724" s="58"/>
      <c r="AP1724" s="58"/>
      <c r="AQ1724" s="58"/>
      <c r="AR1724" s="58"/>
      <c r="AS1724" s="58"/>
      <c r="AT1724" s="58"/>
      <c r="AU1724" s="58"/>
      <c r="AV1724" s="58"/>
      <c r="AW1724" s="58"/>
      <c r="AX1724" s="58"/>
      <c r="AY1724" s="58"/>
      <c r="AZ1724" s="58"/>
      <c r="BA1724" s="58"/>
      <c r="BB1724" s="58"/>
      <c r="BC1724" s="58"/>
      <c r="BD1724" s="58"/>
      <c r="BE1724" s="58"/>
      <c r="BF1724" s="58"/>
      <c r="BG1724" s="58"/>
    </row>
    <row r="1725" spans="1:59" s="59" customFormat="1" ht="12">
      <c r="A1725" s="60" t="s">
        <v>40</v>
      </c>
      <c r="B1725" s="67" t="s">
        <v>1228</v>
      </c>
      <c r="C1725" s="359">
        <v>64</v>
      </c>
      <c r="D1725" s="52">
        <f t="shared" si="750"/>
        <v>64</v>
      </c>
      <c r="E1725" s="52"/>
      <c r="F1725" s="52"/>
      <c r="G1725" s="52"/>
      <c r="H1725" s="52"/>
      <c r="I1725" s="52"/>
      <c r="J1725" s="52"/>
      <c r="K1725" s="52"/>
      <c r="L1725" s="52"/>
      <c r="M1725" s="52"/>
      <c r="N1725" s="52">
        <v>64</v>
      </c>
      <c r="O1725" s="52"/>
      <c r="P1725" s="52"/>
      <c r="Q1725" s="52"/>
      <c r="R1725" s="52"/>
      <c r="S1725" s="52"/>
      <c r="T1725" s="52"/>
      <c r="U1725" s="311">
        <f t="shared" si="728"/>
        <v>64</v>
      </c>
      <c r="V1725" s="32">
        <f t="shared" si="752"/>
        <v>64</v>
      </c>
      <c r="W1725" s="97">
        <f t="shared" si="749"/>
        <v>64</v>
      </c>
      <c r="X1725" s="172">
        <f t="shared" si="735"/>
        <v>0</v>
      </c>
      <c r="Y1725" s="57"/>
      <c r="Z1725" s="5">
        <f t="shared" si="737"/>
        <v>0</v>
      </c>
      <c r="AA1725" s="58"/>
      <c r="AB1725" s="58"/>
      <c r="AC1725" s="58"/>
      <c r="AD1725" s="58"/>
      <c r="AE1725" s="58"/>
      <c r="AF1725" s="58"/>
      <c r="AG1725" s="58"/>
      <c r="AH1725" s="58"/>
      <c r="AI1725" s="58"/>
      <c r="AJ1725" s="58"/>
      <c r="AK1725" s="58"/>
      <c r="AL1725" s="58"/>
      <c r="AM1725" s="58"/>
      <c r="AN1725" s="58"/>
      <c r="AO1725" s="58"/>
      <c r="AP1725" s="58"/>
      <c r="AQ1725" s="58"/>
      <c r="AR1725" s="58"/>
      <c r="AS1725" s="58"/>
      <c r="AT1725" s="58"/>
      <c r="AU1725" s="58"/>
      <c r="AV1725" s="58"/>
      <c r="AW1725" s="58"/>
      <c r="AX1725" s="58"/>
      <c r="AY1725" s="58"/>
      <c r="AZ1725" s="58"/>
      <c r="BA1725" s="58"/>
      <c r="BB1725" s="58"/>
      <c r="BC1725" s="58"/>
      <c r="BD1725" s="58"/>
      <c r="BE1725" s="58"/>
      <c r="BF1725" s="58"/>
      <c r="BG1725" s="58"/>
    </row>
    <row r="1726" spans="1:59" s="49" customFormat="1" ht="12">
      <c r="A1726" s="42" t="s">
        <v>65</v>
      </c>
      <c r="B1726" s="43" t="s">
        <v>66</v>
      </c>
      <c r="C1726" s="312">
        <f t="shared" ref="C1726:W1726" si="754">SUM(C1727:C1739)</f>
        <v>53217</v>
      </c>
      <c r="D1726" s="45">
        <f t="shared" si="754"/>
        <v>36606</v>
      </c>
      <c r="E1726" s="45">
        <f t="shared" si="754"/>
        <v>33340</v>
      </c>
      <c r="F1726" s="45">
        <f t="shared" si="754"/>
        <v>1400</v>
      </c>
      <c r="G1726" s="45">
        <f t="shared" si="754"/>
        <v>0</v>
      </c>
      <c r="H1726" s="45">
        <f t="shared" si="754"/>
        <v>0</v>
      </c>
      <c r="I1726" s="45">
        <f t="shared" si="754"/>
        <v>0</v>
      </c>
      <c r="J1726" s="45">
        <f t="shared" si="754"/>
        <v>655</v>
      </c>
      <c r="K1726" s="45">
        <f t="shared" si="754"/>
        <v>0</v>
      </c>
      <c r="L1726" s="45">
        <f t="shared" si="754"/>
        <v>0</v>
      </c>
      <c r="M1726" s="45">
        <f t="shared" si="754"/>
        <v>0</v>
      </c>
      <c r="N1726" s="45">
        <f t="shared" si="754"/>
        <v>1211</v>
      </c>
      <c r="O1726" s="45">
        <f t="shared" si="754"/>
        <v>0</v>
      </c>
      <c r="P1726" s="45">
        <f t="shared" si="754"/>
        <v>0</v>
      </c>
      <c r="Q1726" s="45">
        <f t="shared" si="754"/>
        <v>0</v>
      </c>
      <c r="R1726" s="45">
        <f t="shared" si="754"/>
        <v>0</v>
      </c>
      <c r="S1726" s="45">
        <f t="shared" si="754"/>
        <v>0</v>
      </c>
      <c r="T1726" s="45">
        <f t="shared" si="754"/>
        <v>0</v>
      </c>
      <c r="U1726" s="309">
        <f t="shared" si="754"/>
        <v>21185</v>
      </c>
      <c r="V1726" s="176">
        <f t="shared" si="754"/>
        <v>21185</v>
      </c>
      <c r="W1726" s="176">
        <f t="shared" si="754"/>
        <v>21185</v>
      </c>
      <c r="X1726" s="176">
        <f t="shared" si="735"/>
        <v>-16611</v>
      </c>
      <c r="Y1726" s="38"/>
      <c r="Z1726" s="5">
        <f t="shared" si="737"/>
        <v>0</v>
      </c>
      <c r="AA1726" s="48"/>
      <c r="AB1726" s="48"/>
      <c r="AC1726" s="48"/>
      <c r="AD1726" s="48"/>
      <c r="AE1726" s="48"/>
      <c r="AF1726" s="48"/>
      <c r="AG1726" s="48"/>
      <c r="AH1726" s="48"/>
      <c r="AI1726" s="48"/>
      <c r="AJ1726" s="48"/>
      <c r="AK1726" s="48"/>
      <c r="AL1726" s="48"/>
      <c r="AM1726" s="48"/>
      <c r="AN1726" s="48"/>
      <c r="AO1726" s="48"/>
      <c r="AP1726" s="48"/>
      <c r="AQ1726" s="48"/>
      <c r="AR1726" s="48"/>
      <c r="AS1726" s="48"/>
      <c r="AT1726" s="48"/>
      <c r="AU1726" s="48"/>
      <c r="AV1726" s="48"/>
      <c r="AW1726" s="48"/>
      <c r="AX1726" s="48"/>
      <c r="AY1726" s="48"/>
      <c r="AZ1726" s="48"/>
      <c r="BA1726" s="48"/>
      <c r="BB1726" s="48"/>
      <c r="BC1726" s="48"/>
      <c r="BD1726" s="48"/>
      <c r="BE1726" s="48"/>
      <c r="BF1726" s="48"/>
      <c r="BG1726" s="48"/>
    </row>
    <row r="1727" spans="1:59" s="62" customFormat="1" ht="36">
      <c r="A1727" s="50" t="s">
        <v>40</v>
      </c>
      <c r="B1727" s="51" t="s">
        <v>1229</v>
      </c>
      <c r="C1727" s="359">
        <v>16027</v>
      </c>
      <c r="D1727" s="52">
        <f>SUM(E1727:P1727)</f>
        <v>19319</v>
      </c>
      <c r="E1727" s="52">
        <v>19319</v>
      </c>
      <c r="F1727" s="52"/>
      <c r="G1727" s="52"/>
      <c r="H1727" s="52"/>
      <c r="I1727" s="52"/>
      <c r="J1727" s="52"/>
      <c r="K1727" s="52"/>
      <c r="L1727" s="52"/>
      <c r="M1727" s="52"/>
      <c r="N1727" s="52"/>
      <c r="O1727" s="52"/>
      <c r="P1727" s="52"/>
      <c r="Q1727" s="52"/>
      <c r="R1727" s="52"/>
      <c r="S1727" s="52"/>
      <c r="T1727" s="52"/>
      <c r="U1727" s="311">
        <f t="shared" si="728"/>
        <v>19319</v>
      </c>
      <c r="V1727" s="32">
        <f t="shared" si="752"/>
        <v>19319</v>
      </c>
      <c r="W1727" s="97">
        <f t="shared" si="749"/>
        <v>19319</v>
      </c>
      <c r="X1727" s="180">
        <f t="shared" si="735"/>
        <v>3292</v>
      </c>
      <c r="Y1727" s="75" t="s">
        <v>37</v>
      </c>
      <c r="Z1727" s="5">
        <f t="shared" si="737"/>
        <v>0</v>
      </c>
      <c r="AA1727" s="61"/>
      <c r="AB1727" s="61"/>
      <c r="AC1727" s="61"/>
      <c r="AD1727" s="61"/>
      <c r="AE1727" s="61"/>
      <c r="AF1727" s="61"/>
      <c r="AG1727" s="61"/>
      <c r="AH1727" s="61"/>
      <c r="AI1727" s="61"/>
      <c r="AJ1727" s="61"/>
      <c r="AK1727" s="61"/>
      <c r="AL1727" s="61"/>
      <c r="AM1727" s="61"/>
      <c r="AN1727" s="61"/>
      <c r="AO1727" s="61"/>
      <c r="AP1727" s="61"/>
      <c r="AQ1727" s="61"/>
      <c r="AR1727" s="61"/>
      <c r="AS1727" s="61"/>
      <c r="AT1727" s="61"/>
      <c r="AU1727" s="61"/>
      <c r="AV1727" s="61"/>
      <c r="AW1727" s="61"/>
      <c r="AX1727" s="61"/>
      <c r="AY1727" s="61"/>
      <c r="AZ1727" s="61"/>
      <c r="BA1727" s="61"/>
      <c r="BB1727" s="61"/>
      <c r="BC1727" s="61"/>
      <c r="BD1727" s="61"/>
      <c r="BE1727" s="61"/>
      <c r="BF1727" s="61"/>
      <c r="BG1727" s="61"/>
    </row>
    <row r="1728" spans="1:59" s="62" customFormat="1" ht="12" hidden="1">
      <c r="A1728" s="50" t="s">
        <v>40</v>
      </c>
      <c r="B1728" s="51" t="s">
        <v>1230</v>
      </c>
      <c r="C1728" s="359">
        <v>10390</v>
      </c>
      <c r="D1728" s="52">
        <f>SUM(E1728:P1728)</f>
        <v>0</v>
      </c>
      <c r="E1728" s="52"/>
      <c r="F1728" s="52"/>
      <c r="G1728" s="52"/>
      <c r="H1728" s="52"/>
      <c r="I1728" s="52"/>
      <c r="J1728" s="52"/>
      <c r="K1728" s="52"/>
      <c r="L1728" s="52"/>
      <c r="M1728" s="52"/>
      <c r="N1728" s="52"/>
      <c r="O1728" s="52"/>
      <c r="P1728" s="52"/>
      <c r="Q1728" s="52"/>
      <c r="R1728" s="52"/>
      <c r="S1728" s="52"/>
      <c r="T1728" s="52"/>
      <c r="U1728" s="311">
        <f t="shared" ref="U1728:U1791" si="755">D1728+Q1728+R1728</f>
        <v>0</v>
      </c>
      <c r="V1728" s="32">
        <f t="shared" si="752"/>
        <v>0</v>
      </c>
      <c r="W1728" s="97">
        <f t="shared" si="749"/>
        <v>0</v>
      </c>
      <c r="X1728" s="180">
        <f t="shared" si="735"/>
        <v>-10390</v>
      </c>
      <c r="Y1728" s="75" t="s">
        <v>37</v>
      </c>
      <c r="Z1728" s="5">
        <f t="shared" si="737"/>
        <v>0</v>
      </c>
      <c r="AA1728" s="61"/>
      <c r="AB1728" s="61"/>
      <c r="AC1728" s="61"/>
      <c r="AD1728" s="61"/>
      <c r="AE1728" s="61"/>
      <c r="AF1728" s="61"/>
      <c r="AG1728" s="61"/>
      <c r="AH1728" s="61"/>
      <c r="AI1728" s="61"/>
      <c r="AJ1728" s="61"/>
      <c r="AK1728" s="61"/>
      <c r="AL1728" s="61"/>
      <c r="AM1728" s="61"/>
      <c r="AN1728" s="61"/>
      <c r="AO1728" s="61"/>
      <c r="AP1728" s="61"/>
      <c r="AQ1728" s="61"/>
      <c r="AR1728" s="61"/>
      <c r="AS1728" s="61"/>
      <c r="AT1728" s="61"/>
      <c r="AU1728" s="61"/>
      <c r="AV1728" s="61"/>
      <c r="AW1728" s="61"/>
      <c r="AX1728" s="61"/>
      <c r="AY1728" s="61"/>
      <c r="AZ1728" s="61"/>
      <c r="BA1728" s="61"/>
      <c r="BB1728" s="61"/>
      <c r="BC1728" s="61"/>
      <c r="BD1728" s="61"/>
      <c r="BE1728" s="61"/>
      <c r="BF1728" s="61"/>
      <c r="BG1728" s="61"/>
    </row>
    <row r="1729" spans="1:59" s="62" customFormat="1" ht="24" hidden="1">
      <c r="A1729" s="50" t="s">
        <v>40</v>
      </c>
      <c r="B1729" s="51" t="s">
        <v>1231</v>
      </c>
      <c r="C1729" s="359">
        <v>150</v>
      </c>
      <c r="D1729" s="52">
        <f t="shared" si="750"/>
        <v>0</v>
      </c>
      <c r="E1729" s="52"/>
      <c r="F1729" s="52"/>
      <c r="G1729" s="52"/>
      <c r="H1729" s="52"/>
      <c r="I1729" s="52"/>
      <c r="J1729" s="52"/>
      <c r="K1729" s="52"/>
      <c r="L1729" s="52"/>
      <c r="M1729" s="52"/>
      <c r="N1729" s="52"/>
      <c r="O1729" s="52"/>
      <c r="P1729" s="52"/>
      <c r="Q1729" s="52"/>
      <c r="R1729" s="52"/>
      <c r="S1729" s="52"/>
      <c r="T1729" s="52"/>
      <c r="U1729" s="311">
        <f t="shared" si="755"/>
        <v>0</v>
      </c>
      <c r="V1729" s="32">
        <f t="shared" si="752"/>
        <v>0</v>
      </c>
      <c r="W1729" s="97">
        <f t="shared" si="749"/>
        <v>0</v>
      </c>
      <c r="X1729" s="180">
        <f t="shared" si="735"/>
        <v>-150</v>
      </c>
      <c r="Y1729" s="75" t="s">
        <v>37</v>
      </c>
      <c r="Z1729" s="5">
        <f t="shared" si="737"/>
        <v>0</v>
      </c>
      <c r="AA1729" s="61"/>
      <c r="AB1729" s="61"/>
      <c r="AC1729" s="61"/>
      <c r="AD1729" s="61"/>
      <c r="AE1729" s="61"/>
      <c r="AF1729" s="61"/>
      <c r="AG1729" s="61"/>
      <c r="AH1729" s="61"/>
      <c r="AI1729" s="61"/>
      <c r="AJ1729" s="61"/>
      <c r="AK1729" s="61"/>
      <c r="AL1729" s="61"/>
      <c r="AM1729" s="61"/>
      <c r="AN1729" s="61"/>
      <c r="AO1729" s="61"/>
      <c r="AP1729" s="61"/>
      <c r="AQ1729" s="61"/>
      <c r="AR1729" s="61"/>
      <c r="AS1729" s="61"/>
      <c r="AT1729" s="61"/>
      <c r="AU1729" s="61"/>
      <c r="AV1729" s="61"/>
      <c r="AW1729" s="61"/>
      <c r="AX1729" s="61"/>
      <c r="AY1729" s="61"/>
      <c r="AZ1729" s="61"/>
      <c r="BA1729" s="61"/>
      <c r="BB1729" s="61"/>
      <c r="BC1729" s="61"/>
      <c r="BD1729" s="61"/>
      <c r="BE1729" s="61"/>
      <c r="BF1729" s="61"/>
      <c r="BG1729" s="61"/>
    </row>
    <row r="1730" spans="1:59" s="62" customFormat="1" ht="24">
      <c r="A1730" s="50" t="s">
        <v>40</v>
      </c>
      <c r="B1730" s="51" t="s">
        <v>1232</v>
      </c>
      <c r="C1730" s="359">
        <v>120</v>
      </c>
      <c r="D1730" s="52">
        <f t="shared" si="750"/>
        <v>120</v>
      </c>
      <c r="E1730" s="52"/>
      <c r="F1730" s="52"/>
      <c r="G1730" s="52"/>
      <c r="H1730" s="52"/>
      <c r="I1730" s="52"/>
      <c r="J1730" s="52"/>
      <c r="K1730" s="52"/>
      <c r="L1730" s="52"/>
      <c r="M1730" s="52"/>
      <c r="N1730" s="52">
        <v>120</v>
      </c>
      <c r="O1730" s="52"/>
      <c r="P1730" s="52"/>
      <c r="Q1730" s="52"/>
      <c r="R1730" s="52"/>
      <c r="S1730" s="52"/>
      <c r="T1730" s="52"/>
      <c r="U1730" s="311">
        <f t="shared" si="755"/>
        <v>120</v>
      </c>
      <c r="V1730" s="32">
        <f t="shared" si="752"/>
        <v>120</v>
      </c>
      <c r="W1730" s="97">
        <f t="shared" si="749"/>
        <v>120</v>
      </c>
      <c r="X1730" s="180">
        <f t="shared" si="735"/>
        <v>0</v>
      </c>
      <c r="Y1730" s="75" t="s">
        <v>37</v>
      </c>
      <c r="Z1730" s="5">
        <f t="shared" si="737"/>
        <v>0</v>
      </c>
      <c r="AA1730" s="61"/>
      <c r="AB1730" s="61"/>
      <c r="AC1730" s="61"/>
      <c r="AD1730" s="61"/>
      <c r="AE1730" s="61"/>
      <c r="AF1730" s="61"/>
      <c r="AG1730" s="61"/>
      <c r="AH1730" s="61"/>
      <c r="AI1730" s="61"/>
      <c r="AJ1730" s="61"/>
      <c r="AK1730" s="61"/>
      <c r="AL1730" s="61"/>
      <c r="AM1730" s="61"/>
      <c r="AN1730" s="61"/>
      <c r="AO1730" s="61"/>
      <c r="AP1730" s="61"/>
      <c r="AQ1730" s="61"/>
      <c r="AR1730" s="61"/>
      <c r="AS1730" s="61"/>
      <c r="AT1730" s="61"/>
      <c r="AU1730" s="61"/>
      <c r="AV1730" s="61"/>
      <c r="AW1730" s="61"/>
      <c r="AX1730" s="61"/>
      <c r="AY1730" s="61"/>
      <c r="AZ1730" s="61"/>
      <c r="BA1730" s="61"/>
      <c r="BB1730" s="61"/>
      <c r="BC1730" s="61"/>
      <c r="BD1730" s="61"/>
      <c r="BE1730" s="61"/>
      <c r="BF1730" s="61"/>
      <c r="BG1730" s="61"/>
    </row>
    <row r="1731" spans="1:59" s="62" customFormat="1" ht="24" hidden="1">
      <c r="A1731" s="50" t="s">
        <v>40</v>
      </c>
      <c r="B1731" s="51" t="s">
        <v>1233</v>
      </c>
      <c r="C1731" s="359">
        <v>292</v>
      </c>
      <c r="D1731" s="52">
        <f t="shared" si="750"/>
        <v>0</v>
      </c>
      <c r="E1731" s="52"/>
      <c r="F1731" s="52"/>
      <c r="G1731" s="52"/>
      <c r="H1731" s="52"/>
      <c r="I1731" s="52"/>
      <c r="J1731" s="52"/>
      <c r="K1731" s="52"/>
      <c r="L1731" s="52"/>
      <c r="M1731" s="52"/>
      <c r="N1731" s="52"/>
      <c r="O1731" s="52"/>
      <c r="P1731" s="52"/>
      <c r="Q1731" s="52"/>
      <c r="R1731" s="52"/>
      <c r="S1731" s="52"/>
      <c r="T1731" s="52"/>
      <c r="U1731" s="311">
        <f t="shared" si="755"/>
        <v>0</v>
      </c>
      <c r="V1731" s="32">
        <f t="shared" si="752"/>
        <v>0</v>
      </c>
      <c r="W1731" s="97">
        <f t="shared" si="749"/>
        <v>0</v>
      </c>
      <c r="X1731" s="180">
        <f t="shared" si="735"/>
        <v>-292</v>
      </c>
      <c r="Y1731" s="75" t="s">
        <v>37</v>
      </c>
      <c r="Z1731" s="5">
        <f t="shared" si="737"/>
        <v>0</v>
      </c>
      <c r="AA1731" s="61"/>
      <c r="AB1731" s="61"/>
      <c r="AC1731" s="61"/>
      <c r="AD1731" s="61"/>
      <c r="AE1731" s="61"/>
      <c r="AF1731" s="61"/>
      <c r="AG1731" s="61"/>
      <c r="AH1731" s="61"/>
      <c r="AI1731" s="61"/>
      <c r="AJ1731" s="61"/>
      <c r="AK1731" s="61"/>
      <c r="AL1731" s="61"/>
      <c r="AM1731" s="61"/>
      <c r="AN1731" s="61"/>
      <c r="AO1731" s="61"/>
      <c r="AP1731" s="61"/>
      <c r="AQ1731" s="61"/>
      <c r="AR1731" s="61"/>
      <c r="AS1731" s="61"/>
      <c r="AT1731" s="61"/>
      <c r="AU1731" s="61"/>
      <c r="AV1731" s="61"/>
      <c r="AW1731" s="61"/>
      <c r="AX1731" s="61"/>
      <c r="AY1731" s="61"/>
      <c r="AZ1731" s="61"/>
      <c r="BA1731" s="61"/>
      <c r="BB1731" s="61"/>
      <c r="BC1731" s="61"/>
      <c r="BD1731" s="61"/>
      <c r="BE1731" s="61"/>
      <c r="BF1731" s="61"/>
      <c r="BG1731" s="61"/>
    </row>
    <row r="1732" spans="1:59" s="62" customFormat="1" ht="48.75" customHeight="1">
      <c r="A1732" s="50" t="s">
        <v>40</v>
      </c>
      <c r="B1732" s="51" t="s">
        <v>1234</v>
      </c>
      <c r="C1732" s="359"/>
      <c r="D1732" s="52">
        <f t="shared" si="750"/>
        <v>344</v>
      </c>
      <c r="E1732" s="52"/>
      <c r="F1732" s="52"/>
      <c r="G1732" s="52"/>
      <c r="H1732" s="52"/>
      <c r="I1732" s="52"/>
      <c r="J1732" s="52"/>
      <c r="K1732" s="52"/>
      <c r="L1732" s="52"/>
      <c r="M1732" s="52"/>
      <c r="N1732" s="52">
        <v>344</v>
      </c>
      <c r="O1732" s="52"/>
      <c r="P1732" s="52"/>
      <c r="Q1732" s="52"/>
      <c r="R1732" s="52"/>
      <c r="S1732" s="52"/>
      <c r="T1732" s="52"/>
      <c r="U1732" s="311">
        <f t="shared" si="755"/>
        <v>344</v>
      </c>
      <c r="V1732" s="32">
        <f t="shared" si="752"/>
        <v>344</v>
      </c>
      <c r="W1732" s="97">
        <f t="shared" si="749"/>
        <v>344</v>
      </c>
      <c r="X1732" s="172">
        <f t="shared" si="735"/>
        <v>344</v>
      </c>
      <c r="Y1732" s="75" t="s">
        <v>37</v>
      </c>
      <c r="Z1732" s="5">
        <f t="shared" si="737"/>
        <v>0</v>
      </c>
      <c r="AA1732" s="61"/>
      <c r="AB1732" s="61"/>
      <c r="AC1732" s="61"/>
      <c r="AD1732" s="61"/>
      <c r="AE1732" s="61"/>
      <c r="AF1732" s="61"/>
      <c r="AG1732" s="61"/>
      <c r="AH1732" s="61"/>
      <c r="AI1732" s="61"/>
      <c r="AJ1732" s="61"/>
      <c r="AK1732" s="61"/>
      <c r="AL1732" s="61"/>
      <c r="AM1732" s="61"/>
      <c r="AN1732" s="61"/>
      <c r="AO1732" s="61"/>
      <c r="AP1732" s="61"/>
      <c r="AQ1732" s="61"/>
      <c r="AR1732" s="61"/>
      <c r="AS1732" s="61"/>
      <c r="AT1732" s="61"/>
      <c r="AU1732" s="61"/>
      <c r="AV1732" s="61"/>
      <c r="AW1732" s="61"/>
      <c r="AX1732" s="61"/>
      <c r="AY1732" s="61"/>
      <c r="AZ1732" s="61"/>
      <c r="BA1732" s="61"/>
      <c r="BB1732" s="61"/>
      <c r="BC1732" s="61"/>
      <c r="BD1732" s="61"/>
      <c r="BE1732" s="61"/>
      <c r="BF1732" s="61"/>
      <c r="BG1732" s="61"/>
    </row>
    <row r="1733" spans="1:59" s="62" customFormat="1" ht="24">
      <c r="A1733" s="50" t="s">
        <v>40</v>
      </c>
      <c r="B1733" s="51" t="s">
        <v>1235</v>
      </c>
      <c r="C1733" s="359"/>
      <c r="D1733" s="52">
        <f t="shared" si="750"/>
        <v>747</v>
      </c>
      <c r="E1733" s="52"/>
      <c r="F1733" s="52"/>
      <c r="G1733" s="52"/>
      <c r="H1733" s="52"/>
      <c r="I1733" s="52"/>
      <c r="J1733" s="52"/>
      <c r="K1733" s="52"/>
      <c r="L1733" s="52"/>
      <c r="M1733" s="52"/>
      <c r="N1733" s="52">
        <v>747</v>
      </c>
      <c r="O1733" s="52"/>
      <c r="P1733" s="52"/>
      <c r="Q1733" s="52"/>
      <c r="R1733" s="52"/>
      <c r="S1733" s="52"/>
      <c r="T1733" s="52"/>
      <c r="U1733" s="311">
        <f t="shared" si="755"/>
        <v>747</v>
      </c>
      <c r="V1733" s="32">
        <f t="shared" si="752"/>
        <v>747</v>
      </c>
      <c r="W1733" s="97">
        <f t="shared" si="749"/>
        <v>747</v>
      </c>
      <c r="X1733" s="180">
        <f t="shared" si="735"/>
        <v>747</v>
      </c>
      <c r="Y1733" s="75" t="s">
        <v>37</v>
      </c>
      <c r="Z1733" s="5">
        <f t="shared" si="737"/>
        <v>0</v>
      </c>
      <c r="AA1733" s="61"/>
      <c r="AB1733" s="61"/>
      <c r="AC1733" s="61"/>
      <c r="AD1733" s="61"/>
      <c r="AE1733" s="61"/>
      <c r="AF1733" s="61"/>
      <c r="AG1733" s="61"/>
      <c r="AH1733" s="61"/>
      <c r="AI1733" s="61"/>
      <c r="AJ1733" s="61"/>
      <c r="AK1733" s="61"/>
      <c r="AL1733" s="61"/>
      <c r="AM1733" s="61"/>
      <c r="AN1733" s="61"/>
      <c r="AO1733" s="61"/>
      <c r="AP1733" s="61"/>
      <c r="AQ1733" s="61"/>
      <c r="AR1733" s="61"/>
      <c r="AS1733" s="61"/>
      <c r="AT1733" s="61"/>
      <c r="AU1733" s="61"/>
      <c r="AV1733" s="61"/>
      <c r="AW1733" s="61"/>
      <c r="AX1733" s="61"/>
      <c r="AY1733" s="61"/>
      <c r="AZ1733" s="61"/>
      <c r="BA1733" s="61"/>
      <c r="BB1733" s="61"/>
      <c r="BC1733" s="61"/>
      <c r="BD1733" s="61"/>
      <c r="BE1733" s="61"/>
      <c r="BF1733" s="61"/>
      <c r="BG1733" s="61"/>
    </row>
    <row r="1734" spans="1:59" s="62" customFormat="1" ht="24">
      <c r="A1734" s="50" t="s">
        <v>40</v>
      </c>
      <c r="B1734" s="51" t="s">
        <v>1236</v>
      </c>
      <c r="C1734" s="359"/>
      <c r="D1734" s="52">
        <f>SUM(E1734:P1734)</f>
        <v>655</v>
      </c>
      <c r="E1734" s="52"/>
      <c r="F1734" s="52"/>
      <c r="G1734" s="52"/>
      <c r="H1734" s="52"/>
      <c r="I1734" s="52"/>
      <c r="J1734" s="52">
        <v>655</v>
      </c>
      <c r="K1734" s="52"/>
      <c r="L1734" s="52"/>
      <c r="M1734" s="52"/>
      <c r="N1734" s="52"/>
      <c r="O1734" s="52"/>
      <c r="P1734" s="52"/>
      <c r="Q1734" s="52"/>
      <c r="R1734" s="52"/>
      <c r="S1734" s="52"/>
      <c r="T1734" s="52"/>
      <c r="U1734" s="311">
        <f t="shared" si="755"/>
        <v>655</v>
      </c>
      <c r="V1734" s="32">
        <f t="shared" si="752"/>
        <v>655</v>
      </c>
      <c r="W1734" s="97">
        <f t="shared" si="749"/>
        <v>655</v>
      </c>
      <c r="X1734" s="180">
        <f t="shared" si="735"/>
        <v>655</v>
      </c>
      <c r="Y1734" s="75" t="s">
        <v>37</v>
      </c>
      <c r="Z1734" s="5">
        <f t="shared" si="737"/>
        <v>0</v>
      </c>
      <c r="AA1734" s="61"/>
      <c r="AB1734" s="61"/>
      <c r="AC1734" s="61"/>
      <c r="AD1734" s="61"/>
      <c r="AE1734" s="61"/>
      <c r="AF1734" s="61"/>
      <c r="AG1734" s="61"/>
      <c r="AH1734" s="61"/>
      <c r="AI1734" s="61"/>
      <c r="AJ1734" s="61"/>
      <c r="AK1734" s="61"/>
      <c r="AL1734" s="61"/>
      <c r="AM1734" s="61"/>
      <c r="AN1734" s="61"/>
      <c r="AO1734" s="61"/>
      <c r="AP1734" s="61"/>
      <c r="AQ1734" s="61"/>
      <c r="AR1734" s="61"/>
      <c r="AS1734" s="61"/>
      <c r="AT1734" s="61"/>
      <c r="AU1734" s="61"/>
      <c r="AV1734" s="61"/>
      <c r="AW1734" s="61"/>
      <c r="AX1734" s="61"/>
      <c r="AY1734" s="61"/>
      <c r="AZ1734" s="61"/>
      <c r="BA1734" s="61"/>
      <c r="BB1734" s="61"/>
      <c r="BC1734" s="61"/>
      <c r="BD1734" s="61"/>
      <c r="BE1734" s="61"/>
      <c r="BF1734" s="61"/>
      <c r="BG1734" s="61"/>
    </row>
    <row r="1735" spans="1:59" s="62" customFormat="1" ht="36">
      <c r="A1735" s="50" t="s">
        <v>40</v>
      </c>
      <c r="B1735" s="173" t="s">
        <v>1237</v>
      </c>
      <c r="C1735" s="359">
        <v>15224</v>
      </c>
      <c r="D1735" s="52">
        <f t="shared" ref="D1735:D1739" si="756">SUM(E1735:P1735)</f>
        <v>11651</v>
      </c>
      <c r="E1735" s="52">
        <v>11651</v>
      </c>
      <c r="F1735" s="52"/>
      <c r="G1735" s="52"/>
      <c r="H1735" s="52"/>
      <c r="I1735" s="52"/>
      <c r="J1735" s="52"/>
      <c r="K1735" s="52"/>
      <c r="L1735" s="52"/>
      <c r="M1735" s="52"/>
      <c r="N1735" s="52"/>
      <c r="O1735" s="52"/>
      <c r="P1735" s="52"/>
      <c r="Q1735" s="52"/>
      <c r="R1735" s="52"/>
      <c r="S1735" s="52"/>
      <c r="T1735" s="52"/>
      <c r="U1735" s="311"/>
      <c r="V1735" s="32"/>
      <c r="W1735" s="97"/>
      <c r="X1735" s="180">
        <f t="shared" si="735"/>
        <v>-3573</v>
      </c>
      <c r="Y1735" s="38" t="s">
        <v>236</v>
      </c>
      <c r="Z1735" s="5">
        <f t="shared" si="737"/>
        <v>0</v>
      </c>
      <c r="AA1735" s="61"/>
      <c r="AB1735" s="61"/>
      <c r="AC1735" s="61"/>
      <c r="AD1735" s="61"/>
      <c r="AE1735" s="61"/>
      <c r="AF1735" s="61"/>
      <c r="AG1735" s="61"/>
      <c r="AH1735" s="61"/>
      <c r="AI1735" s="61"/>
      <c r="AJ1735" s="61"/>
      <c r="AK1735" s="61"/>
      <c r="AL1735" s="61"/>
      <c r="AM1735" s="61"/>
      <c r="AN1735" s="61"/>
      <c r="AO1735" s="61"/>
      <c r="AP1735" s="61"/>
      <c r="AQ1735" s="61"/>
      <c r="AR1735" s="61"/>
      <c r="AS1735" s="61"/>
      <c r="AT1735" s="61"/>
      <c r="AU1735" s="61"/>
      <c r="AV1735" s="61"/>
      <c r="AW1735" s="61"/>
      <c r="AX1735" s="61"/>
      <c r="AY1735" s="61"/>
      <c r="AZ1735" s="61"/>
      <c r="BA1735" s="61"/>
      <c r="BB1735" s="61"/>
      <c r="BC1735" s="61"/>
      <c r="BD1735" s="61"/>
      <c r="BE1735" s="61"/>
      <c r="BF1735" s="61"/>
      <c r="BG1735" s="61"/>
    </row>
    <row r="1736" spans="1:59" s="62" customFormat="1" ht="24" hidden="1">
      <c r="A1736" s="50" t="s">
        <v>40</v>
      </c>
      <c r="B1736" s="51" t="s">
        <v>1238</v>
      </c>
      <c r="C1736" s="359">
        <v>6500</v>
      </c>
      <c r="D1736" s="52">
        <f t="shared" si="756"/>
        <v>0</v>
      </c>
      <c r="E1736" s="52"/>
      <c r="F1736" s="52"/>
      <c r="G1736" s="52"/>
      <c r="H1736" s="52"/>
      <c r="I1736" s="52"/>
      <c r="J1736" s="52"/>
      <c r="K1736" s="52"/>
      <c r="L1736" s="52"/>
      <c r="M1736" s="52"/>
      <c r="N1736" s="52"/>
      <c r="O1736" s="52"/>
      <c r="P1736" s="52"/>
      <c r="Q1736" s="52"/>
      <c r="R1736" s="52"/>
      <c r="S1736" s="52"/>
      <c r="T1736" s="52"/>
      <c r="U1736" s="311"/>
      <c r="V1736" s="32"/>
      <c r="W1736" s="97"/>
      <c r="X1736" s="180">
        <f t="shared" si="735"/>
        <v>-6500</v>
      </c>
      <c r="Y1736" s="38" t="s">
        <v>236</v>
      </c>
      <c r="Z1736" s="5">
        <f t="shared" si="737"/>
        <v>0</v>
      </c>
      <c r="AA1736" s="61"/>
      <c r="AB1736" s="61"/>
      <c r="AC1736" s="61"/>
      <c r="AD1736" s="61"/>
      <c r="AE1736" s="61"/>
      <c r="AF1736" s="61"/>
      <c r="AG1736" s="61"/>
      <c r="AH1736" s="61"/>
      <c r="AI1736" s="61"/>
      <c r="AJ1736" s="61"/>
      <c r="AK1736" s="61"/>
      <c r="AL1736" s="61"/>
      <c r="AM1736" s="61"/>
      <c r="AN1736" s="61"/>
      <c r="AO1736" s="61"/>
      <c r="AP1736" s="61"/>
      <c r="AQ1736" s="61"/>
      <c r="AR1736" s="61"/>
      <c r="AS1736" s="61"/>
      <c r="AT1736" s="61"/>
      <c r="AU1736" s="61"/>
      <c r="AV1736" s="61"/>
      <c r="AW1736" s="61"/>
      <c r="AX1736" s="61"/>
      <c r="AY1736" s="61"/>
      <c r="AZ1736" s="61"/>
      <c r="BA1736" s="61"/>
      <c r="BB1736" s="61"/>
      <c r="BC1736" s="61"/>
      <c r="BD1736" s="61"/>
      <c r="BE1736" s="61"/>
      <c r="BF1736" s="61"/>
      <c r="BG1736" s="61"/>
    </row>
    <row r="1737" spans="1:59" s="62" customFormat="1" ht="24">
      <c r="A1737" s="50" t="s">
        <v>40</v>
      </c>
      <c r="B1737" s="51" t="s">
        <v>1239</v>
      </c>
      <c r="C1737" s="359">
        <v>1400</v>
      </c>
      <c r="D1737" s="52">
        <f t="shared" si="756"/>
        <v>1400</v>
      </c>
      <c r="E1737" s="52"/>
      <c r="F1737" s="52">
        <v>1400</v>
      </c>
      <c r="G1737" s="52"/>
      <c r="H1737" s="52"/>
      <c r="I1737" s="52"/>
      <c r="J1737" s="52"/>
      <c r="K1737" s="52"/>
      <c r="L1737" s="52"/>
      <c r="M1737" s="52"/>
      <c r="N1737" s="52"/>
      <c r="O1737" s="52"/>
      <c r="P1737" s="52"/>
      <c r="Q1737" s="52"/>
      <c r="R1737" s="52"/>
      <c r="S1737" s="52"/>
      <c r="T1737" s="52"/>
      <c r="U1737" s="311"/>
      <c r="V1737" s="32"/>
      <c r="W1737" s="97"/>
      <c r="X1737" s="180">
        <f t="shared" si="735"/>
        <v>0</v>
      </c>
      <c r="Y1737" s="38" t="s">
        <v>236</v>
      </c>
      <c r="Z1737" s="5">
        <f t="shared" si="737"/>
        <v>0</v>
      </c>
      <c r="AA1737" s="61"/>
      <c r="AB1737" s="61"/>
      <c r="AC1737" s="61"/>
      <c r="AD1737" s="61"/>
      <c r="AE1737" s="61"/>
      <c r="AF1737" s="61"/>
      <c r="AG1737" s="61"/>
      <c r="AH1737" s="61"/>
      <c r="AI1737" s="61"/>
      <c r="AJ1737" s="61"/>
      <c r="AK1737" s="61"/>
      <c r="AL1737" s="61"/>
      <c r="AM1737" s="61"/>
      <c r="AN1737" s="61"/>
      <c r="AO1737" s="61"/>
      <c r="AP1737" s="61"/>
      <c r="AQ1737" s="61"/>
      <c r="AR1737" s="61"/>
      <c r="AS1737" s="61"/>
      <c r="AT1737" s="61"/>
      <c r="AU1737" s="61"/>
      <c r="AV1737" s="61"/>
      <c r="AW1737" s="61"/>
      <c r="AX1737" s="61"/>
      <c r="AY1737" s="61"/>
      <c r="AZ1737" s="61"/>
      <c r="BA1737" s="61"/>
      <c r="BB1737" s="61"/>
      <c r="BC1737" s="61"/>
      <c r="BD1737" s="61"/>
      <c r="BE1737" s="61"/>
      <c r="BF1737" s="61"/>
      <c r="BG1737" s="61"/>
    </row>
    <row r="1738" spans="1:59" s="62" customFormat="1" ht="24" hidden="1">
      <c r="A1738" s="50" t="s">
        <v>40</v>
      </c>
      <c r="B1738" s="51" t="s">
        <v>1240</v>
      </c>
      <c r="C1738" s="359">
        <v>1514</v>
      </c>
      <c r="D1738" s="52">
        <f t="shared" si="756"/>
        <v>0</v>
      </c>
      <c r="E1738" s="52"/>
      <c r="F1738" s="52"/>
      <c r="G1738" s="52"/>
      <c r="H1738" s="52"/>
      <c r="I1738" s="52"/>
      <c r="J1738" s="52"/>
      <c r="K1738" s="52"/>
      <c r="L1738" s="52"/>
      <c r="M1738" s="52"/>
      <c r="N1738" s="52"/>
      <c r="O1738" s="52"/>
      <c r="P1738" s="52"/>
      <c r="Q1738" s="52"/>
      <c r="R1738" s="52"/>
      <c r="S1738" s="52"/>
      <c r="T1738" s="52"/>
      <c r="U1738" s="311"/>
      <c r="V1738" s="32"/>
      <c r="W1738" s="97"/>
      <c r="X1738" s="180">
        <f t="shared" si="735"/>
        <v>-1514</v>
      </c>
      <c r="Y1738" s="75" t="s">
        <v>37</v>
      </c>
      <c r="Z1738" s="5">
        <f t="shared" si="737"/>
        <v>0</v>
      </c>
      <c r="AA1738" s="61"/>
      <c r="AB1738" s="61"/>
      <c r="AC1738" s="61"/>
      <c r="AD1738" s="61"/>
      <c r="AE1738" s="61"/>
      <c r="AF1738" s="61"/>
      <c r="AG1738" s="61"/>
      <c r="AH1738" s="61"/>
      <c r="AI1738" s="61"/>
      <c r="AJ1738" s="61"/>
      <c r="AK1738" s="61"/>
      <c r="AL1738" s="61"/>
      <c r="AM1738" s="61"/>
      <c r="AN1738" s="61"/>
      <c r="AO1738" s="61"/>
      <c r="AP1738" s="61"/>
      <c r="AQ1738" s="61"/>
      <c r="AR1738" s="61"/>
      <c r="AS1738" s="61"/>
      <c r="AT1738" s="61"/>
      <c r="AU1738" s="61"/>
      <c r="AV1738" s="61"/>
      <c r="AW1738" s="61"/>
      <c r="AX1738" s="61"/>
      <c r="AY1738" s="61"/>
      <c r="AZ1738" s="61"/>
      <c r="BA1738" s="61"/>
      <c r="BB1738" s="61"/>
      <c r="BC1738" s="61"/>
      <c r="BD1738" s="61"/>
      <c r="BE1738" s="61"/>
      <c r="BF1738" s="61"/>
      <c r="BG1738" s="61"/>
    </row>
    <row r="1739" spans="1:59" s="62" customFormat="1" ht="66.75" customHeight="1">
      <c r="A1739" s="50" t="s">
        <v>40</v>
      </c>
      <c r="B1739" s="51" t="s">
        <v>1241</v>
      </c>
      <c r="C1739" s="359">
        <v>1600</v>
      </c>
      <c r="D1739" s="52">
        <f t="shared" si="756"/>
        <v>2370</v>
      </c>
      <c r="E1739" s="52">
        <v>2370</v>
      </c>
      <c r="F1739" s="52"/>
      <c r="G1739" s="52"/>
      <c r="H1739" s="52"/>
      <c r="I1739" s="52"/>
      <c r="J1739" s="52"/>
      <c r="K1739" s="52"/>
      <c r="L1739" s="52"/>
      <c r="M1739" s="52"/>
      <c r="N1739" s="52"/>
      <c r="O1739" s="52"/>
      <c r="P1739" s="52"/>
      <c r="Q1739" s="52"/>
      <c r="R1739" s="52"/>
      <c r="S1739" s="52"/>
      <c r="T1739" s="52"/>
      <c r="U1739" s="311"/>
      <c r="V1739" s="32"/>
      <c r="W1739" s="97"/>
      <c r="X1739" s="180">
        <f t="shared" si="735"/>
        <v>770</v>
      </c>
      <c r="Y1739" s="38" t="s">
        <v>236</v>
      </c>
      <c r="Z1739" s="5">
        <f t="shared" si="737"/>
        <v>0</v>
      </c>
      <c r="AA1739" s="61"/>
      <c r="AB1739" s="61"/>
      <c r="AC1739" s="61"/>
      <c r="AD1739" s="61"/>
      <c r="AE1739" s="61"/>
      <c r="AF1739" s="61"/>
      <c r="AG1739" s="61"/>
      <c r="AH1739" s="61"/>
      <c r="AI1739" s="61"/>
      <c r="AJ1739" s="61"/>
      <c r="AK1739" s="61"/>
      <c r="AL1739" s="61"/>
      <c r="AM1739" s="61"/>
      <c r="AN1739" s="61"/>
      <c r="AO1739" s="61"/>
      <c r="AP1739" s="61"/>
      <c r="AQ1739" s="61"/>
      <c r="AR1739" s="61"/>
      <c r="AS1739" s="61"/>
      <c r="AT1739" s="61"/>
      <c r="AU1739" s="61"/>
      <c r="AV1739" s="61"/>
      <c r="AW1739" s="61"/>
      <c r="AX1739" s="61"/>
      <c r="AY1739" s="61"/>
      <c r="AZ1739" s="61"/>
      <c r="BA1739" s="61"/>
      <c r="BB1739" s="61"/>
      <c r="BC1739" s="61"/>
      <c r="BD1739" s="61"/>
      <c r="BE1739" s="61"/>
      <c r="BF1739" s="61"/>
      <c r="BG1739" s="61"/>
    </row>
    <row r="1740" spans="1:59" s="229" customFormat="1" ht="12">
      <c r="A1740" s="27" t="s">
        <v>1242</v>
      </c>
      <c r="B1740" s="28" t="s">
        <v>1243</v>
      </c>
      <c r="C1740" s="312">
        <v>1741</v>
      </c>
      <c r="D1740" s="37">
        <f>SUM(D1741:D1742)</f>
        <v>1765</v>
      </c>
      <c r="E1740" s="37">
        <f t="shared" ref="E1740:Q1740" si="757">SUM(E1741:E1742)</f>
        <v>0</v>
      </c>
      <c r="F1740" s="37">
        <f t="shared" si="757"/>
        <v>0</v>
      </c>
      <c r="G1740" s="37">
        <f t="shared" si="757"/>
        <v>0</v>
      </c>
      <c r="H1740" s="37">
        <f t="shared" si="757"/>
        <v>0</v>
      </c>
      <c r="I1740" s="37">
        <f t="shared" si="757"/>
        <v>0</v>
      </c>
      <c r="J1740" s="37">
        <f t="shared" si="757"/>
        <v>0</v>
      </c>
      <c r="K1740" s="37">
        <f t="shared" si="757"/>
        <v>0</v>
      </c>
      <c r="L1740" s="37">
        <f t="shared" si="757"/>
        <v>0</v>
      </c>
      <c r="M1740" s="37">
        <f t="shared" si="757"/>
        <v>0</v>
      </c>
      <c r="N1740" s="37">
        <f t="shared" si="757"/>
        <v>1765</v>
      </c>
      <c r="O1740" s="37">
        <f t="shared" si="757"/>
        <v>0</v>
      </c>
      <c r="P1740" s="37">
        <f t="shared" si="757"/>
        <v>0</v>
      </c>
      <c r="Q1740" s="37">
        <f t="shared" si="757"/>
        <v>24</v>
      </c>
      <c r="R1740" s="37"/>
      <c r="S1740" s="37">
        <f t="shared" ref="S1740:T1740" si="758">SUM(S1741:S1742)</f>
        <v>24</v>
      </c>
      <c r="T1740" s="37">
        <f t="shared" si="758"/>
        <v>29</v>
      </c>
      <c r="U1740" s="309">
        <f t="shared" si="755"/>
        <v>1789</v>
      </c>
      <c r="V1740" s="32">
        <f t="shared" si="752"/>
        <v>1765</v>
      </c>
      <c r="W1740" s="97">
        <f t="shared" si="749"/>
        <v>1765</v>
      </c>
      <c r="X1740" s="47">
        <f t="shared" si="735"/>
        <v>24</v>
      </c>
      <c r="Y1740" s="75" t="s">
        <v>37</v>
      </c>
      <c r="Z1740" s="5">
        <f t="shared" si="737"/>
        <v>0</v>
      </c>
      <c r="AA1740" s="58"/>
      <c r="AB1740" s="58"/>
      <c r="AC1740" s="228"/>
      <c r="AD1740" s="228"/>
      <c r="AE1740" s="228"/>
      <c r="AF1740" s="228"/>
      <c r="AG1740" s="228"/>
      <c r="AH1740" s="228"/>
      <c r="AI1740" s="228"/>
      <c r="AJ1740" s="228"/>
      <c r="AK1740" s="228"/>
      <c r="AL1740" s="228"/>
      <c r="AM1740" s="228"/>
      <c r="AN1740" s="228"/>
      <c r="AO1740" s="228"/>
      <c r="AP1740" s="228"/>
      <c r="AQ1740" s="228"/>
      <c r="AR1740" s="228"/>
      <c r="AS1740" s="228"/>
      <c r="AT1740" s="228"/>
      <c r="AU1740" s="228"/>
      <c r="AV1740" s="228"/>
      <c r="AW1740" s="228"/>
      <c r="AX1740" s="228"/>
      <c r="AY1740" s="228"/>
      <c r="AZ1740" s="228"/>
      <c r="BA1740" s="228"/>
      <c r="BB1740" s="228"/>
      <c r="BC1740" s="228"/>
      <c r="BD1740" s="228"/>
      <c r="BE1740" s="228"/>
      <c r="BF1740" s="228"/>
      <c r="BG1740" s="228"/>
    </row>
    <row r="1741" spans="1:59" s="49" customFormat="1" ht="12">
      <c r="A1741" s="42" t="s">
        <v>35</v>
      </c>
      <c r="B1741" s="43" t="s">
        <v>139</v>
      </c>
      <c r="C1741" s="312">
        <v>1522</v>
      </c>
      <c r="D1741" s="45">
        <f>SUM(E1741:P1741)</f>
        <v>1552</v>
      </c>
      <c r="E1741" s="45"/>
      <c r="F1741" s="45"/>
      <c r="G1741" s="45"/>
      <c r="H1741" s="45"/>
      <c r="I1741" s="45"/>
      <c r="J1741" s="45"/>
      <c r="K1741" s="45"/>
      <c r="L1741" s="45"/>
      <c r="M1741" s="45"/>
      <c r="N1741" s="45">
        <f>1581-T1741</f>
        <v>1552</v>
      </c>
      <c r="O1741" s="45"/>
      <c r="P1741" s="45"/>
      <c r="Q1741" s="45"/>
      <c r="R1741" s="45"/>
      <c r="S1741" s="45"/>
      <c r="T1741" s="45">
        <v>29</v>
      </c>
      <c r="U1741" s="309">
        <f t="shared" si="755"/>
        <v>1552</v>
      </c>
      <c r="V1741" s="32">
        <f t="shared" si="752"/>
        <v>1552</v>
      </c>
      <c r="W1741" s="97">
        <f t="shared" si="749"/>
        <v>1552</v>
      </c>
      <c r="X1741" s="47">
        <f t="shared" si="735"/>
        <v>30</v>
      </c>
      <c r="Y1741" s="38"/>
      <c r="Z1741" s="5">
        <f t="shared" si="737"/>
        <v>0</v>
      </c>
      <c r="AA1741" s="48"/>
      <c r="AB1741" s="48"/>
      <c r="AC1741" s="48"/>
      <c r="AD1741" s="48"/>
      <c r="AE1741" s="48"/>
      <c r="AF1741" s="48"/>
      <c r="AG1741" s="48"/>
      <c r="AH1741" s="48"/>
      <c r="AI1741" s="48"/>
      <c r="AJ1741" s="48"/>
      <c r="AK1741" s="48"/>
      <c r="AL1741" s="48"/>
      <c r="AM1741" s="48"/>
      <c r="AN1741" s="48"/>
      <c r="AO1741" s="48"/>
      <c r="AP1741" s="48"/>
      <c r="AQ1741" s="48"/>
      <c r="AR1741" s="48"/>
      <c r="AS1741" s="48"/>
      <c r="AT1741" s="48"/>
      <c r="AU1741" s="48"/>
      <c r="AV1741" s="48"/>
      <c r="AW1741" s="48"/>
      <c r="AX1741" s="48"/>
      <c r="AY1741" s="48"/>
      <c r="AZ1741" s="48"/>
      <c r="BA1741" s="48"/>
      <c r="BB1741" s="48"/>
      <c r="BC1741" s="48"/>
      <c r="BD1741" s="48"/>
      <c r="BE1741" s="48"/>
      <c r="BF1741" s="48"/>
      <c r="BG1741" s="48"/>
    </row>
    <row r="1742" spans="1:59" s="49" customFormat="1" ht="12">
      <c r="A1742" s="42" t="s">
        <v>43</v>
      </c>
      <c r="B1742" s="43" t="s">
        <v>44</v>
      </c>
      <c r="C1742" s="312">
        <v>219</v>
      </c>
      <c r="D1742" s="45">
        <f t="shared" ref="D1742" si="759">SUM(E1742:P1742)</f>
        <v>213</v>
      </c>
      <c r="E1742" s="45"/>
      <c r="F1742" s="45"/>
      <c r="G1742" s="45"/>
      <c r="H1742" s="45"/>
      <c r="I1742" s="45"/>
      <c r="J1742" s="45"/>
      <c r="K1742" s="45"/>
      <c r="L1742" s="45"/>
      <c r="M1742" s="45"/>
      <c r="N1742" s="45">
        <v>213</v>
      </c>
      <c r="O1742" s="45"/>
      <c r="P1742" s="45"/>
      <c r="Q1742" s="45">
        <v>24</v>
      </c>
      <c r="R1742" s="45"/>
      <c r="S1742" s="45">
        <v>24</v>
      </c>
      <c r="T1742" s="45"/>
      <c r="U1742" s="309">
        <f t="shared" si="755"/>
        <v>237</v>
      </c>
      <c r="V1742" s="32">
        <f t="shared" si="752"/>
        <v>213</v>
      </c>
      <c r="W1742" s="97">
        <f t="shared" si="749"/>
        <v>213</v>
      </c>
      <c r="X1742" s="47">
        <f t="shared" si="735"/>
        <v>-6</v>
      </c>
      <c r="Y1742" s="38"/>
      <c r="Z1742" s="5">
        <f t="shared" si="737"/>
        <v>0</v>
      </c>
      <c r="AA1742" s="48"/>
      <c r="AB1742" s="48"/>
      <c r="AC1742" s="48"/>
      <c r="AD1742" s="48"/>
      <c r="AE1742" s="48"/>
      <c r="AF1742" s="48"/>
      <c r="AG1742" s="48"/>
      <c r="AH1742" s="48"/>
      <c r="AI1742" s="48"/>
      <c r="AJ1742" s="48"/>
      <c r="AK1742" s="48"/>
      <c r="AL1742" s="48"/>
      <c r="AM1742" s="48"/>
      <c r="AN1742" s="48"/>
      <c r="AO1742" s="48"/>
      <c r="AP1742" s="48"/>
      <c r="AQ1742" s="48"/>
      <c r="AR1742" s="48"/>
      <c r="AS1742" s="48"/>
      <c r="AT1742" s="48"/>
      <c r="AU1742" s="48"/>
      <c r="AV1742" s="48"/>
      <c r="AW1742" s="48"/>
      <c r="AX1742" s="48"/>
      <c r="AY1742" s="48"/>
      <c r="AZ1742" s="48"/>
      <c r="BA1742" s="48"/>
      <c r="BB1742" s="48"/>
      <c r="BC1742" s="48"/>
      <c r="BD1742" s="48"/>
      <c r="BE1742" s="48"/>
      <c r="BF1742" s="48"/>
      <c r="BG1742" s="48"/>
    </row>
    <row r="1743" spans="1:59" s="41" customFormat="1" ht="13.5" customHeight="1">
      <c r="A1743" s="27">
        <v>23</v>
      </c>
      <c r="B1743" s="28" t="s">
        <v>1244</v>
      </c>
      <c r="C1743" s="305">
        <f t="shared" ref="C1743:P1743" si="760">C1744+C1747+C1750+C1766</f>
        <v>16004</v>
      </c>
      <c r="D1743" s="37">
        <f t="shared" si="760"/>
        <v>18004</v>
      </c>
      <c r="E1743" s="37">
        <f t="shared" si="760"/>
        <v>0</v>
      </c>
      <c r="F1743" s="37">
        <f t="shared" si="760"/>
        <v>265</v>
      </c>
      <c r="G1743" s="37">
        <f t="shared" si="760"/>
        <v>550</v>
      </c>
      <c r="H1743" s="37">
        <f t="shared" si="760"/>
        <v>0</v>
      </c>
      <c r="I1743" s="37">
        <f t="shared" si="760"/>
        <v>0</v>
      </c>
      <c r="J1743" s="37">
        <f t="shared" si="760"/>
        <v>600</v>
      </c>
      <c r="K1743" s="37">
        <f t="shared" si="760"/>
        <v>0</v>
      </c>
      <c r="L1743" s="37">
        <f t="shared" si="760"/>
        <v>0</v>
      </c>
      <c r="M1743" s="37">
        <f t="shared" si="760"/>
        <v>0</v>
      </c>
      <c r="N1743" s="37">
        <f t="shared" si="760"/>
        <v>16589</v>
      </c>
      <c r="O1743" s="37">
        <f t="shared" si="760"/>
        <v>0</v>
      </c>
      <c r="P1743" s="37">
        <f t="shared" si="760"/>
        <v>0</v>
      </c>
      <c r="Q1743" s="37">
        <f>Q1744+Q1745+Q1746+Q1758</f>
        <v>106</v>
      </c>
      <c r="R1743" s="37"/>
      <c r="S1743" s="37">
        <f>S1747</f>
        <v>97</v>
      </c>
      <c r="T1743" s="37">
        <f>T1747</f>
        <v>0</v>
      </c>
      <c r="U1743" s="306">
        <f t="shared" si="755"/>
        <v>18110</v>
      </c>
      <c r="V1743" s="32">
        <f t="shared" si="752"/>
        <v>18013</v>
      </c>
      <c r="W1743" s="97">
        <f t="shared" si="749"/>
        <v>18004</v>
      </c>
      <c r="X1743" s="125">
        <f t="shared" si="735"/>
        <v>2000</v>
      </c>
      <c r="Y1743" s="75" t="s">
        <v>37</v>
      </c>
      <c r="Z1743" s="5">
        <f t="shared" si="737"/>
        <v>0</v>
      </c>
      <c r="AA1743" s="39"/>
      <c r="AB1743" s="39"/>
      <c r="AC1743" s="40"/>
      <c r="AD1743" s="40"/>
      <c r="AE1743" s="40"/>
      <c r="AF1743" s="40"/>
      <c r="AG1743" s="40"/>
      <c r="AH1743" s="40"/>
      <c r="AI1743" s="40"/>
      <c r="AJ1743" s="40"/>
      <c r="AK1743" s="40"/>
      <c r="AL1743" s="40"/>
      <c r="AM1743" s="40"/>
      <c r="AN1743" s="40"/>
      <c r="AO1743" s="40"/>
      <c r="AP1743" s="40"/>
      <c r="AQ1743" s="40"/>
      <c r="AR1743" s="40"/>
      <c r="AS1743" s="40"/>
      <c r="AT1743" s="40"/>
      <c r="AU1743" s="40"/>
      <c r="AV1743" s="40"/>
      <c r="AW1743" s="40"/>
      <c r="AX1743" s="40"/>
      <c r="AY1743" s="40"/>
      <c r="AZ1743" s="40"/>
      <c r="BA1743" s="40"/>
      <c r="BB1743" s="40"/>
      <c r="BC1743" s="40"/>
      <c r="BD1743" s="40"/>
      <c r="BE1743" s="40"/>
      <c r="BF1743" s="40"/>
      <c r="BG1743" s="40"/>
    </row>
    <row r="1744" spans="1:59" s="49" customFormat="1" ht="12">
      <c r="A1744" s="42" t="s">
        <v>35</v>
      </c>
      <c r="B1744" s="43" t="s">
        <v>139</v>
      </c>
      <c r="C1744" s="312">
        <v>4825</v>
      </c>
      <c r="D1744" s="45">
        <f>SUM(E1744:P1744)</f>
        <v>5663</v>
      </c>
      <c r="E1744" s="45"/>
      <c r="F1744" s="45"/>
      <c r="G1744" s="45"/>
      <c r="H1744" s="45"/>
      <c r="I1744" s="45"/>
      <c r="J1744" s="45"/>
      <c r="K1744" s="45"/>
      <c r="L1744" s="45"/>
      <c r="M1744" s="45"/>
      <c r="N1744" s="45">
        <f>N1745+N1746</f>
        <v>5663</v>
      </c>
      <c r="O1744" s="45"/>
      <c r="P1744" s="45"/>
      <c r="Q1744" s="45"/>
      <c r="R1744" s="45"/>
      <c r="S1744" s="45"/>
      <c r="T1744" s="45"/>
      <c r="U1744" s="311">
        <f t="shared" si="755"/>
        <v>5663</v>
      </c>
      <c r="V1744" s="32">
        <f t="shared" si="752"/>
        <v>5663</v>
      </c>
      <c r="W1744" s="97">
        <f t="shared" si="749"/>
        <v>5663</v>
      </c>
      <c r="X1744" s="176">
        <f t="shared" si="735"/>
        <v>838</v>
      </c>
      <c r="Y1744" s="38"/>
      <c r="Z1744" s="5">
        <f t="shared" si="737"/>
        <v>0</v>
      </c>
      <c r="AA1744" s="48"/>
      <c r="AB1744" s="48"/>
      <c r="AC1744" s="48"/>
      <c r="AD1744" s="48"/>
      <c r="AE1744" s="48"/>
      <c r="AF1744" s="48"/>
      <c r="AG1744" s="48"/>
      <c r="AH1744" s="48"/>
      <c r="AI1744" s="48"/>
      <c r="AJ1744" s="48"/>
      <c r="AK1744" s="48"/>
      <c r="AL1744" s="48"/>
      <c r="AM1744" s="48"/>
      <c r="AN1744" s="48"/>
      <c r="AO1744" s="48"/>
      <c r="AP1744" s="48"/>
      <c r="AQ1744" s="48"/>
      <c r="AR1744" s="48"/>
      <c r="AS1744" s="48"/>
      <c r="AT1744" s="48"/>
      <c r="AU1744" s="48"/>
      <c r="AV1744" s="48"/>
      <c r="AW1744" s="48"/>
      <c r="AX1744" s="48"/>
      <c r="AY1744" s="48"/>
      <c r="AZ1744" s="48"/>
      <c r="BA1744" s="48"/>
      <c r="BB1744" s="48"/>
      <c r="BC1744" s="48"/>
      <c r="BD1744" s="48"/>
      <c r="BE1744" s="48"/>
      <c r="BF1744" s="48"/>
      <c r="BG1744" s="48"/>
    </row>
    <row r="1745" spans="1:59" s="49" customFormat="1" ht="12">
      <c r="A1745" s="42" t="s">
        <v>38</v>
      </c>
      <c r="B1745" s="51" t="s">
        <v>1223</v>
      </c>
      <c r="C1745" s="359"/>
      <c r="D1745" s="52">
        <f>SUM(E1745:P1745)</f>
        <v>5288</v>
      </c>
      <c r="E1745" s="52"/>
      <c r="F1745" s="52"/>
      <c r="G1745" s="52"/>
      <c r="H1745" s="52"/>
      <c r="I1745" s="52"/>
      <c r="J1745" s="52"/>
      <c r="K1745" s="52"/>
      <c r="L1745" s="52"/>
      <c r="M1745" s="52"/>
      <c r="N1745" s="52">
        <v>5288</v>
      </c>
      <c r="O1745" s="52"/>
      <c r="P1745" s="52"/>
      <c r="Q1745" s="52">
        <v>106</v>
      </c>
      <c r="R1745" s="52"/>
      <c r="S1745" s="52"/>
      <c r="T1745" s="52"/>
      <c r="U1745" s="309">
        <f t="shared" si="755"/>
        <v>5394</v>
      </c>
      <c r="V1745" s="32">
        <f t="shared" si="752"/>
        <v>5394</v>
      </c>
      <c r="W1745" s="97">
        <f t="shared" si="749"/>
        <v>5288</v>
      </c>
      <c r="X1745" s="172">
        <f t="shared" si="735"/>
        <v>5288</v>
      </c>
      <c r="Y1745" s="38"/>
      <c r="Z1745" s="5">
        <f t="shared" si="737"/>
        <v>0</v>
      </c>
      <c r="AA1745" s="48"/>
      <c r="AB1745" s="48"/>
      <c r="AC1745" s="48"/>
      <c r="AD1745" s="48"/>
      <c r="AE1745" s="48"/>
      <c r="AF1745" s="48"/>
      <c r="AG1745" s="48"/>
      <c r="AH1745" s="48"/>
      <c r="AI1745" s="48"/>
      <c r="AJ1745" s="48"/>
      <c r="AK1745" s="48"/>
      <c r="AL1745" s="48"/>
      <c r="AM1745" s="48"/>
      <c r="AN1745" s="48"/>
      <c r="AO1745" s="48"/>
      <c r="AP1745" s="48"/>
      <c r="AQ1745" s="48"/>
      <c r="AR1745" s="48"/>
      <c r="AS1745" s="48"/>
      <c r="AT1745" s="48"/>
      <c r="AU1745" s="48"/>
      <c r="AV1745" s="48"/>
      <c r="AW1745" s="48"/>
      <c r="AX1745" s="48"/>
      <c r="AY1745" s="48"/>
      <c r="AZ1745" s="48"/>
      <c r="BA1745" s="48"/>
      <c r="BB1745" s="48"/>
      <c r="BC1745" s="48"/>
      <c r="BD1745" s="48"/>
      <c r="BE1745" s="48"/>
      <c r="BF1745" s="48"/>
      <c r="BG1745" s="48"/>
    </row>
    <row r="1746" spans="1:59" s="49" customFormat="1" ht="12">
      <c r="A1746" s="42" t="s">
        <v>38</v>
      </c>
      <c r="B1746" s="51" t="s">
        <v>42</v>
      </c>
      <c r="C1746" s="359"/>
      <c r="D1746" s="52">
        <f t="shared" ref="D1746:D1777" si="761">SUM(E1746:P1746)</f>
        <v>375</v>
      </c>
      <c r="E1746" s="52"/>
      <c r="F1746" s="52"/>
      <c r="G1746" s="52"/>
      <c r="H1746" s="52"/>
      <c r="I1746" s="52"/>
      <c r="J1746" s="52"/>
      <c r="K1746" s="52"/>
      <c r="L1746" s="52"/>
      <c r="M1746" s="52"/>
      <c r="N1746" s="52">
        <v>375</v>
      </c>
      <c r="O1746" s="52"/>
      <c r="P1746" s="52"/>
      <c r="Q1746" s="52"/>
      <c r="R1746" s="52"/>
      <c r="S1746" s="52"/>
      <c r="T1746" s="52"/>
      <c r="U1746" s="309">
        <f t="shared" si="755"/>
        <v>375</v>
      </c>
      <c r="V1746" s="32">
        <f t="shared" si="752"/>
        <v>375</v>
      </c>
      <c r="W1746" s="97">
        <f t="shared" si="749"/>
        <v>375</v>
      </c>
      <c r="X1746" s="172">
        <f t="shared" si="735"/>
        <v>375</v>
      </c>
      <c r="Y1746" s="38"/>
      <c r="Z1746" s="5">
        <f t="shared" si="737"/>
        <v>0</v>
      </c>
      <c r="AA1746" s="48"/>
      <c r="AB1746" s="48"/>
      <c r="AC1746" s="48"/>
      <c r="AD1746" s="48"/>
      <c r="AE1746" s="48"/>
      <c r="AF1746" s="48"/>
      <c r="AG1746" s="48"/>
      <c r="AH1746" s="48"/>
      <c r="AI1746" s="48"/>
      <c r="AJ1746" s="48"/>
      <c r="AK1746" s="48"/>
      <c r="AL1746" s="48"/>
      <c r="AM1746" s="48"/>
      <c r="AN1746" s="48"/>
      <c r="AO1746" s="48"/>
      <c r="AP1746" s="48"/>
      <c r="AQ1746" s="48"/>
      <c r="AR1746" s="48"/>
      <c r="AS1746" s="48"/>
      <c r="AT1746" s="48"/>
      <c r="AU1746" s="48"/>
      <c r="AV1746" s="48"/>
      <c r="AW1746" s="48"/>
      <c r="AX1746" s="48"/>
      <c r="AY1746" s="48"/>
      <c r="AZ1746" s="48"/>
      <c r="BA1746" s="48"/>
      <c r="BB1746" s="48"/>
      <c r="BC1746" s="48"/>
      <c r="BD1746" s="48"/>
      <c r="BE1746" s="48"/>
      <c r="BF1746" s="48"/>
      <c r="BG1746" s="48"/>
    </row>
    <row r="1747" spans="1:59" s="59" customFormat="1" ht="12">
      <c r="A1747" s="42" t="s">
        <v>43</v>
      </c>
      <c r="B1747" s="43" t="s">
        <v>44</v>
      </c>
      <c r="C1747" s="312">
        <v>950</v>
      </c>
      <c r="D1747" s="45">
        <f t="shared" si="761"/>
        <v>877</v>
      </c>
      <c r="E1747" s="45"/>
      <c r="F1747" s="45"/>
      <c r="G1747" s="45"/>
      <c r="H1747" s="45"/>
      <c r="I1747" s="45"/>
      <c r="J1747" s="45"/>
      <c r="K1747" s="45"/>
      <c r="L1747" s="45"/>
      <c r="M1747" s="45"/>
      <c r="N1747" s="45">
        <f>N1748+N1749</f>
        <v>877</v>
      </c>
      <c r="O1747" s="45"/>
      <c r="P1747" s="45"/>
      <c r="Q1747" s="45"/>
      <c r="R1747" s="45"/>
      <c r="S1747" s="45">
        <v>97</v>
      </c>
      <c r="T1747" s="45"/>
      <c r="U1747" s="309">
        <f t="shared" si="755"/>
        <v>877</v>
      </c>
      <c r="V1747" s="32">
        <f t="shared" si="752"/>
        <v>780</v>
      </c>
      <c r="W1747" s="97">
        <f t="shared" si="749"/>
        <v>877</v>
      </c>
      <c r="X1747" s="176">
        <f t="shared" ref="X1747:X1810" si="762">D1747-C1747</f>
        <v>-73</v>
      </c>
      <c r="Y1747" s="57"/>
      <c r="Z1747" s="5">
        <f t="shared" si="737"/>
        <v>0</v>
      </c>
      <c r="AA1747" s="58"/>
      <c r="AB1747" s="58"/>
      <c r="AC1747" s="58"/>
      <c r="AD1747" s="58"/>
      <c r="AE1747" s="58"/>
      <c r="AF1747" s="58"/>
      <c r="AG1747" s="58"/>
      <c r="AH1747" s="58"/>
      <c r="AI1747" s="58"/>
      <c r="AJ1747" s="58"/>
      <c r="AK1747" s="58"/>
      <c r="AL1747" s="58"/>
      <c r="AM1747" s="58"/>
      <c r="AN1747" s="58"/>
      <c r="AO1747" s="58"/>
      <c r="AP1747" s="58"/>
      <c r="AQ1747" s="58"/>
      <c r="AR1747" s="58"/>
      <c r="AS1747" s="58"/>
      <c r="AT1747" s="58"/>
      <c r="AU1747" s="58"/>
      <c r="AV1747" s="58"/>
      <c r="AW1747" s="58"/>
      <c r="AX1747" s="58"/>
      <c r="AY1747" s="58"/>
      <c r="AZ1747" s="58"/>
      <c r="BA1747" s="58"/>
      <c r="BB1747" s="58"/>
      <c r="BC1747" s="58"/>
      <c r="BD1747" s="58"/>
      <c r="BE1747" s="58"/>
      <c r="BF1747" s="58"/>
      <c r="BG1747" s="58"/>
    </row>
    <row r="1748" spans="1:59" s="59" customFormat="1" ht="12">
      <c r="A1748" s="42" t="s">
        <v>38</v>
      </c>
      <c r="B1748" s="51" t="s">
        <v>1223</v>
      </c>
      <c r="C1748" s="359"/>
      <c r="D1748" s="52">
        <f>SUM(E1748:P1748)</f>
        <v>832</v>
      </c>
      <c r="E1748" s="52"/>
      <c r="F1748" s="52"/>
      <c r="G1748" s="52"/>
      <c r="H1748" s="52"/>
      <c r="I1748" s="52"/>
      <c r="J1748" s="52"/>
      <c r="K1748" s="52"/>
      <c r="L1748" s="52"/>
      <c r="M1748" s="52"/>
      <c r="N1748" s="52">
        <v>832</v>
      </c>
      <c r="O1748" s="52"/>
      <c r="P1748" s="52"/>
      <c r="Q1748" s="52"/>
      <c r="R1748" s="52"/>
      <c r="S1748" s="52"/>
      <c r="T1748" s="52"/>
      <c r="U1748" s="311">
        <f t="shared" si="755"/>
        <v>832</v>
      </c>
      <c r="V1748" s="32">
        <f t="shared" si="752"/>
        <v>832</v>
      </c>
      <c r="W1748" s="97">
        <f t="shared" si="749"/>
        <v>832</v>
      </c>
      <c r="X1748" s="369">
        <f t="shared" si="762"/>
        <v>832</v>
      </c>
      <c r="Y1748" s="57"/>
      <c r="Z1748" s="5">
        <f t="shared" si="737"/>
        <v>0</v>
      </c>
      <c r="AA1748" s="58"/>
      <c r="AB1748" s="58"/>
      <c r="AC1748" s="58"/>
      <c r="AD1748" s="58"/>
      <c r="AE1748" s="58"/>
      <c r="AF1748" s="58"/>
      <c r="AG1748" s="58"/>
      <c r="AH1748" s="58"/>
      <c r="AI1748" s="58"/>
      <c r="AJ1748" s="58"/>
      <c r="AK1748" s="58"/>
      <c r="AL1748" s="58"/>
      <c r="AM1748" s="58"/>
      <c r="AN1748" s="58"/>
      <c r="AO1748" s="58"/>
      <c r="AP1748" s="58"/>
      <c r="AQ1748" s="58"/>
      <c r="AR1748" s="58"/>
      <c r="AS1748" s="58"/>
      <c r="AT1748" s="58"/>
      <c r="AU1748" s="58"/>
      <c r="AV1748" s="58"/>
      <c r="AW1748" s="58"/>
      <c r="AX1748" s="58"/>
      <c r="AY1748" s="58"/>
      <c r="AZ1748" s="58"/>
      <c r="BA1748" s="58"/>
      <c r="BB1748" s="58"/>
      <c r="BC1748" s="58"/>
      <c r="BD1748" s="58"/>
      <c r="BE1748" s="58"/>
      <c r="BF1748" s="58"/>
      <c r="BG1748" s="58"/>
    </row>
    <row r="1749" spans="1:59" s="59" customFormat="1" ht="12">
      <c r="A1749" s="42" t="s">
        <v>38</v>
      </c>
      <c r="B1749" s="51" t="s">
        <v>42</v>
      </c>
      <c r="C1749" s="359"/>
      <c r="D1749" s="52">
        <f t="shared" ref="D1749" si="763">SUM(E1749:P1749)</f>
        <v>45</v>
      </c>
      <c r="E1749" s="52"/>
      <c r="F1749" s="52"/>
      <c r="G1749" s="52"/>
      <c r="H1749" s="52"/>
      <c r="I1749" s="52"/>
      <c r="J1749" s="52"/>
      <c r="K1749" s="52"/>
      <c r="L1749" s="52"/>
      <c r="M1749" s="52"/>
      <c r="N1749" s="52">
        <v>45</v>
      </c>
      <c r="O1749" s="52"/>
      <c r="P1749" s="52"/>
      <c r="Q1749" s="52"/>
      <c r="R1749" s="52"/>
      <c r="S1749" s="52"/>
      <c r="T1749" s="52"/>
      <c r="U1749" s="311">
        <f t="shared" si="755"/>
        <v>45</v>
      </c>
      <c r="V1749" s="32">
        <f t="shared" si="752"/>
        <v>45</v>
      </c>
      <c r="W1749" s="97">
        <f t="shared" si="749"/>
        <v>45</v>
      </c>
      <c r="X1749" s="369">
        <f t="shared" si="762"/>
        <v>45</v>
      </c>
      <c r="Y1749" s="57"/>
      <c r="Z1749" s="5">
        <f t="shared" si="737"/>
        <v>0</v>
      </c>
      <c r="AA1749" s="58"/>
      <c r="AB1749" s="58"/>
      <c r="AC1749" s="58"/>
      <c r="AD1749" s="58"/>
      <c r="AE1749" s="58"/>
      <c r="AF1749" s="58"/>
      <c r="AG1749" s="58"/>
      <c r="AH1749" s="58"/>
      <c r="AI1749" s="58"/>
      <c r="AJ1749" s="58"/>
      <c r="AK1749" s="58"/>
      <c r="AL1749" s="58"/>
      <c r="AM1749" s="58"/>
      <c r="AN1749" s="58"/>
      <c r="AO1749" s="58"/>
      <c r="AP1749" s="58"/>
      <c r="AQ1749" s="58"/>
      <c r="AR1749" s="58"/>
      <c r="AS1749" s="58"/>
      <c r="AT1749" s="58"/>
      <c r="AU1749" s="58"/>
      <c r="AV1749" s="58"/>
      <c r="AW1749" s="58"/>
      <c r="AX1749" s="58"/>
      <c r="AY1749" s="58"/>
      <c r="AZ1749" s="58"/>
      <c r="BA1749" s="58"/>
      <c r="BB1749" s="58"/>
      <c r="BC1749" s="58"/>
      <c r="BD1749" s="58"/>
      <c r="BE1749" s="58"/>
      <c r="BF1749" s="58"/>
      <c r="BG1749" s="58"/>
    </row>
    <row r="1750" spans="1:59" s="66" customFormat="1" ht="12">
      <c r="A1750" s="42" t="s">
        <v>45</v>
      </c>
      <c r="B1750" s="43" t="s">
        <v>94</v>
      </c>
      <c r="C1750" s="312">
        <v>6660</v>
      </c>
      <c r="D1750" s="45">
        <f t="shared" ref="D1750:N1750" si="764">SUM(D1751:D1765)</f>
        <v>9204</v>
      </c>
      <c r="E1750" s="45">
        <f t="shared" si="764"/>
        <v>0</v>
      </c>
      <c r="F1750" s="45">
        <f t="shared" si="764"/>
        <v>0</v>
      </c>
      <c r="G1750" s="45">
        <f>SUM(G1751:G1765)</f>
        <v>550</v>
      </c>
      <c r="H1750" s="45">
        <f t="shared" si="764"/>
        <v>0</v>
      </c>
      <c r="I1750" s="45">
        <f t="shared" si="764"/>
        <v>0</v>
      </c>
      <c r="J1750" s="45">
        <f t="shared" si="764"/>
        <v>600</v>
      </c>
      <c r="K1750" s="45">
        <f t="shared" si="764"/>
        <v>0</v>
      </c>
      <c r="L1750" s="45">
        <f t="shared" si="764"/>
        <v>0</v>
      </c>
      <c r="M1750" s="45">
        <f t="shared" si="764"/>
        <v>0</v>
      </c>
      <c r="N1750" s="45">
        <f t="shared" si="764"/>
        <v>8054</v>
      </c>
      <c r="O1750" s="45">
        <f t="shared" ref="O1750:P1750" si="765">SUM(O1751:O1761)</f>
        <v>0</v>
      </c>
      <c r="P1750" s="45">
        <f t="shared" si="765"/>
        <v>0</v>
      </c>
      <c r="Q1750" s="45"/>
      <c r="R1750" s="45"/>
      <c r="S1750" s="45"/>
      <c r="T1750" s="45"/>
      <c r="U1750" s="311">
        <f t="shared" si="755"/>
        <v>9204</v>
      </c>
      <c r="V1750" s="32">
        <f t="shared" si="752"/>
        <v>9204</v>
      </c>
      <c r="W1750" s="97">
        <f t="shared" si="749"/>
        <v>9204</v>
      </c>
      <c r="X1750" s="176">
        <f t="shared" si="762"/>
        <v>2544</v>
      </c>
      <c r="Y1750" s="64"/>
      <c r="Z1750" s="5">
        <f t="shared" si="737"/>
        <v>0</v>
      </c>
      <c r="AA1750" s="65"/>
      <c r="AB1750" s="65"/>
      <c r="AC1750" s="65"/>
      <c r="AD1750" s="65"/>
      <c r="AE1750" s="65"/>
      <c r="AF1750" s="65"/>
      <c r="AG1750" s="65"/>
      <c r="AH1750" s="65"/>
      <c r="AI1750" s="65"/>
      <c r="AJ1750" s="65"/>
      <c r="AK1750" s="65"/>
      <c r="AL1750" s="65"/>
      <c r="AM1750" s="65"/>
      <c r="AN1750" s="65"/>
      <c r="AO1750" s="65"/>
      <c r="AP1750" s="65"/>
      <c r="AQ1750" s="65"/>
      <c r="AR1750" s="65"/>
      <c r="AS1750" s="65"/>
      <c r="AT1750" s="65"/>
      <c r="AU1750" s="65"/>
      <c r="AV1750" s="65"/>
      <c r="AW1750" s="65"/>
      <c r="AX1750" s="65"/>
      <c r="AY1750" s="65"/>
      <c r="AZ1750" s="65"/>
      <c r="BA1750" s="65"/>
      <c r="BB1750" s="65"/>
      <c r="BC1750" s="65"/>
      <c r="BD1750" s="65"/>
      <c r="BE1750" s="65"/>
      <c r="BF1750" s="65"/>
      <c r="BG1750" s="65"/>
    </row>
    <row r="1751" spans="1:59" s="59" customFormat="1" ht="12">
      <c r="A1751" s="50" t="s">
        <v>40</v>
      </c>
      <c r="B1751" s="51" t="s">
        <v>870</v>
      </c>
      <c r="C1751" s="359">
        <v>400</v>
      </c>
      <c r="D1751" s="52">
        <f t="shared" si="761"/>
        <v>400</v>
      </c>
      <c r="E1751" s="52"/>
      <c r="F1751" s="52"/>
      <c r="G1751" s="52"/>
      <c r="H1751" s="52"/>
      <c r="I1751" s="52"/>
      <c r="J1751" s="52"/>
      <c r="K1751" s="52"/>
      <c r="L1751" s="52"/>
      <c r="M1751" s="52"/>
      <c r="N1751" s="52">
        <v>400</v>
      </c>
      <c r="O1751" s="52"/>
      <c r="P1751" s="52"/>
      <c r="Q1751" s="52"/>
      <c r="R1751" s="52"/>
      <c r="S1751" s="52"/>
      <c r="T1751" s="52"/>
      <c r="U1751" s="311">
        <f t="shared" si="755"/>
        <v>400</v>
      </c>
      <c r="V1751" s="32">
        <f t="shared" si="752"/>
        <v>400</v>
      </c>
      <c r="W1751" s="97">
        <f t="shared" si="749"/>
        <v>400</v>
      </c>
      <c r="X1751" s="172">
        <f t="shared" si="762"/>
        <v>0</v>
      </c>
      <c r="Y1751" s="57"/>
      <c r="Z1751" s="5">
        <f t="shared" si="737"/>
        <v>0</v>
      </c>
      <c r="AA1751" s="58"/>
      <c r="AB1751" s="58"/>
      <c r="AC1751" s="58"/>
      <c r="AD1751" s="58"/>
      <c r="AE1751" s="58"/>
      <c r="AF1751" s="58"/>
      <c r="AG1751" s="58"/>
      <c r="AH1751" s="58"/>
      <c r="AI1751" s="58"/>
      <c r="AJ1751" s="58"/>
      <c r="AK1751" s="58"/>
      <c r="AL1751" s="58"/>
      <c r="AM1751" s="58"/>
      <c r="AN1751" s="58"/>
      <c r="AO1751" s="58"/>
      <c r="AP1751" s="58"/>
      <c r="AQ1751" s="58"/>
      <c r="AR1751" s="58"/>
      <c r="AS1751" s="58"/>
      <c r="AT1751" s="58"/>
      <c r="AU1751" s="58"/>
      <c r="AV1751" s="58"/>
      <c r="AW1751" s="58"/>
      <c r="AX1751" s="58"/>
      <c r="AY1751" s="58"/>
      <c r="AZ1751" s="58"/>
      <c r="BA1751" s="58"/>
      <c r="BB1751" s="58"/>
      <c r="BC1751" s="58"/>
      <c r="BD1751" s="58"/>
      <c r="BE1751" s="58"/>
      <c r="BF1751" s="58"/>
      <c r="BG1751" s="58"/>
    </row>
    <row r="1752" spans="1:59" s="66" customFormat="1" ht="24">
      <c r="A1752" s="50" t="s">
        <v>40</v>
      </c>
      <c r="B1752" s="51" t="s">
        <v>1245</v>
      </c>
      <c r="C1752" s="359">
        <v>550</v>
      </c>
      <c r="D1752" s="52">
        <f t="shared" si="761"/>
        <v>550</v>
      </c>
      <c r="E1752" s="52"/>
      <c r="F1752" s="52"/>
      <c r="G1752" s="52">
        <v>550</v>
      </c>
      <c r="H1752" s="52"/>
      <c r="I1752" s="52"/>
      <c r="J1752" s="52"/>
      <c r="K1752" s="52"/>
      <c r="L1752" s="52"/>
      <c r="M1752" s="52"/>
      <c r="N1752" s="52"/>
      <c r="O1752" s="52"/>
      <c r="P1752" s="52"/>
      <c r="Q1752" s="52"/>
      <c r="R1752" s="52"/>
      <c r="S1752" s="52"/>
      <c r="T1752" s="52"/>
      <c r="U1752" s="311">
        <f t="shared" si="755"/>
        <v>550</v>
      </c>
      <c r="V1752" s="32">
        <f t="shared" si="752"/>
        <v>550</v>
      </c>
      <c r="W1752" s="97">
        <f t="shared" si="749"/>
        <v>550</v>
      </c>
      <c r="X1752" s="172">
        <f t="shared" si="762"/>
        <v>0</v>
      </c>
      <c r="Y1752" s="64"/>
      <c r="Z1752" s="5">
        <f t="shared" si="737"/>
        <v>0</v>
      </c>
      <c r="AA1752" s="65"/>
      <c r="AB1752" s="65"/>
      <c r="AC1752" s="65"/>
      <c r="AD1752" s="65"/>
      <c r="AE1752" s="65"/>
      <c r="AF1752" s="65"/>
      <c r="AG1752" s="65"/>
      <c r="AH1752" s="65"/>
      <c r="AI1752" s="65"/>
      <c r="AJ1752" s="65"/>
      <c r="AK1752" s="65"/>
      <c r="AL1752" s="65"/>
      <c r="AM1752" s="65"/>
      <c r="AN1752" s="65"/>
      <c r="AO1752" s="65"/>
      <c r="AP1752" s="65"/>
      <c r="AQ1752" s="65"/>
      <c r="AR1752" s="65"/>
      <c r="AS1752" s="65"/>
      <c r="AT1752" s="65"/>
      <c r="AU1752" s="65"/>
      <c r="AV1752" s="65"/>
      <c r="AW1752" s="65"/>
      <c r="AX1752" s="65"/>
      <c r="AY1752" s="65"/>
      <c r="AZ1752" s="65"/>
      <c r="BA1752" s="65"/>
      <c r="BB1752" s="65"/>
      <c r="BC1752" s="65"/>
      <c r="BD1752" s="65"/>
      <c r="BE1752" s="65"/>
      <c r="BF1752" s="65"/>
      <c r="BG1752" s="65"/>
    </row>
    <row r="1753" spans="1:59" s="66" customFormat="1" ht="39.75" customHeight="1">
      <c r="A1753" s="50" t="s">
        <v>40</v>
      </c>
      <c r="B1753" s="51" t="s">
        <v>1246</v>
      </c>
      <c r="C1753" s="359">
        <v>350</v>
      </c>
      <c r="D1753" s="52">
        <f t="shared" si="761"/>
        <v>350</v>
      </c>
      <c r="E1753" s="52"/>
      <c r="F1753" s="52"/>
      <c r="G1753" s="52"/>
      <c r="H1753" s="52"/>
      <c r="I1753" s="52"/>
      <c r="J1753" s="52"/>
      <c r="K1753" s="52"/>
      <c r="L1753" s="52"/>
      <c r="M1753" s="52"/>
      <c r="N1753" s="52">
        <v>350</v>
      </c>
      <c r="O1753" s="52"/>
      <c r="P1753" s="52"/>
      <c r="Q1753" s="52"/>
      <c r="R1753" s="52"/>
      <c r="S1753" s="52"/>
      <c r="T1753" s="52"/>
      <c r="U1753" s="311">
        <f t="shared" si="755"/>
        <v>350</v>
      </c>
      <c r="V1753" s="32">
        <f t="shared" si="752"/>
        <v>350</v>
      </c>
      <c r="W1753" s="97">
        <f t="shared" si="749"/>
        <v>350</v>
      </c>
      <c r="X1753" s="172">
        <f t="shared" si="762"/>
        <v>0</v>
      </c>
      <c r="Y1753" s="64"/>
      <c r="Z1753" s="5">
        <f t="shared" ref="Z1753:Z1816" si="766">D1753-E1753-F1753-G1753-H1753-I1753-J1753-K1753-L1753-M1753-N1753-O1753-P1753</f>
        <v>0</v>
      </c>
      <c r="AA1753" s="65"/>
      <c r="AB1753" s="65"/>
      <c r="AC1753" s="65"/>
      <c r="AD1753" s="65"/>
      <c r="AE1753" s="65"/>
      <c r="AF1753" s="65"/>
      <c r="AG1753" s="65"/>
      <c r="AH1753" s="65"/>
      <c r="AI1753" s="65"/>
      <c r="AJ1753" s="65"/>
      <c r="AK1753" s="65"/>
      <c r="AL1753" s="65"/>
      <c r="AM1753" s="65"/>
      <c r="AN1753" s="65"/>
      <c r="AO1753" s="65"/>
      <c r="AP1753" s="65"/>
      <c r="AQ1753" s="65"/>
      <c r="AR1753" s="65"/>
      <c r="AS1753" s="65"/>
      <c r="AT1753" s="65"/>
      <c r="AU1753" s="65"/>
      <c r="AV1753" s="65"/>
      <c r="AW1753" s="65"/>
      <c r="AX1753" s="65"/>
      <c r="AY1753" s="65"/>
      <c r="AZ1753" s="65"/>
      <c r="BA1753" s="65"/>
      <c r="BB1753" s="65"/>
      <c r="BC1753" s="65"/>
      <c r="BD1753" s="65"/>
      <c r="BE1753" s="65"/>
      <c r="BF1753" s="65"/>
      <c r="BG1753" s="65"/>
    </row>
    <row r="1754" spans="1:59" s="66" customFormat="1" ht="24">
      <c r="A1754" s="60" t="s">
        <v>40</v>
      </c>
      <c r="B1754" s="370" t="s">
        <v>1247</v>
      </c>
      <c r="C1754" s="359">
        <v>300</v>
      </c>
      <c r="D1754" s="52">
        <f t="shared" si="761"/>
        <v>300</v>
      </c>
      <c r="E1754" s="52"/>
      <c r="F1754" s="52"/>
      <c r="G1754" s="52"/>
      <c r="H1754" s="52"/>
      <c r="I1754" s="52"/>
      <c r="J1754" s="52"/>
      <c r="K1754" s="52"/>
      <c r="L1754" s="52"/>
      <c r="M1754" s="52"/>
      <c r="N1754" s="52">
        <v>300</v>
      </c>
      <c r="O1754" s="52"/>
      <c r="P1754" s="52"/>
      <c r="Q1754" s="52"/>
      <c r="R1754" s="52"/>
      <c r="S1754" s="52"/>
      <c r="T1754" s="52"/>
      <c r="U1754" s="311">
        <f t="shared" si="755"/>
        <v>300</v>
      </c>
      <c r="V1754" s="32">
        <f t="shared" si="752"/>
        <v>300</v>
      </c>
      <c r="W1754" s="97">
        <f t="shared" si="749"/>
        <v>300</v>
      </c>
      <c r="X1754" s="172">
        <f t="shared" si="762"/>
        <v>0</v>
      </c>
      <c r="Y1754" s="64"/>
      <c r="Z1754" s="5">
        <f t="shared" si="766"/>
        <v>0</v>
      </c>
      <c r="AA1754" s="65"/>
      <c r="AB1754" s="65"/>
      <c r="AC1754" s="65"/>
      <c r="AD1754" s="65"/>
      <c r="AE1754" s="65"/>
      <c r="AF1754" s="65"/>
      <c r="AG1754" s="65"/>
      <c r="AH1754" s="65"/>
      <c r="AI1754" s="65"/>
      <c r="AJ1754" s="65"/>
      <c r="AK1754" s="65"/>
      <c r="AL1754" s="65"/>
      <c r="AM1754" s="65"/>
      <c r="AN1754" s="65"/>
      <c r="AO1754" s="65"/>
      <c r="AP1754" s="65"/>
      <c r="AQ1754" s="65"/>
      <c r="AR1754" s="65"/>
      <c r="AS1754" s="65"/>
      <c r="AT1754" s="65"/>
      <c r="AU1754" s="65"/>
      <c r="AV1754" s="65"/>
      <c r="AW1754" s="65"/>
      <c r="AX1754" s="65"/>
      <c r="AY1754" s="65"/>
      <c r="AZ1754" s="65"/>
      <c r="BA1754" s="65"/>
      <c r="BB1754" s="65"/>
      <c r="BC1754" s="65"/>
      <c r="BD1754" s="65"/>
      <c r="BE1754" s="65"/>
      <c r="BF1754" s="65"/>
      <c r="BG1754" s="65"/>
    </row>
    <row r="1755" spans="1:59" s="66" customFormat="1" ht="74.25" customHeight="1">
      <c r="A1755" s="60" t="s">
        <v>40</v>
      </c>
      <c r="B1755" s="370" t="s">
        <v>1248</v>
      </c>
      <c r="C1755" s="359">
        <v>600</v>
      </c>
      <c r="D1755" s="52">
        <f>SUM(E1755:P1755)</f>
        <v>600</v>
      </c>
      <c r="E1755" s="52"/>
      <c r="F1755" s="52"/>
      <c r="G1755" s="52"/>
      <c r="H1755" s="52"/>
      <c r="I1755" s="52"/>
      <c r="J1755" s="52">
        <v>600</v>
      </c>
      <c r="K1755" s="52"/>
      <c r="L1755" s="52"/>
      <c r="M1755" s="52"/>
      <c r="N1755" s="52"/>
      <c r="O1755" s="52"/>
      <c r="P1755" s="52"/>
      <c r="Q1755" s="52"/>
      <c r="R1755" s="52"/>
      <c r="S1755" s="52"/>
      <c r="T1755" s="52"/>
      <c r="U1755" s="311">
        <f t="shared" si="755"/>
        <v>600</v>
      </c>
      <c r="V1755" s="32">
        <f t="shared" si="752"/>
        <v>600</v>
      </c>
      <c r="W1755" s="97">
        <f t="shared" si="749"/>
        <v>600</v>
      </c>
      <c r="X1755" s="172">
        <f t="shared" si="762"/>
        <v>0</v>
      </c>
      <c r="Y1755" s="64"/>
      <c r="Z1755" s="5">
        <f t="shared" si="766"/>
        <v>0</v>
      </c>
      <c r="AA1755" s="65"/>
      <c r="AB1755" s="65"/>
      <c r="AC1755" s="65"/>
      <c r="AD1755" s="65"/>
      <c r="AE1755" s="65"/>
      <c r="AF1755" s="65"/>
      <c r="AG1755" s="65"/>
      <c r="AH1755" s="65"/>
      <c r="AI1755" s="65"/>
      <c r="AJ1755" s="65"/>
      <c r="AK1755" s="65"/>
      <c r="AL1755" s="65"/>
      <c r="AM1755" s="65"/>
      <c r="AN1755" s="65"/>
      <c r="AO1755" s="65"/>
      <c r="AP1755" s="65"/>
      <c r="AQ1755" s="65"/>
      <c r="AR1755" s="65"/>
      <c r="AS1755" s="65"/>
      <c r="AT1755" s="65"/>
      <c r="AU1755" s="65"/>
      <c r="AV1755" s="65"/>
      <c r="AW1755" s="65"/>
      <c r="AX1755" s="65"/>
      <c r="AY1755" s="65"/>
      <c r="AZ1755" s="65"/>
      <c r="BA1755" s="65"/>
      <c r="BB1755" s="65"/>
      <c r="BC1755" s="65"/>
      <c r="BD1755" s="65"/>
      <c r="BE1755" s="65"/>
      <c r="BF1755" s="65"/>
      <c r="BG1755" s="65"/>
    </row>
    <row r="1756" spans="1:59" s="66" customFormat="1" ht="24" hidden="1">
      <c r="A1756" s="60" t="s">
        <v>40</v>
      </c>
      <c r="B1756" s="370" t="s">
        <v>1249</v>
      </c>
      <c r="C1756" s="359">
        <v>816</v>
      </c>
      <c r="D1756" s="52">
        <f t="shared" si="761"/>
        <v>0</v>
      </c>
      <c r="E1756" s="52"/>
      <c r="F1756" s="52"/>
      <c r="G1756" s="52"/>
      <c r="H1756" s="52"/>
      <c r="I1756" s="52"/>
      <c r="J1756" s="52"/>
      <c r="K1756" s="52"/>
      <c r="L1756" s="52"/>
      <c r="M1756" s="52"/>
      <c r="N1756" s="52"/>
      <c r="O1756" s="52"/>
      <c r="P1756" s="52"/>
      <c r="Q1756" s="52"/>
      <c r="R1756" s="52"/>
      <c r="S1756" s="52"/>
      <c r="T1756" s="52"/>
      <c r="U1756" s="311">
        <f t="shared" si="755"/>
        <v>0</v>
      </c>
      <c r="V1756" s="32">
        <f t="shared" si="752"/>
        <v>0</v>
      </c>
      <c r="W1756" s="97">
        <f t="shared" si="749"/>
        <v>0</v>
      </c>
      <c r="X1756" s="172">
        <f t="shared" si="762"/>
        <v>-816</v>
      </c>
      <c r="Y1756" s="64"/>
      <c r="Z1756" s="5">
        <f t="shared" si="766"/>
        <v>0</v>
      </c>
      <c r="AA1756" s="65"/>
      <c r="AB1756" s="65"/>
      <c r="AC1756" s="65"/>
      <c r="AD1756" s="65"/>
      <c r="AE1756" s="65"/>
      <c r="AF1756" s="65"/>
      <c r="AG1756" s="65"/>
      <c r="AH1756" s="65"/>
      <c r="AI1756" s="65"/>
      <c r="AJ1756" s="65"/>
      <c r="AK1756" s="65"/>
      <c r="AL1756" s="65"/>
      <c r="AM1756" s="65"/>
      <c r="AN1756" s="65"/>
      <c r="AO1756" s="65"/>
      <c r="AP1756" s="65"/>
      <c r="AQ1756" s="65"/>
      <c r="AR1756" s="65"/>
      <c r="AS1756" s="65"/>
      <c r="AT1756" s="65"/>
      <c r="AU1756" s="65"/>
      <c r="AV1756" s="65"/>
      <c r="AW1756" s="65"/>
      <c r="AX1756" s="65"/>
      <c r="AY1756" s="65"/>
      <c r="AZ1756" s="65"/>
      <c r="BA1756" s="65"/>
      <c r="BB1756" s="65"/>
      <c r="BC1756" s="65"/>
      <c r="BD1756" s="65"/>
      <c r="BE1756" s="65"/>
      <c r="BF1756" s="65"/>
      <c r="BG1756" s="65"/>
    </row>
    <row r="1757" spans="1:59" s="59" customFormat="1" ht="54" customHeight="1">
      <c r="A1757" s="60" t="s">
        <v>40</v>
      </c>
      <c r="B1757" s="370" t="s">
        <v>1250</v>
      </c>
      <c r="C1757" s="359">
        <v>630</v>
      </c>
      <c r="D1757" s="52">
        <f t="shared" si="761"/>
        <v>630</v>
      </c>
      <c r="E1757" s="52"/>
      <c r="F1757" s="52"/>
      <c r="G1757" s="52"/>
      <c r="H1757" s="52"/>
      <c r="I1757" s="52"/>
      <c r="J1757" s="52"/>
      <c r="K1757" s="52"/>
      <c r="L1757" s="52"/>
      <c r="M1757" s="52"/>
      <c r="N1757" s="52">
        <v>630</v>
      </c>
      <c r="O1757" s="52"/>
      <c r="P1757" s="52"/>
      <c r="Q1757" s="52"/>
      <c r="R1757" s="52"/>
      <c r="S1757" s="52"/>
      <c r="T1757" s="52"/>
      <c r="U1757" s="311">
        <f t="shared" si="755"/>
        <v>630</v>
      </c>
      <c r="V1757" s="32">
        <f t="shared" si="752"/>
        <v>630</v>
      </c>
      <c r="W1757" s="97">
        <f t="shared" si="749"/>
        <v>630</v>
      </c>
      <c r="X1757" s="172">
        <f t="shared" si="762"/>
        <v>0</v>
      </c>
      <c r="Y1757" s="57"/>
      <c r="Z1757" s="5">
        <f t="shared" si="766"/>
        <v>0</v>
      </c>
      <c r="AA1757" s="58"/>
      <c r="AB1757" s="58"/>
      <c r="AC1757" s="58"/>
      <c r="AD1757" s="58"/>
      <c r="AE1757" s="58"/>
      <c r="AF1757" s="58"/>
      <c r="AG1757" s="58"/>
      <c r="AH1757" s="58"/>
      <c r="AI1757" s="58"/>
      <c r="AJ1757" s="58"/>
      <c r="AK1757" s="58"/>
      <c r="AL1757" s="58"/>
      <c r="AM1757" s="58"/>
      <c r="AN1757" s="58"/>
      <c r="AO1757" s="58"/>
      <c r="AP1757" s="58"/>
      <c r="AQ1757" s="58"/>
      <c r="AR1757" s="58"/>
      <c r="AS1757" s="58"/>
      <c r="AT1757" s="58"/>
      <c r="AU1757" s="58"/>
      <c r="AV1757" s="58"/>
      <c r="AW1757" s="58"/>
      <c r="AX1757" s="58"/>
      <c r="AY1757" s="58"/>
      <c r="AZ1757" s="58"/>
      <c r="BA1757" s="58"/>
      <c r="BB1757" s="58"/>
      <c r="BC1757" s="58"/>
      <c r="BD1757" s="58"/>
      <c r="BE1757" s="58"/>
      <c r="BF1757" s="58"/>
      <c r="BG1757" s="58"/>
    </row>
    <row r="1758" spans="1:59" s="49" customFormat="1" ht="36">
      <c r="A1758" s="60" t="s">
        <v>40</v>
      </c>
      <c r="B1758" s="371" t="s">
        <v>1251</v>
      </c>
      <c r="C1758" s="359">
        <v>1200</v>
      </c>
      <c r="D1758" s="52">
        <f t="shared" si="761"/>
        <v>1200</v>
      </c>
      <c r="E1758" s="52"/>
      <c r="F1758" s="52"/>
      <c r="G1758" s="52"/>
      <c r="H1758" s="52"/>
      <c r="I1758" s="52"/>
      <c r="J1758" s="52"/>
      <c r="K1758" s="52"/>
      <c r="L1758" s="52"/>
      <c r="M1758" s="52"/>
      <c r="N1758" s="52">
        <v>1200</v>
      </c>
      <c r="O1758" s="52"/>
      <c r="P1758" s="52"/>
      <c r="Q1758" s="52">
        <f t="shared" ref="Q1758:T1758" si="767">SUM(Q1759:Q1774)</f>
        <v>0</v>
      </c>
      <c r="R1758" s="52">
        <f t="shared" si="767"/>
        <v>0</v>
      </c>
      <c r="S1758" s="52">
        <f t="shared" si="767"/>
        <v>0</v>
      </c>
      <c r="T1758" s="52">
        <f t="shared" si="767"/>
        <v>0</v>
      </c>
      <c r="U1758" s="309">
        <f t="shared" si="755"/>
        <v>1200</v>
      </c>
      <c r="V1758" s="32">
        <f t="shared" si="752"/>
        <v>1200</v>
      </c>
      <c r="W1758" s="97">
        <f t="shared" si="749"/>
        <v>1200</v>
      </c>
      <c r="X1758" s="172">
        <f t="shared" si="762"/>
        <v>0</v>
      </c>
      <c r="Y1758" s="38"/>
      <c r="Z1758" s="5">
        <f t="shared" si="766"/>
        <v>0</v>
      </c>
      <c r="AA1758" s="48"/>
      <c r="AB1758" s="48"/>
      <c r="AC1758" s="48"/>
      <c r="AD1758" s="48"/>
      <c r="AE1758" s="48"/>
      <c r="AF1758" s="48"/>
      <c r="AG1758" s="48"/>
      <c r="AH1758" s="48"/>
      <c r="AI1758" s="48"/>
      <c r="AJ1758" s="48"/>
      <c r="AK1758" s="48"/>
      <c r="AL1758" s="48"/>
      <c r="AM1758" s="48"/>
      <c r="AN1758" s="48"/>
      <c r="AO1758" s="48"/>
      <c r="AP1758" s="48"/>
      <c r="AQ1758" s="48"/>
      <c r="AR1758" s="48"/>
      <c r="AS1758" s="48"/>
      <c r="AT1758" s="48"/>
      <c r="AU1758" s="48"/>
      <c r="AV1758" s="48"/>
      <c r="AW1758" s="48"/>
      <c r="AX1758" s="48"/>
      <c r="AY1758" s="48"/>
      <c r="AZ1758" s="48"/>
      <c r="BA1758" s="48"/>
      <c r="BB1758" s="48"/>
      <c r="BC1758" s="48"/>
      <c r="BD1758" s="48"/>
      <c r="BE1758" s="48"/>
      <c r="BF1758" s="48"/>
      <c r="BG1758" s="48"/>
    </row>
    <row r="1759" spans="1:59" s="85" customFormat="1" ht="42" customHeight="1">
      <c r="A1759" s="60" t="s">
        <v>40</v>
      </c>
      <c r="B1759" s="370" t="s">
        <v>1252</v>
      </c>
      <c r="C1759" s="359">
        <v>250</v>
      </c>
      <c r="D1759" s="52">
        <f t="shared" si="761"/>
        <v>250</v>
      </c>
      <c r="E1759" s="52"/>
      <c r="F1759" s="52"/>
      <c r="G1759" s="52"/>
      <c r="H1759" s="52"/>
      <c r="I1759" s="52"/>
      <c r="J1759" s="52"/>
      <c r="K1759" s="52"/>
      <c r="L1759" s="52"/>
      <c r="M1759" s="52"/>
      <c r="N1759" s="52">
        <v>250</v>
      </c>
      <c r="O1759" s="52"/>
      <c r="P1759" s="52"/>
      <c r="Q1759" s="52"/>
      <c r="R1759" s="52"/>
      <c r="S1759" s="52"/>
      <c r="T1759" s="52"/>
      <c r="U1759" s="311">
        <f t="shared" si="755"/>
        <v>250</v>
      </c>
      <c r="V1759" s="32">
        <f t="shared" si="752"/>
        <v>250</v>
      </c>
      <c r="W1759" s="97">
        <f t="shared" si="749"/>
        <v>250</v>
      </c>
      <c r="X1759" s="172">
        <f t="shared" si="762"/>
        <v>0</v>
      </c>
      <c r="Y1759" s="38"/>
      <c r="Z1759" s="5">
        <f t="shared" si="766"/>
        <v>0</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84"/>
      <c r="AX1759" s="84"/>
      <c r="AY1759" s="84"/>
      <c r="AZ1759" s="84"/>
      <c r="BA1759" s="84"/>
      <c r="BB1759" s="84"/>
      <c r="BC1759" s="84"/>
      <c r="BD1759" s="84"/>
      <c r="BE1759" s="84"/>
      <c r="BF1759" s="84"/>
      <c r="BG1759" s="84"/>
    </row>
    <row r="1760" spans="1:59" s="59" customFormat="1" ht="36">
      <c r="A1760" s="60" t="s">
        <v>40</v>
      </c>
      <c r="B1760" s="370" t="s">
        <v>1253</v>
      </c>
      <c r="C1760" s="359">
        <v>1444</v>
      </c>
      <c r="D1760" s="52">
        <f t="shared" si="761"/>
        <v>1444</v>
      </c>
      <c r="E1760" s="52"/>
      <c r="F1760" s="52"/>
      <c r="G1760" s="52"/>
      <c r="H1760" s="52"/>
      <c r="I1760" s="52"/>
      <c r="J1760" s="52"/>
      <c r="K1760" s="52"/>
      <c r="L1760" s="52"/>
      <c r="M1760" s="52"/>
      <c r="N1760" s="52">
        <v>1444</v>
      </c>
      <c r="O1760" s="52"/>
      <c r="P1760" s="52"/>
      <c r="Q1760" s="52"/>
      <c r="R1760" s="52"/>
      <c r="S1760" s="52"/>
      <c r="T1760" s="52"/>
      <c r="U1760" s="311">
        <f t="shared" si="755"/>
        <v>1444</v>
      </c>
      <c r="V1760" s="32">
        <f t="shared" si="752"/>
        <v>1444</v>
      </c>
      <c r="W1760" s="97">
        <f t="shared" si="749"/>
        <v>1444</v>
      </c>
      <c r="X1760" s="172">
        <f t="shared" si="762"/>
        <v>0</v>
      </c>
      <c r="Y1760" s="57"/>
      <c r="Z1760" s="5">
        <f t="shared" si="766"/>
        <v>0</v>
      </c>
      <c r="AA1760" s="58"/>
      <c r="AB1760" s="58"/>
      <c r="AC1760" s="58"/>
      <c r="AD1760" s="58"/>
      <c r="AE1760" s="58"/>
      <c r="AF1760" s="58"/>
      <c r="AG1760" s="58"/>
      <c r="AH1760" s="58"/>
      <c r="AI1760" s="58"/>
      <c r="AJ1760" s="58"/>
      <c r="AK1760" s="58"/>
      <c r="AL1760" s="58"/>
      <c r="AM1760" s="58"/>
      <c r="AN1760" s="58"/>
      <c r="AO1760" s="58"/>
      <c r="AP1760" s="58"/>
      <c r="AQ1760" s="58"/>
      <c r="AR1760" s="58"/>
      <c r="AS1760" s="58"/>
      <c r="AT1760" s="58"/>
      <c r="AU1760" s="58"/>
      <c r="AV1760" s="58"/>
      <c r="AW1760" s="58"/>
      <c r="AX1760" s="58"/>
      <c r="AY1760" s="58"/>
      <c r="AZ1760" s="58"/>
      <c r="BA1760" s="58"/>
      <c r="BB1760" s="58"/>
      <c r="BC1760" s="58"/>
      <c r="BD1760" s="58"/>
      <c r="BE1760" s="58"/>
      <c r="BF1760" s="58"/>
      <c r="BG1760" s="58"/>
    </row>
    <row r="1761" spans="1:59" s="59" customFormat="1" ht="12" outlineLevel="1">
      <c r="A1761" s="60" t="s">
        <v>40</v>
      </c>
      <c r="B1761" s="370" t="s">
        <v>1254</v>
      </c>
      <c r="C1761" s="359">
        <v>120</v>
      </c>
      <c r="D1761" s="52">
        <f t="shared" si="761"/>
        <v>120</v>
      </c>
      <c r="E1761" s="52"/>
      <c r="F1761" s="52"/>
      <c r="G1761" s="52"/>
      <c r="H1761" s="52"/>
      <c r="I1761" s="52"/>
      <c r="J1761" s="52"/>
      <c r="K1761" s="52"/>
      <c r="L1761" s="52"/>
      <c r="M1761" s="52"/>
      <c r="N1761" s="52">
        <v>120</v>
      </c>
      <c r="O1761" s="52"/>
      <c r="P1761" s="52"/>
      <c r="Q1761" s="52"/>
      <c r="R1761" s="52"/>
      <c r="S1761" s="52"/>
      <c r="T1761" s="52"/>
      <c r="U1761" s="311">
        <f t="shared" si="755"/>
        <v>120</v>
      </c>
      <c r="V1761" s="32">
        <f t="shared" si="752"/>
        <v>120</v>
      </c>
      <c r="W1761" s="97">
        <f t="shared" si="749"/>
        <v>120</v>
      </c>
      <c r="X1761" s="172">
        <f t="shared" si="762"/>
        <v>0</v>
      </c>
      <c r="Y1761" s="57"/>
      <c r="Z1761" s="5">
        <f t="shared" si="766"/>
        <v>0</v>
      </c>
      <c r="AA1761" s="58"/>
      <c r="AB1761" s="58"/>
      <c r="AC1761" s="58"/>
      <c r="AD1761" s="58"/>
      <c r="AE1761" s="58"/>
      <c r="AF1761" s="58"/>
      <c r="AG1761" s="58"/>
      <c r="AH1761" s="58"/>
      <c r="AI1761" s="58"/>
      <c r="AJ1761" s="58"/>
      <c r="AK1761" s="58"/>
      <c r="AL1761" s="58"/>
      <c r="AM1761" s="58"/>
      <c r="AN1761" s="58"/>
      <c r="AO1761" s="58"/>
      <c r="AP1761" s="58"/>
      <c r="AQ1761" s="58"/>
      <c r="AR1761" s="58"/>
      <c r="AS1761" s="58"/>
      <c r="AT1761" s="58"/>
      <c r="AU1761" s="58"/>
      <c r="AV1761" s="58"/>
      <c r="AW1761" s="58"/>
      <c r="AX1761" s="58"/>
      <c r="AY1761" s="58"/>
      <c r="AZ1761" s="58"/>
      <c r="BA1761" s="58"/>
      <c r="BB1761" s="58"/>
      <c r="BC1761" s="58"/>
      <c r="BD1761" s="58"/>
      <c r="BE1761" s="58"/>
      <c r="BF1761" s="58"/>
      <c r="BG1761" s="58"/>
    </row>
    <row r="1762" spans="1:59" s="59" customFormat="1" ht="36">
      <c r="A1762" s="60" t="s">
        <v>40</v>
      </c>
      <c r="B1762" s="370" t="s">
        <v>1255</v>
      </c>
      <c r="C1762" s="359"/>
      <c r="D1762" s="52">
        <f t="shared" si="761"/>
        <v>310</v>
      </c>
      <c r="E1762" s="52"/>
      <c r="F1762" s="52"/>
      <c r="G1762" s="52"/>
      <c r="H1762" s="52"/>
      <c r="I1762" s="52"/>
      <c r="J1762" s="52"/>
      <c r="K1762" s="52"/>
      <c r="L1762" s="52"/>
      <c r="M1762" s="52"/>
      <c r="N1762" s="52">
        <v>310</v>
      </c>
      <c r="O1762" s="52"/>
      <c r="P1762" s="52"/>
      <c r="Q1762" s="52"/>
      <c r="R1762" s="52"/>
      <c r="S1762" s="52"/>
      <c r="T1762" s="52"/>
      <c r="U1762" s="311">
        <f t="shared" si="755"/>
        <v>310</v>
      </c>
      <c r="V1762" s="32">
        <f t="shared" si="752"/>
        <v>310</v>
      </c>
      <c r="W1762" s="97">
        <f t="shared" si="749"/>
        <v>310</v>
      </c>
      <c r="X1762" s="172">
        <f t="shared" si="762"/>
        <v>310</v>
      </c>
      <c r="Y1762" s="57"/>
      <c r="Z1762" s="5">
        <f t="shared" si="766"/>
        <v>0</v>
      </c>
      <c r="AA1762" s="58"/>
      <c r="AB1762" s="58"/>
      <c r="AC1762" s="58"/>
      <c r="AD1762" s="58"/>
      <c r="AE1762" s="58"/>
      <c r="AF1762" s="58"/>
      <c r="AG1762" s="58"/>
      <c r="AH1762" s="58"/>
      <c r="AI1762" s="58"/>
      <c r="AJ1762" s="58"/>
      <c r="AK1762" s="58"/>
      <c r="AL1762" s="58"/>
      <c r="AM1762" s="58"/>
      <c r="AN1762" s="58"/>
      <c r="AO1762" s="58"/>
      <c r="AP1762" s="58"/>
      <c r="AQ1762" s="58"/>
      <c r="AR1762" s="58"/>
      <c r="AS1762" s="58"/>
      <c r="AT1762" s="58"/>
      <c r="AU1762" s="58"/>
      <c r="AV1762" s="58"/>
      <c r="AW1762" s="58"/>
      <c r="AX1762" s="58"/>
      <c r="AY1762" s="58"/>
      <c r="AZ1762" s="58"/>
      <c r="BA1762" s="58"/>
      <c r="BB1762" s="58"/>
      <c r="BC1762" s="58"/>
      <c r="BD1762" s="58"/>
      <c r="BE1762" s="58"/>
      <c r="BF1762" s="58"/>
      <c r="BG1762" s="58"/>
    </row>
    <row r="1763" spans="1:59" s="59" customFormat="1" ht="36">
      <c r="A1763" s="60" t="s">
        <v>40</v>
      </c>
      <c r="B1763" s="370" t="s">
        <v>1256</v>
      </c>
      <c r="C1763" s="359"/>
      <c r="D1763" s="52">
        <f t="shared" si="761"/>
        <v>2400</v>
      </c>
      <c r="E1763" s="52"/>
      <c r="F1763" s="52"/>
      <c r="G1763" s="52"/>
      <c r="H1763" s="52"/>
      <c r="I1763" s="52"/>
      <c r="J1763" s="52"/>
      <c r="K1763" s="52"/>
      <c r="L1763" s="52"/>
      <c r="M1763" s="52"/>
      <c r="N1763" s="52">
        <v>2400</v>
      </c>
      <c r="O1763" s="52"/>
      <c r="P1763" s="52"/>
      <c r="Q1763" s="52"/>
      <c r="R1763" s="52"/>
      <c r="S1763" s="52"/>
      <c r="T1763" s="52"/>
      <c r="U1763" s="311">
        <f t="shared" si="755"/>
        <v>2400</v>
      </c>
      <c r="V1763" s="32">
        <f t="shared" si="752"/>
        <v>2400</v>
      </c>
      <c r="W1763" s="97">
        <f t="shared" si="749"/>
        <v>2400</v>
      </c>
      <c r="X1763" s="172">
        <f t="shared" si="762"/>
        <v>2400</v>
      </c>
      <c r="Y1763" s="57"/>
      <c r="Z1763" s="5">
        <f t="shared" si="766"/>
        <v>0</v>
      </c>
      <c r="AA1763" s="58"/>
      <c r="AB1763" s="58"/>
      <c r="AC1763" s="58"/>
      <c r="AD1763" s="58"/>
      <c r="AE1763" s="58"/>
      <c r="AF1763" s="58"/>
      <c r="AG1763" s="58"/>
      <c r="AH1763" s="58"/>
      <c r="AI1763" s="58"/>
      <c r="AJ1763" s="58"/>
      <c r="AK1763" s="58"/>
      <c r="AL1763" s="58"/>
      <c r="AM1763" s="58"/>
      <c r="AN1763" s="58"/>
      <c r="AO1763" s="58"/>
      <c r="AP1763" s="58"/>
      <c r="AQ1763" s="58"/>
      <c r="AR1763" s="58"/>
      <c r="AS1763" s="58"/>
      <c r="AT1763" s="58"/>
      <c r="AU1763" s="58"/>
      <c r="AV1763" s="58"/>
      <c r="AW1763" s="58"/>
      <c r="AX1763" s="58"/>
      <c r="AY1763" s="58"/>
      <c r="AZ1763" s="58"/>
      <c r="BA1763" s="58"/>
      <c r="BB1763" s="58"/>
      <c r="BC1763" s="58"/>
      <c r="BD1763" s="58"/>
      <c r="BE1763" s="58"/>
      <c r="BF1763" s="58"/>
      <c r="BG1763" s="58"/>
    </row>
    <row r="1764" spans="1:59" s="59" customFormat="1" ht="48">
      <c r="A1764" s="60" t="s">
        <v>40</v>
      </c>
      <c r="B1764" s="370" t="s">
        <v>1257</v>
      </c>
      <c r="C1764" s="359"/>
      <c r="D1764" s="52">
        <f t="shared" si="761"/>
        <v>500</v>
      </c>
      <c r="E1764" s="52"/>
      <c r="F1764" s="52"/>
      <c r="G1764" s="52"/>
      <c r="H1764" s="52"/>
      <c r="I1764" s="52"/>
      <c r="J1764" s="52"/>
      <c r="K1764" s="52"/>
      <c r="L1764" s="52"/>
      <c r="M1764" s="52"/>
      <c r="N1764" s="52">
        <v>500</v>
      </c>
      <c r="O1764" s="52"/>
      <c r="P1764" s="52"/>
      <c r="Q1764" s="52"/>
      <c r="R1764" s="52"/>
      <c r="S1764" s="52"/>
      <c r="T1764" s="52"/>
      <c r="U1764" s="311">
        <f t="shared" si="755"/>
        <v>500</v>
      </c>
      <c r="V1764" s="32">
        <f t="shared" si="752"/>
        <v>500</v>
      </c>
      <c r="W1764" s="97">
        <f t="shared" si="749"/>
        <v>500</v>
      </c>
      <c r="X1764" s="172">
        <f t="shared" si="762"/>
        <v>500</v>
      </c>
      <c r="Y1764" s="57"/>
      <c r="Z1764" s="5">
        <f t="shared" si="766"/>
        <v>0</v>
      </c>
      <c r="AA1764" s="58"/>
      <c r="AB1764" s="58"/>
      <c r="AC1764" s="58"/>
      <c r="AD1764" s="58"/>
      <c r="AE1764" s="58"/>
      <c r="AF1764" s="58"/>
      <c r="AG1764" s="58"/>
      <c r="AH1764" s="58"/>
      <c r="AI1764" s="58"/>
      <c r="AJ1764" s="58"/>
      <c r="AK1764" s="58"/>
      <c r="AL1764" s="58"/>
      <c r="AM1764" s="58"/>
      <c r="AN1764" s="58"/>
      <c r="AO1764" s="58"/>
      <c r="AP1764" s="58"/>
      <c r="AQ1764" s="58"/>
      <c r="AR1764" s="58"/>
      <c r="AS1764" s="58"/>
      <c r="AT1764" s="58"/>
      <c r="AU1764" s="58"/>
      <c r="AV1764" s="58"/>
      <c r="AW1764" s="58"/>
      <c r="AX1764" s="58"/>
      <c r="AY1764" s="58"/>
      <c r="AZ1764" s="58"/>
      <c r="BA1764" s="58"/>
      <c r="BB1764" s="58"/>
      <c r="BC1764" s="58"/>
      <c r="BD1764" s="58"/>
      <c r="BE1764" s="58"/>
      <c r="BF1764" s="58"/>
      <c r="BG1764" s="58"/>
    </row>
    <row r="1765" spans="1:59" s="59" customFormat="1" ht="48">
      <c r="A1765" s="60" t="s">
        <v>40</v>
      </c>
      <c r="B1765" s="370" t="s">
        <v>1258</v>
      </c>
      <c r="C1765" s="359"/>
      <c r="D1765" s="52">
        <f t="shared" si="761"/>
        <v>150</v>
      </c>
      <c r="E1765" s="52"/>
      <c r="F1765" s="52"/>
      <c r="G1765" s="52"/>
      <c r="H1765" s="52"/>
      <c r="I1765" s="52"/>
      <c r="J1765" s="52"/>
      <c r="K1765" s="52"/>
      <c r="L1765" s="52"/>
      <c r="M1765" s="52"/>
      <c r="N1765" s="52">
        <v>150</v>
      </c>
      <c r="O1765" s="52"/>
      <c r="P1765" s="52"/>
      <c r="Q1765" s="52"/>
      <c r="R1765" s="52"/>
      <c r="S1765" s="52"/>
      <c r="T1765" s="52"/>
      <c r="U1765" s="311">
        <f t="shared" si="755"/>
        <v>150</v>
      </c>
      <c r="V1765" s="32">
        <f t="shared" si="752"/>
        <v>150</v>
      </c>
      <c r="W1765" s="97">
        <f t="shared" si="749"/>
        <v>150</v>
      </c>
      <c r="X1765" s="172">
        <f t="shared" si="762"/>
        <v>150</v>
      </c>
      <c r="Y1765" s="57"/>
      <c r="Z1765" s="5">
        <f t="shared" si="766"/>
        <v>0</v>
      </c>
      <c r="AA1765" s="58"/>
      <c r="AB1765" s="58"/>
      <c r="AC1765" s="58"/>
      <c r="AD1765" s="58"/>
      <c r="AE1765" s="58"/>
      <c r="AF1765" s="58"/>
      <c r="AG1765" s="58"/>
      <c r="AH1765" s="58"/>
      <c r="AI1765" s="58"/>
      <c r="AJ1765" s="58"/>
      <c r="AK1765" s="58"/>
      <c r="AL1765" s="58"/>
      <c r="AM1765" s="58"/>
      <c r="AN1765" s="58"/>
      <c r="AO1765" s="58"/>
      <c r="AP1765" s="58"/>
      <c r="AQ1765" s="58"/>
      <c r="AR1765" s="58"/>
      <c r="AS1765" s="58"/>
      <c r="AT1765" s="58"/>
      <c r="AU1765" s="58"/>
      <c r="AV1765" s="58"/>
      <c r="AW1765" s="58"/>
      <c r="AX1765" s="58"/>
      <c r="AY1765" s="58"/>
      <c r="AZ1765" s="58"/>
      <c r="BA1765" s="58"/>
      <c r="BB1765" s="58"/>
      <c r="BC1765" s="58"/>
      <c r="BD1765" s="58"/>
      <c r="BE1765" s="58"/>
      <c r="BF1765" s="58"/>
      <c r="BG1765" s="58"/>
    </row>
    <row r="1766" spans="1:59" s="59" customFormat="1" ht="12" outlineLevel="1">
      <c r="A1766" s="42" t="s">
        <v>65</v>
      </c>
      <c r="B1766" s="43" t="s">
        <v>66</v>
      </c>
      <c r="C1766" s="312">
        <v>3569</v>
      </c>
      <c r="D1766" s="45">
        <f>SUM(D1767:D1782)</f>
        <v>2260</v>
      </c>
      <c r="E1766" s="45">
        <f t="shared" ref="E1766:P1766" si="768">SUM(E1767:E1782)</f>
        <v>0</v>
      </c>
      <c r="F1766" s="45">
        <f>SUM(F1767:F1782)</f>
        <v>265</v>
      </c>
      <c r="G1766" s="45">
        <f t="shared" si="768"/>
        <v>0</v>
      </c>
      <c r="H1766" s="45">
        <f t="shared" si="768"/>
        <v>0</v>
      </c>
      <c r="I1766" s="45">
        <f t="shared" si="768"/>
        <v>0</v>
      </c>
      <c r="J1766" s="45">
        <f t="shared" si="768"/>
        <v>0</v>
      </c>
      <c r="K1766" s="45">
        <f t="shared" si="768"/>
        <v>0</v>
      </c>
      <c r="L1766" s="45">
        <f t="shared" si="768"/>
        <v>0</v>
      </c>
      <c r="M1766" s="45">
        <f t="shared" si="768"/>
        <v>0</v>
      </c>
      <c r="N1766" s="45">
        <f t="shared" si="768"/>
        <v>1995</v>
      </c>
      <c r="O1766" s="45">
        <f t="shared" si="768"/>
        <v>0</v>
      </c>
      <c r="P1766" s="45">
        <f t="shared" si="768"/>
        <v>0</v>
      </c>
      <c r="Q1766" s="45"/>
      <c r="R1766" s="45"/>
      <c r="S1766" s="45"/>
      <c r="T1766" s="45"/>
      <c r="U1766" s="311">
        <f t="shared" si="755"/>
        <v>2260</v>
      </c>
      <c r="V1766" s="32">
        <f t="shared" si="752"/>
        <v>2260</v>
      </c>
      <c r="W1766" s="97">
        <f t="shared" si="749"/>
        <v>2260</v>
      </c>
      <c r="X1766" s="176">
        <f t="shared" si="762"/>
        <v>-1309</v>
      </c>
      <c r="Y1766" s="57"/>
      <c r="Z1766" s="5">
        <f t="shared" si="766"/>
        <v>0</v>
      </c>
      <c r="AA1766" s="58"/>
      <c r="AB1766" s="58"/>
      <c r="AC1766" s="58"/>
      <c r="AD1766" s="58"/>
      <c r="AE1766" s="58"/>
      <c r="AF1766" s="58"/>
      <c r="AG1766" s="58"/>
      <c r="AH1766" s="58"/>
      <c r="AI1766" s="58"/>
      <c r="AJ1766" s="58"/>
      <c r="AK1766" s="58"/>
      <c r="AL1766" s="58"/>
      <c r="AM1766" s="58"/>
      <c r="AN1766" s="58"/>
      <c r="AO1766" s="58"/>
      <c r="AP1766" s="58"/>
      <c r="AQ1766" s="58"/>
      <c r="AR1766" s="58"/>
      <c r="AS1766" s="58"/>
      <c r="AT1766" s="58"/>
      <c r="AU1766" s="58"/>
      <c r="AV1766" s="58"/>
      <c r="AW1766" s="58"/>
      <c r="AX1766" s="58"/>
      <c r="AY1766" s="58"/>
      <c r="AZ1766" s="58"/>
      <c r="BA1766" s="58"/>
      <c r="BB1766" s="58"/>
      <c r="BC1766" s="58"/>
      <c r="BD1766" s="58"/>
      <c r="BE1766" s="58"/>
      <c r="BF1766" s="58"/>
      <c r="BG1766" s="58"/>
    </row>
    <row r="1767" spans="1:59" s="59" customFormat="1" ht="24">
      <c r="A1767" s="60" t="s">
        <v>40</v>
      </c>
      <c r="B1767" s="370" t="s">
        <v>1259</v>
      </c>
      <c r="C1767" s="359">
        <v>265</v>
      </c>
      <c r="D1767" s="52">
        <f t="shared" si="761"/>
        <v>265</v>
      </c>
      <c r="E1767" s="52"/>
      <c r="F1767" s="52">
        <v>265</v>
      </c>
      <c r="G1767" s="52"/>
      <c r="H1767" s="52"/>
      <c r="I1767" s="52"/>
      <c r="J1767" s="52"/>
      <c r="K1767" s="52"/>
      <c r="L1767" s="52"/>
      <c r="M1767" s="52"/>
      <c r="N1767" s="52"/>
      <c r="O1767" s="52"/>
      <c r="P1767" s="52"/>
      <c r="Q1767" s="52"/>
      <c r="R1767" s="52"/>
      <c r="S1767" s="52"/>
      <c r="T1767" s="52"/>
      <c r="U1767" s="311">
        <f t="shared" si="755"/>
        <v>265</v>
      </c>
      <c r="V1767" s="32">
        <f t="shared" si="752"/>
        <v>265</v>
      </c>
      <c r="W1767" s="97">
        <f t="shared" si="749"/>
        <v>265</v>
      </c>
      <c r="X1767" s="172">
        <f t="shared" si="762"/>
        <v>0</v>
      </c>
      <c r="Y1767" s="57"/>
      <c r="Z1767" s="5">
        <f t="shared" si="766"/>
        <v>0</v>
      </c>
      <c r="AA1767" s="58"/>
      <c r="AB1767" s="58"/>
      <c r="AC1767" s="58"/>
      <c r="AD1767" s="58"/>
      <c r="AE1767" s="58"/>
      <c r="AF1767" s="58"/>
      <c r="AG1767" s="58"/>
      <c r="AH1767" s="58"/>
      <c r="AI1767" s="58"/>
      <c r="AJ1767" s="58"/>
      <c r="AK1767" s="58"/>
      <c r="AL1767" s="58"/>
      <c r="AM1767" s="58"/>
      <c r="AN1767" s="58"/>
      <c r="AO1767" s="58"/>
      <c r="AP1767" s="58"/>
      <c r="AQ1767" s="58"/>
      <c r="AR1767" s="58"/>
      <c r="AS1767" s="58"/>
      <c r="AT1767" s="58"/>
      <c r="AU1767" s="58"/>
      <c r="AV1767" s="58"/>
      <c r="AW1767" s="58"/>
      <c r="AX1767" s="58"/>
      <c r="AY1767" s="58"/>
      <c r="AZ1767" s="58"/>
      <c r="BA1767" s="58"/>
      <c r="BB1767" s="58"/>
      <c r="BC1767" s="58"/>
      <c r="BD1767" s="58"/>
      <c r="BE1767" s="58"/>
      <c r="BF1767" s="58"/>
      <c r="BG1767" s="58"/>
    </row>
    <row r="1768" spans="1:59" s="59" customFormat="1" ht="24" outlineLevel="1">
      <c r="A1768" s="60" t="s">
        <v>40</v>
      </c>
      <c r="B1768" s="51" t="s">
        <v>1260</v>
      </c>
      <c r="C1768" s="359">
        <v>440</v>
      </c>
      <c r="D1768" s="52">
        <f t="shared" si="761"/>
        <v>440</v>
      </c>
      <c r="E1768" s="52"/>
      <c r="F1768" s="52"/>
      <c r="G1768" s="52"/>
      <c r="H1768" s="52"/>
      <c r="I1768" s="52"/>
      <c r="J1768" s="52"/>
      <c r="K1768" s="52"/>
      <c r="L1768" s="52"/>
      <c r="M1768" s="52"/>
      <c r="N1768" s="52">
        <v>440</v>
      </c>
      <c r="O1768" s="52"/>
      <c r="P1768" s="52"/>
      <c r="Q1768" s="52"/>
      <c r="R1768" s="52"/>
      <c r="S1768" s="52"/>
      <c r="T1768" s="52"/>
      <c r="U1768" s="311">
        <f t="shared" si="755"/>
        <v>440</v>
      </c>
      <c r="V1768" s="32">
        <f t="shared" si="752"/>
        <v>440</v>
      </c>
      <c r="W1768" s="97">
        <f t="shared" si="749"/>
        <v>440</v>
      </c>
      <c r="X1768" s="172">
        <f t="shared" si="762"/>
        <v>0</v>
      </c>
      <c r="Y1768" s="57"/>
      <c r="Z1768" s="5">
        <f t="shared" si="766"/>
        <v>0</v>
      </c>
      <c r="AA1768" s="58"/>
      <c r="AB1768" s="58"/>
      <c r="AC1768" s="58"/>
      <c r="AD1768" s="58"/>
      <c r="AE1768" s="58"/>
      <c r="AF1768" s="58"/>
      <c r="AG1768" s="58"/>
      <c r="AH1768" s="58"/>
      <c r="AI1768" s="58"/>
      <c r="AJ1768" s="58"/>
      <c r="AK1768" s="58"/>
      <c r="AL1768" s="58"/>
      <c r="AM1768" s="58"/>
      <c r="AN1768" s="58"/>
      <c r="AO1768" s="58"/>
      <c r="AP1768" s="58"/>
      <c r="AQ1768" s="58"/>
      <c r="AR1768" s="58"/>
      <c r="AS1768" s="58"/>
      <c r="AT1768" s="58"/>
      <c r="AU1768" s="58"/>
      <c r="AV1768" s="58"/>
      <c r="AW1768" s="58"/>
      <c r="AX1768" s="58"/>
      <c r="AY1768" s="58"/>
      <c r="AZ1768" s="58"/>
      <c r="BA1768" s="58"/>
      <c r="BB1768" s="58"/>
      <c r="BC1768" s="58"/>
      <c r="BD1768" s="58"/>
      <c r="BE1768" s="58"/>
      <c r="BF1768" s="58"/>
      <c r="BG1768" s="58"/>
    </row>
    <row r="1769" spans="1:59" s="59" customFormat="1" ht="36" hidden="1">
      <c r="A1769" s="60" t="s">
        <v>40</v>
      </c>
      <c r="B1769" s="67" t="s">
        <v>1261</v>
      </c>
      <c r="C1769" s="359">
        <v>0</v>
      </c>
      <c r="D1769" s="52">
        <f t="shared" si="761"/>
        <v>0</v>
      </c>
      <c r="E1769" s="52"/>
      <c r="F1769" s="52"/>
      <c r="G1769" s="52"/>
      <c r="H1769" s="52"/>
      <c r="I1769" s="52"/>
      <c r="J1769" s="52"/>
      <c r="K1769" s="52"/>
      <c r="L1769" s="52"/>
      <c r="M1769" s="52"/>
      <c r="N1769" s="52"/>
      <c r="O1769" s="52"/>
      <c r="P1769" s="52"/>
      <c r="Q1769" s="52"/>
      <c r="R1769" s="52"/>
      <c r="S1769" s="52"/>
      <c r="T1769" s="52"/>
      <c r="U1769" s="311">
        <f t="shared" si="755"/>
        <v>0</v>
      </c>
      <c r="V1769" s="32">
        <f t="shared" si="752"/>
        <v>0</v>
      </c>
      <c r="W1769" s="97">
        <f t="shared" si="749"/>
        <v>0</v>
      </c>
      <c r="X1769" s="172">
        <f t="shared" si="762"/>
        <v>0</v>
      </c>
      <c r="Y1769" s="57"/>
      <c r="Z1769" s="5">
        <f t="shared" si="766"/>
        <v>0</v>
      </c>
      <c r="AA1769" s="58"/>
      <c r="AB1769" s="58"/>
      <c r="AC1769" s="58"/>
      <c r="AD1769" s="58"/>
      <c r="AE1769" s="58"/>
      <c r="AF1769" s="58"/>
      <c r="AG1769" s="58"/>
      <c r="AH1769" s="58"/>
      <c r="AI1769" s="58"/>
      <c r="AJ1769" s="58"/>
      <c r="AK1769" s="58"/>
      <c r="AL1769" s="58"/>
      <c r="AM1769" s="58"/>
      <c r="AN1769" s="58"/>
      <c r="AO1769" s="58"/>
      <c r="AP1769" s="58"/>
      <c r="AQ1769" s="58"/>
      <c r="AR1769" s="58"/>
      <c r="AS1769" s="58"/>
      <c r="AT1769" s="58"/>
      <c r="AU1769" s="58"/>
      <c r="AV1769" s="58"/>
      <c r="AW1769" s="58"/>
      <c r="AX1769" s="58"/>
      <c r="AY1769" s="58"/>
      <c r="AZ1769" s="58"/>
      <c r="BA1769" s="58"/>
      <c r="BB1769" s="58"/>
      <c r="BC1769" s="58"/>
      <c r="BD1769" s="58"/>
      <c r="BE1769" s="58"/>
      <c r="BF1769" s="58"/>
      <c r="BG1769" s="58"/>
    </row>
    <row r="1770" spans="1:59" s="59" customFormat="1" ht="36" hidden="1">
      <c r="A1770" s="60" t="s">
        <v>40</v>
      </c>
      <c r="B1770" s="67" t="s">
        <v>1262</v>
      </c>
      <c r="C1770" s="359">
        <v>0</v>
      </c>
      <c r="D1770" s="52">
        <f t="shared" si="761"/>
        <v>0</v>
      </c>
      <c r="E1770" s="52"/>
      <c r="F1770" s="52"/>
      <c r="G1770" s="52"/>
      <c r="H1770" s="52"/>
      <c r="I1770" s="52"/>
      <c r="J1770" s="52"/>
      <c r="K1770" s="52"/>
      <c r="L1770" s="52"/>
      <c r="M1770" s="52"/>
      <c r="N1770" s="52"/>
      <c r="O1770" s="52"/>
      <c r="P1770" s="52"/>
      <c r="Q1770" s="52"/>
      <c r="R1770" s="52"/>
      <c r="S1770" s="52"/>
      <c r="T1770" s="52"/>
      <c r="U1770" s="311">
        <f t="shared" si="755"/>
        <v>0</v>
      </c>
      <c r="V1770" s="32">
        <f t="shared" si="752"/>
        <v>0</v>
      </c>
      <c r="W1770" s="97">
        <f t="shared" si="749"/>
        <v>0</v>
      </c>
      <c r="X1770" s="172">
        <f t="shared" si="762"/>
        <v>0</v>
      </c>
      <c r="Y1770" s="57"/>
      <c r="Z1770" s="5">
        <f t="shared" si="766"/>
        <v>0</v>
      </c>
      <c r="AA1770" s="58"/>
      <c r="AB1770" s="58"/>
      <c r="AC1770" s="58"/>
      <c r="AD1770" s="58"/>
      <c r="AE1770" s="58"/>
      <c r="AF1770" s="58"/>
      <c r="AG1770" s="58"/>
      <c r="AH1770" s="58"/>
      <c r="AI1770" s="58"/>
      <c r="AJ1770" s="58"/>
      <c r="AK1770" s="58"/>
      <c r="AL1770" s="58"/>
      <c r="AM1770" s="58"/>
      <c r="AN1770" s="58"/>
      <c r="AO1770" s="58"/>
      <c r="AP1770" s="58"/>
      <c r="AQ1770" s="58"/>
      <c r="AR1770" s="58"/>
      <c r="AS1770" s="58"/>
      <c r="AT1770" s="58"/>
      <c r="AU1770" s="58"/>
      <c r="AV1770" s="58"/>
      <c r="AW1770" s="58"/>
      <c r="AX1770" s="58"/>
      <c r="AY1770" s="58"/>
      <c r="AZ1770" s="58"/>
      <c r="BA1770" s="58"/>
      <c r="BB1770" s="58"/>
      <c r="BC1770" s="58"/>
      <c r="BD1770" s="58"/>
      <c r="BE1770" s="58"/>
      <c r="BF1770" s="58"/>
      <c r="BG1770" s="58"/>
    </row>
    <row r="1771" spans="1:59" s="59" customFormat="1" ht="24" hidden="1" outlineLevel="1">
      <c r="A1771" s="60" t="s">
        <v>40</v>
      </c>
      <c r="B1771" s="67" t="s">
        <v>1263</v>
      </c>
      <c r="C1771" s="359">
        <v>0</v>
      </c>
      <c r="D1771" s="52">
        <f t="shared" si="761"/>
        <v>0</v>
      </c>
      <c r="E1771" s="52"/>
      <c r="F1771" s="52"/>
      <c r="G1771" s="52"/>
      <c r="H1771" s="52"/>
      <c r="I1771" s="52"/>
      <c r="J1771" s="52"/>
      <c r="K1771" s="52"/>
      <c r="L1771" s="52"/>
      <c r="M1771" s="52"/>
      <c r="N1771" s="52"/>
      <c r="O1771" s="52"/>
      <c r="P1771" s="52"/>
      <c r="Q1771" s="52"/>
      <c r="R1771" s="52"/>
      <c r="S1771" s="52"/>
      <c r="T1771" s="52"/>
      <c r="U1771" s="311">
        <f t="shared" si="755"/>
        <v>0</v>
      </c>
      <c r="V1771" s="32">
        <f t="shared" si="752"/>
        <v>0</v>
      </c>
      <c r="W1771" s="97">
        <f t="shared" si="749"/>
        <v>0</v>
      </c>
      <c r="X1771" s="172">
        <f t="shared" si="762"/>
        <v>0</v>
      </c>
      <c r="Y1771" s="57"/>
      <c r="Z1771" s="5">
        <f t="shared" si="766"/>
        <v>0</v>
      </c>
      <c r="AA1771" s="58"/>
      <c r="AB1771" s="58"/>
      <c r="AC1771" s="58"/>
      <c r="AD1771" s="58"/>
      <c r="AE1771" s="58"/>
      <c r="AF1771" s="58"/>
      <c r="AG1771" s="58"/>
      <c r="AH1771" s="58"/>
      <c r="AI1771" s="58"/>
      <c r="AJ1771" s="58"/>
      <c r="AK1771" s="58"/>
      <c r="AL1771" s="58"/>
      <c r="AM1771" s="58"/>
      <c r="AN1771" s="58"/>
      <c r="AO1771" s="58"/>
      <c r="AP1771" s="58"/>
      <c r="AQ1771" s="58"/>
      <c r="AR1771" s="58"/>
      <c r="AS1771" s="58"/>
      <c r="AT1771" s="58"/>
      <c r="AU1771" s="58"/>
      <c r="AV1771" s="58"/>
      <c r="AW1771" s="58"/>
      <c r="AX1771" s="58"/>
      <c r="AY1771" s="58"/>
      <c r="AZ1771" s="58"/>
      <c r="BA1771" s="58"/>
      <c r="BB1771" s="58"/>
      <c r="BC1771" s="58"/>
      <c r="BD1771" s="58"/>
      <c r="BE1771" s="58"/>
      <c r="BF1771" s="58"/>
      <c r="BG1771" s="58"/>
    </row>
    <row r="1772" spans="1:59" s="59" customFormat="1" ht="24" collapsed="1">
      <c r="A1772" s="60" t="s">
        <v>40</v>
      </c>
      <c r="B1772" s="372" t="s">
        <v>1264</v>
      </c>
      <c r="C1772" s="359">
        <v>750</v>
      </c>
      <c r="D1772" s="52">
        <f t="shared" si="761"/>
        <v>750</v>
      </c>
      <c r="E1772" s="52"/>
      <c r="F1772" s="52"/>
      <c r="G1772" s="52"/>
      <c r="H1772" s="52"/>
      <c r="I1772" s="52"/>
      <c r="J1772" s="52"/>
      <c r="K1772" s="52"/>
      <c r="L1772" s="52"/>
      <c r="M1772" s="52"/>
      <c r="N1772" s="52">
        <v>750</v>
      </c>
      <c r="O1772" s="52"/>
      <c r="P1772" s="52"/>
      <c r="Q1772" s="52"/>
      <c r="R1772" s="52"/>
      <c r="S1772" s="52"/>
      <c r="T1772" s="52"/>
      <c r="U1772" s="311">
        <f t="shared" si="755"/>
        <v>750</v>
      </c>
      <c r="V1772" s="32">
        <f t="shared" si="752"/>
        <v>750</v>
      </c>
      <c r="W1772" s="97">
        <f t="shared" si="749"/>
        <v>750</v>
      </c>
      <c r="X1772" s="172">
        <f t="shared" si="762"/>
        <v>0</v>
      </c>
      <c r="Y1772" s="57"/>
      <c r="Z1772" s="5">
        <f t="shared" si="766"/>
        <v>0</v>
      </c>
      <c r="AA1772" s="58"/>
      <c r="AB1772" s="58"/>
      <c r="AC1772" s="58"/>
      <c r="AD1772" s="58"/>
      <c r="AE1772" s="58"/>
      <c r="AF1772" s="58"/>
      <c r="AG1772" s="58"/>
      <c r="AH1772" s="58"/>
      <c r="AI1772" s="58"/>
      <c r="AJ1772" s="58"/>
      <c r="AK1772" s="58"/>
      <c r="AL1772" s="58"/>
      <c r="AM1772" s="58"/>
      <c r="AN1772" s="58"/>
      <c r="AO1772" s="58"/>
      <c r="AP1772" s="58"/>
      <c r="AQ1772" s="58"/>
      <c r="AR1772" s="58"/>
      <c r="AS1772" s="58"/>
      <c r="AT1772" s="58"/>
      <c r="AU1772" s="58"/>
      <c r="AV1772" s="58"/>
      <c r="AW1772" s="58"/>
      <c r="AX1772" s="58"/>
      <c r="AY1772" s="58"/>
      <c r="AZ1772" s="58"/>
      <c r="BA1772" s="58"/>
      <c r="BB1772" s="58"/>
      <c r="BC1772" s="58"/>
      <c r="BD1772" s="58"/>
      <c r="BE1772" s="58"/>
      <c r="BF1772" s="58"/>
      <c r="BG1772" s="58"/>
    </row>
    <row r="1773" spans="1:59" s="59" customFormat="1" ht="24" hidden="1">
      <c r="A1773" s="60" t="s">
        <v>40</v>
      </c>
      <c r="B1773" s="67" t="s">
        <v>1265</v>
      </c>
      <c r="C1773" s="359">
        <v>0</v>
      </c>
      <c r="D1773" s="52">
        <f t="shared" si="761"/>
        <v>0</v>
      </c>
      <c r="E1773" s="52"/>
      <c r="F1773" s="52"/>
      <c r="G1773" s="52"/>
      <c r="H1773" s="52"/>
      <c r="I1773" s="52"/>
      <c r="J1773" s="52"/>
      <c r="K1773" s="52"/>
      <c r="L1773" s="52"/>
      <c r="M1773" s="52"/>
      <c r="N1773" s="52"/>
      <c r="O1773" s="52"/>
      <c r="P1773" s="52"/>
      <c r="Q1773" s="52"/>
      <c r="R1773" s="52"/>
      <c r="S1773" s="52"/>
      <c r="T1773" s="52"/>
      <c r="U1773" s="311">
        <f t="shared" si="755"/>
        <v>0</v>
      </c>
      <c r="V1773" s="32">
        <f t="shared" si="752"/>
        <v>0</v>
      </c>
      <c r="W1773" s="97">
        <f t="shared" si="749"/>
        <v>0</v>
      </c>
      <c r="X1773" s="172">
        <f t="shared" si="762"/>
        <v>0</v>
      </c>
      <c r="Y1773" s="57"/>
      <c r="Z1773" s="5">
        <f t="shared" si="766"/>
        <v>0</v>
      </c>
      <c r="AA1773" s="58"/>
      <c r="AB1773" s="58"/>
      <c r="AC1773" s="58"/>
      <c r="AD1773" s="58"/>
      <c r="AE1773" s="58"/>
      <c r="AF1773" s="58"/>
      <c r="AG1773" s="58"/>
      <c r="AH1773" s="58"/>
      <c r="AI1773" s="58"/>
      <c r="AJ1773" s="58"/>
      <c r="AK1773" s="58"/>
      <c r="AL1773" s="58"/>
      <c r="AM1773" s="58"/>
      <c r="AN1773" s="58"/>
      <c r="AO1773" s="58"/>
      <c r="AP1773" s="58"/>
      <c r="AQ1773" s="58"/>
      <c r="AR1773" s="58"/>
      <c r="AS1773" s="58"/>
      <c r="AT1773" s="58"/>
      <c r="AU1773" s="58"/>
      <c r="AV1773" s="58"/>
      <c r="AW1773" s="58"/>
      <c r="AX1773" s="58"/>
      <c r="AY1773" s="58"/>
      <c r="AZ1773" s="58"/>
      <c r="BA1773" s="58"/>
      <c r="BB1773" s="58"/>
      <c r="BC1773" s="58"/>
      <c r="BD1773" s="58"/>
      <c r="BE1773" s="58"/>
      <c r="BF1773" s="58"/>
      <c r="BG1773" s="58"/>
    </row>
    <row r="1774" spans="1:59" s="59" customFormat="1" ht="36" hidden="1">
      <c r="A1774" s="60" t="s">
        <v>40</v>
      </c>
      <c r="B1774" s="67" t="s">
        <v>1266</v>
      </c>
      <c r="C1774" s="359">
        <v>0</v>
      </c>
      <c r="D1774" s="52">
        <f t="shared" si="761"/>
        <v>0</v>
      </c>
      <c r="E1774" s="52"/>
      <c r="F1774" s="52"/>
      <c r="G1774" s="52"/>
      <c r="H1774" s="52"/>
      <c r="I1774" s="52"/>
      <c r="J1774" s="52"/>
      <c r="K1774" s="52"/>
      <c r="L1774" s="52"/>
      <c r="M1774" s="52"/>
      <c r="N1774" s="52"/>
      <c r="O1774" s="52"/>
      <c r="P1774" s="52"/>
      <c r="Q1774" s="52"/>
      <c r="R1774" s="52"/>
      <c r="S1774" s="52"/>
      <c r="T1774" s="52"/>
      <c r="U1774" s="311">
        <f t="shared" si="755"/>
        <v>0</v>
      </c>
      <c r="V1774" s="32">
        <f t="shared" si="752"/>
        <v>0</v>
      </c>
      <c r="W1774" s="97">
        <f t="shared" si="749"/>
        <v>0</v>
      </c>
      <c r="X1774" s="172">
        <f t="shared" si="762"/>
        <v>0</v>
      </c>
      <c r="Y1774" s="57"/>
      <c r="Z1774" s="5">
        <f t="shared" si="766"/>
        <v>0</v>
      </c>
      <c r="AA1774" s="58"/>
      <c r="AB1774" s="58"/>
      <c r="AC1774" s="58"/>
      <c r="AD1774" s="58"/>
      <c r="AE1774" s="58"/>
      <c r="AF1774" s="58"/>
      <c r="AG1774" s="58"/>
      <c r="AH1774" s="58"/>
      <c r="AI1774" s="58"/>
      <c r="AJ1774" s="58"/>
      <c r="AK1774" s="58"/>
      <c r="AL1774" s="58"/>
      <c r="AM1774" s="58"/>
      <c r="AN1774" s="58"/>
      <c r="AO1774" s="58"/>
      <c r="AP1774" s="58"/>
      <c r="AQ1774" s="58"/>
      <c r="AR1774" s="58"/>
      <c r="AS1774" s="58"/>
      <c r="AT1774" s="58"/>
      <c r="AU1774" s="58"/>
      <c r="AV1774" s="58"/>
      <c r="AW1774" s="58"/>
      <c r="AX1774" s="58"/>
      <c r="AY1774" s="58"/>
      <c r="AZ1774" s="58"/>
      <c r="BA1774" s="58"/>
      <c r="BB1774" s="58"/>
      <c r="BC1774" s="58"/>
      <c r="BD1774" s="58"/>
      <c r="BE1774" s="58"/>
      <c r="BF1774" s="58"/>
      <c r="BG1774" s="58"/>
    </row>
    <row r="1775" spans="1:59" s="59" customFormat="1" ht="48" hidden="1">
      <c r="A1775" s="60" t="s">
        <v>40</v>
      </c>
      <c r="B1775" s="67" t="s">
        <v>1267</v>
      </c>
      <c r="C1775" s="359">
        <v>500</v>
      </c>
      <c r="D1775" s="52">
        <f t="shared" si="761"/>
        <v>0</v>
      </c>
      <c r="E1775" s="52"/>
      <c r="F1775" s="52"/>
      <c r="G1775" s="52"/>
      <c r="H1775" s="52"/>
      <c r="I1775" s="52"/>
      <c r="J1775" s="52"/>
      <c r="K1775" s="52"/>
      <c r="L1775" s="52"/>
      <c r="M1775" s="52"/>
      <c r="N1775" s="52"/>
      <c r="O1775" s="52"/>
      <c r="P1775" s="52"/>
      <c r="Q1775" s="52"/>
      <c r="R1775" s="52"/>
      <c r="S1775" s="52"/>
      <c r="T1775" s="52"/>
      <c r="U1775" s="311"/>
      <c r="V1775" s="32"/>
      <c r="W1775" s="97"/>
      <c r="X1775" s="172">
        <f t="shared" si="762"/>
        <v>-500</v>
      </c>
      <c r="Y1775" s="57"/>
      <c r="Z1775" s="5">
        <f t="shared" si="766"/>
        <v>0</v>
      </c>
      <c r="AA1775" s="58"/>
      <c r="AB1775" s="58"/>
      <c r="AC1775" s="58"/>
      <c r="AD1775" s="58"/>
      <c r="AE1775" s="58"/>
      <c r="AF1775" s="58"/>
      <c r="AG1775" s="58"/>
      <c r="AH1775" s="58"/>
      <c r="AI1775" s="58"/>
      <c r="AJ1775" s="58"/>
      <c r="AK1775" s="58"/>
      <c r="AL1775" s="58"/>
      <c r="AM1775" s="58"/>
      <c r="AN1775" s="58"/>
      <c r="AO1775" s="58"/>
      <c r="AP1775" s="58"/>
      <c r="AQ1775" s="58"/>
      <c r="AR1775" s="58"/>
      <c r="AS1775" s="58"/>
      <c r="AT1775" s="58"/>
      <c r="AU1775" s="58"/>
      <c r="AV1775" s="58"/>
      <c r="AW1775" s="58"/>
      <c r="AX1775" s="58"/>
      <c r="AY1775" s="58"/>
      <c r="AZ1775" s="58"/>
      <c r="BA1775" s="58"/>
      <c r="BB1775" s="58"/>
      <c r="BC1775" s="58"/>
      <c r="BD1775" s="58"/>
      <c r="BE1775" s="58"/>
      <c r="BF1775" s="58"/>
      <c r="BG1775" s="58"/>
    </row>
    <row r="1776" spans="1:59" s="59" customFormat="1" ht="60" hidden="1">
      <c r="A1776" s="60" t="s">
        <v>40</v>
      </c>
      <c r="B1776" s="67" t="s">
        <v>1268</v>
      </c>
      <c r="C1776" s="359">
        <v>0</v>
      </c>
      <c r="D1776" s="52">
        <f t="shared" si="761"/>
        <v>0</v>
      </c>
      <c r="E1776" s="52"/>
      <c r="F1776" s="52"/>
      <c r="G1776" s="52"/>
      <c r="H1776" s="52"/>
      <c r="I1776" s="52"/>
      <c r="J1776" s="52"/>
      <c r="K1776" s="52"/>
      <c r="L1776" s="52"/>
      <c r="M1776" s="52"/>
      <c r="N1776" s="52"/>
      <c r="O1776" s="52"/>
      <c r="P1776" s="52"/>
      <c r="Q1776" s="52"/>
      <c r="R1776" s="52"/>
      <c r="S1776" s="52"/>
      <c r="T1776" s="52"/>
      <c r="U1776" s="311"/>
      <c r="V1776" s="32"/>
      <c r="W1776" s="97"/>
      <c r="X1776" s="172">
        <f t="shared" si="762"/>
        <v>0</v>
      </c>
      <c r="Y1776" s="57"/>
      <c r="Z1776" s="5">
        <f t="shared" si="766"/>
        <v>0</v>
      </c>
      <c r="AA1776" s="58"/>
      <c r="AB1776" s="58"/>
      <c r="AC1776" s="58"/>
      <c r="AD1776" s="58"/>
      <c r="AE1776" s="58"/>
      <c r="AF1776" s="58"/>
      <c r="AG1776" s="58"/>
      <c r="AH1776" s="58"/>
      <c r="AI1776" s="58"/>
      <c r="AJ1776" s="58"/>
      <c r="AK1776" s="58"/>
      <c r="AL1776" s="58"/>
      <c r="AM1776" s="58"/>
      <c r="AN1776" s="58"/>
      <c r="AO1776" s="58"/>
      <c r="AP1776" s="58"/>
      <c r="AQ1776" s="58"/>
      <c r="AR1776" s="58"/>
      <c r="AS1776" s="58"/>
      <c r="AT1776" s="58"/>
      <c r="AU1776" s="58"/>
      <c r="AV1776" s="58"/>
      <c r="AW1776" s="58"/>
      <c r="AX1776" s="58"/>
      <c r="AY1776" s="58"/>
      <c r="AZ1776" s="58"/>
      <c r="BA1776" s="58"/>
      <c r="BB1776" s="58"/>
      <c r="BC1776" s="58"/>
      <c r="BD1776" s="58"/>
      <c r="BE1776" s="58"/>
      <c r="BF1776" s="58"/>
      <c r="BG1776" s="58"/>
    </row>
    <row r="1777" spans="1:59" s="59" customFormat="1" ht="24">
      <c r="A1777" s="60" t="s">
        <v>40</v>
      </c>
      <c r="B1777" s="67" t="s">
        <v>1269</v>
      </c>
      <c r="C1777" s="359">
        <v>508</v>
      </c>
      <c r="D1777" s="52">
        <f t="shared" si="761"/>
        <v>505</v>
      </c>
      <c r="E1777" s="52"/>
      <c r="F1777" s="52"/>
      <c r="G1777" s="52"/>
      <c r="H1777" s="52"/>
      <c r="I1777" s="52"/>
      <c r="J1777" s="52"/>
      <c r="K1777" s="52"/>
      <c r="L1777" s="52"/>
      <c r="M1777" s="52"/>
      <c r="N1777" s="52">
        <v>505</v>
      </c>
      <c r="O1777" s="52"/>
      <c r="P1777" s="52"/>
      <c r="Q1777" s="52"/>
      <c r="R1777" s="52"/>
      <c r="S1777" s="52"/>
      <c r="T1777" s="52"/>
      <c r="U1777" s="311"/>
      <c r="V1777" s="32"/>
      <c r="W1777" s="97"/>
      <c r="X1777" s="172">
        <f t="shared" si="762"/>
        <v>-3</v>
      </c>
      <c r="Y1777" s="57"/>
      <c r="Z1777" s="5">
        <f t="shared" si="766"/>
        <v>0</v>
      </c>
      <c r="AA1777" s="58"/>
      <c r="AB1777" s="58"/>
      <c r="AC1777" s="58"/>
      <c r="AD1777" s="58"/>
      <c r="AE1777" s="58"/>
      <c r="AF1777" s="58"/>
      <c r="AG1777" s="58"/>
      <c r="AH1777" s="58"/>
      <c r="AI1777" s="58"/>
      <c r="AJ1777" s="58"/>
      <c r="AK1777" s="58"/>
      <c r="AL1777" s="58"/>
      <c r="AM1777" s="58"/>
      <c r="AN1777" s="58"/>
      <c r="AO1777" s="58"/>
      <c r="AP1777" s="58"/>
      <c r="AQ1777" s="58"/>
      <c r="AR1777" s="58"/>
      <c r="AS1777" s="58"/>
      <c r="AT1777" s="58"/>
      <c r="AU1777" s="58"/>
      <c r="AV1777" s="58"/>
      <c r="AW1777" s="58"/>
      <c r="AX1777" s="58"/>
      <c r="AY1777" s="58"/>
      <c r="AZ1777" s="58"/>
      <c r="BA1777" s="58"/>
      <c r="BB1777" s="58"/>
      <c r="BC1777" s="58"/>
      <c r="BD1777" s="58"/>
      <c r="BE1777" s="58"/>
      <c r="BF1777" s="58"/>
      <c r="BG1777" s="58"/>
    </row>
    <row r="1778" spans="1:59" s="59" customFormat="1" ht="36">
      <c r="A1778" s="60" t="s">
        <v>40</v>
      </c>
      <c r="B1778" s="67" t="s">
        <v>1270</v>
      </c>
      <c r="C1778" s="359">
        <v>300</v>
      </c>
      <c r="D1778" s="52">
        <f>SUM(E1778:P1778)</f>
        <v>300</v>
      </c>
      <c r="E1778" s="52"/>
      <c r="F1778" s="52"/>
      <c r="G1778" s="52"/>
      <c r="H1778" s="52"/>
      <c r="I1778" s="52"/>
      <c r="J1778" s="52"/>
      <c r="K1778" s="52"/>
      <c r="L1778" s="52"/>
      <c r="M1778" s="52"/>
      <c r="N1778" s="52">
        <v>300</v>
      </c>
      <c r="O1778" s="52"/>
      <c r="P1778" s="52"/>
      <c r="Q1778" s="52"/>
      <c r="R1778" s="52"/>
      <c r="S1778" s="52"/>
      <c r="T1778" s="52"/>
      <c r="U1778" s="311"/>
      <c r="V1778" s="32"/>
      <c r="W1778" s="97"/>
      <c r="X1778" s="172">
        <f t="shared" si="762"/>
        <v>0</v>
      </c>
      <c r="Y1778" s="57"/>
      <c r="Z1778" s="5">
        <f t="shared" si="766"/>
        <v>0</v>
      </c>
      <c r="AA1778" s="58"/>
      <c r="AB1778" s="58"/>
      <c r="AC1778" s="58"/>
      <c r="AD1778" s="58"/>
      <c r="AE1778" s="58"/>
      <c r="AF1778" s="58"/>
      <c r="AG1778" s="58"/>
      <c r="AH1778" s="58"/>
      <c r="AI1778" s="58"/>
      <c r="AJ1778" s="58"/>
      <c r="AK1778" s="58"/>
      <c r="AL1778" s="58"/>
      <c r="AM1778" s="58"/>
      <c r="AN1778" s="58"/>
      <c r="AO1778" s="58"/>
      <c r="AP1778" s="58"/>
      <c r="AQ1778" s="58"/>
      <c r="AR1778" s="58"/>
      <c r="AS1778" s="58"/>
      <c r="AT1778" s="58"/>
      <c r="AU1778" s="58"/>
      <c r="AV1778" s="58"/>
      <c r="AW1778" s="58"/>
      <c r="AX1778" s="58"/>
      <c r="AY1778" s="58"/>
      <c r="AZ1778" s="58"/>
      <c r="BA1778" s="58"/>
      <c r="BB1778" s="58"/>
      <c r="BC1778" s="58"/>
      <c r="BD1778" s="58"/>
      <c r="BE1778" s="58"/>
      <c r="BF1778" s="58"/>
      <c r="BG1778" s="58"/>
    </row>
    <row r="1779" spans="1:59" s="59" customFormat="1" ht="12" hidden="1">
      <c r="A1779" s="60" t="s">
        <v>40</v>
      </c>
      <c r="B1779" s="67" t="s">
        <v>1271</v>
      </c>
      <c r="C1779" s="359">
        <v>0</v>
      </c>
      <c r="D1779" s="52">
        <f t="shared" ref="D1779:D1782" si="769">SUM(E1779:P1779)</f>
        <v>0</v>
      </c>
      <c r="E1779" s="52"/>
      <c r="F1779" s="52"/>
      <c r="G1779" s="52"/>
      <c r="H1779" s="52"/>
      <c r="I1779" s="52"/>
      <c r="J1779" s="52"/>
      <c r="K1779" s="52"/>
      <c r="L1779" s="52"/>
      <c r="M1779" s="52"/>
      <c r="N1779" s="52"/>
      <c r="O1779" s="52"/>
      <c r="P1779" s="52"/>
      <c r="Q1779" s="52"/>
      <c r="R1779" s="52"/>
      <c r="S1779" s="52"/>
      <c r="T1779" s="52"/>
      <c r="U1779" s="311"/>
      <c r="V1779" s="32"/>
      <c r="W1779" s="97"/>
      <c r="X1779" s="172">
        <f t="shared" si="762"/>
        <v>0</v>
      </c>
      <c r="Y1779" s="57"/>
      <c r="Z1779" s="5">
        <f t="shared" si="766"/>
        <v>0</v>
      </c>
      <c r="AA1779" s="58"/>
      <c r="AB1779" s="58"/>
      <c r="AC1779" s="58"/>
      <c r="AD1779" s="58"/>
      <c r="AE1779" s="58"/>
      <c r="AF1779" s="58"/>
      <c r="AG1779" s="58"/>
      <c r="AH1779" s="58"/>
      <c r="AI1779" s="58"/>
      <c r="AJ1779" s="58"/>
      <c r="AK1779" s="58"/>
      <c r="AL1779" s="58"/>
      <c r="AM1779" s="58"/>
      <c r="AN1779" s="58"/>
      <c r="AO1779" s="58"/>
      <c r="AP1779" s="58"/>
      <c r="AQ1779" s="58"/>
      <c r="AR1779" s="58"/>
      <c r="AS1779" s="58"/>
      <c r="AT1779" s="58"/>
      <c r="AU1779" s="58"/>
      <c r="AV1779" s="58"/>
      <c r="AW1779" s="58"/>
      <c r="AX1779" s="58"/>
      <c r="AY1779" s="58"/>
      <c r="AZ1779" s="58"/>
      <c r="BA1779" s="58"/>
      <c r="BB1779" s="58"/>
      <c r="BC1779" s="58"/>
      <c r="BD1779" s="58"/>
      <c r="BE1779" s="58"/>
      <c r="BF1779" s="58"/>
      <c r="BG1779" s="58"/>
    </row>
    <row r="1780" spans="1:59" s="59" customFormat="1" ht="36" hidden="1">
      <c r="A1780" s="60" t="s">
        <v>40</v>
      </c>
      <c r="B1780" s="187" t="s">
        <v>1272</v>
      </c>
      <c r="C1780" s="359">
        <v>140</v>
      </c>
      <c r="D1780" s="52">
        <f t="shared" si="769"/>
        <v>0</v>
      </c>
      <c r="E1780" s="52"/>
      <c r="F1780" s="52"/>
      <c r="G1780" s="52"/>
      <c r="H1780" s="52"/>
      <c r="I1780" s="52"/>
      <c r="J1780" s="52"/>
      <c r="K1780" s="52"/>
      <c r="L1780" s="52"/>
      <c r="M1780" s="52"/>
      <c r="N1780" s="52"/>
      <c r="O1780" s="52"/>
      <c r="P1780" s="52"/>
      <c r="Q1780" s="52"/>
      <c r="R1780" s="52"/>
      <c r="S1780" s="52"/>
      <c r="T1780" s="52"/>
      <c r="U1780" s="311"/>
      <c r="V1780" s="32"/>
      <c r="W1780" s="97"/>
      <c r="X1780" s="172">
        <f t="shared" si="762"/>
        <v>-140</v>
      </c>
      <c r="Y1780" s="57"/>
      <c r="Z1780" s="5">
        <f t="shared" si="766"/>
        <v>0</v>
      </c>
      <c r="AA1780" s="58"/>
      <c r="AB1780" s="58"/>
      <c r="AC1780" s="58"/>
      <c r="AD1780" s="58"/>
      <c r="AE1780" s="58"/>
      <c r="AF1780" s="58"/>
      <c r="AG1780" s="58"/>
      <c r="AH1780" s="58"/>
      <c r="AI1780" s="58"/>
      <c r="AJ1780" s="58"/>
      <c r="AK1780" s="58"/>
      <c r="AL1780" s="58"/>
      <c r="AM1780" s="58"/>
      <c r="AN1780" s="58"/>
      <c r="AO1780" s="58"/>
      <c r="AP1780" s="58"/>
      <c r="AQ1780" s="58"/>
      <c r="AR1780" s="58"/>
      <c r="AS1780" s="58"/>
      <c r="AT1780" s="58"/>
      <c r="AU1780" s="58"/>
      <c r="AV1780" s="58"/>
      <c r="AW1780" s="58"/>
      <c r="AX1780" s="58"/>
      <c r="AY1780" s="58"/>
      <c r="AZ1780" s="58"/>
      <c r="BA1780" s="58"/>
      <c r="BB1780" s="58"/>
      <c r="BC1780" s="58"/>
      <c r="BD1780" s="58"/>
      <c r="BE1780" s="58"/>
      <c r="BF1780" s="58"/>
      <c r="BG1780" s="58"/>
    </row>
    <row r="1781" spans="1:59" s="59" customFormat="1" ht="36" hidden="1">
      <c r="A1781" s="60" t="s">
        <v>40</v>
      </c>
      <c r="B1781" s="187" t="s">
        <v>1273</v>
      </c>
      <c r="C1781" s="359">
        <v>486</v>
      </c>
      <c r="D1781" s="52">
        <f t="shared" si="769"/>
        <v>0</v>
      </c>
      <c r="E1781" s="52"/>
      <c r="F1781" s="52"/>
      <c r="G1781" s="52"/>
      <c r="H1781" s="52"/>
      <c r="I1781" s="52"/>
      <c r="J1781" s="52"/>
      <c r="K1781" s="52"/>
      <c r="L1781" s="52"/>
      <c r="M1781" s="52"/>
      <c r="N1781" s="52"/>
      <c r="O1781" s="52"/>
      <c r="P1781" s="52"/>
      <c r="Q1781" s="52"/>
      <c r="R1781" s="52"/>
      <c r="S1781" s="52"/>
      <c r="T1781" s="52"/>
      <c r="U1781" s="311"/>
      <c r="V1781" s="32"/>
      <c r="W1781" s="97"/>
      <c r="X1781" s="172">
        <f t="shared" si="762"/>
        <v>-486</v>
      </c>
      <c r="Y1781" s="57"/>
      <c r="Z1781" s="5">
        <f t="shared" si="766"/>
        <v>0</v>
      </c>
      <c r="AA1781" s="58"/>
      <c r="AB1781" s="58"/>
      <c r="AC1781" s="58"/>
      <c r="AD1781" s="58"/>
      <c r="AE1781" s="58"/>
      <c r="AF1781" s="58"/>
      <c r="AG1781" s="58"/>
      <c r="AH1781" s="58"/>
      <c r="AI1781" s="58"/>
      <c r="AJ1781" s="58"/>
      <c r="AK1781" s="58"/>
      <c r="AL1781" s="58"/>
      <c r="AM1781" s="58"/>
      <c r="AN1781" s="58"/>
      <c r="AO1781" s="58"/>
      <c r="AP1781" s="58"/>
      <c r="AQ1781" s="58"/>
      <c r="AR1781" s="58"/>
      <c r="AS1781" s="58"/>
      <c r="AT1781" s="58"/>
      <c r="AU1781" s="58"/>
      <c r="AV1781" s="58"/>
      <c r="AW1781" s="58"/>
      <c r="AX1781" s="58"/>
      <c r="AY1781" s="58"/>
      <c r="AZ1781" s="58"/>
      <c r="BA1781" s="58"/>
      <c r="BB1781" s="58"/>
      <c r="BC1781" s="58"/>
      <c r="BD1781" s="58"/>
      <c r="BE1781" s="58"/>
      <c r="BF1781" s="58"/>
      <c r="BG1781" s="58"/>
    </row>
    <row r="1782" spans="1:59" s="59" customFormat="1" ht="24" hidden="1">
      <c r="A1782" s="60" t="s">
        <v>40</v>
      </c>
      <c r="B1782" s="187" t="s">
        <v>1274</v>
      </c>
      <c r="C1782" s="359">
        <v>180</v>
      </c>
      <c r="D1782" s="52">
        <f t="shared" si="769"/>
        <v>0</v>
      </c>
      <c r="E1782" s="52"/>
      <c r="F1782" s="52"/>
      <c r="G1782" s="52"/>
      <c r="H1782" s="52"/>
      <c r="I1782" s="52"/>
      <c r="J1782" s="52"/>
      <c r="K1782" s="52"/>
      <c r="L1782" s="52"/>
      <c r="M1782" s="52"/>
      <c r="N1782" s="52"/>
      <c r="O1782" s="52"/>
      <c r="P1782" s="52"/>
      <c r="Q1782" s="52"/>
      <c r="R1782" s="52"/>
      <c r="S1782" s="52"/>
      <c r="T1782" s="52"/>
      <c r="U1782" s="311"/>
      <c r="V1782" s="32"/>
      <c r="W1782" s="97"/>
      <c r="X1782" s="172">
        <f t="shared" si="762"/>
        <v>-180</v>
      </c>
      <c r="Y1782" s="57"/>
      <c r="Z1782" s="5">
        <f t="shared" si="766"/>
        <v>0</v>
      </c>
      <c r="AA1782" s="58"/>
      <c r="AB1782" s="58"/>
      <c r="AC1782" s="58"/>
      <c r="AD1782" s="58"/>
      <c r="AE1782" s="58"/>
      <c r="AF1782" s="58"/>
      <c r="AG1782" s="58"/>
      <c r="AH1782" s="58"/>
      <c r="AI1782" s="58"/>
      <c r="AJ1782" s="58"/>
      <c r="AK1782" s="58"/>
      <c r="AL1782" s="58"/>
      <c r="AM1782" s="58"/>
      <c r="AN1782" s="58"/>
      <c r="AO1782" s="58"/>
      <c r="AP1782" s="58"/>
      <c r="AQ1782" s="58"/>
      <c r="AR1782" s="58"/>
      <c r="AS1782" s="58"/>
      <c r="AT1782" s="58"/>
      <c r="AU1782" s="58"/>
      <c r="AV1782" s="58"/>
      <c r="AW1782" s="58"/>
      <c r="AX1782" s="58"/>
      <c r="AY1782" s="58"/>
      <c r="AZ1782" s="58"/>
      <c r="BA1782" s="58"/>
      <c r="BB1782" s="58"/>
      <c r="BC1782" s="58"/>
      <c r="BD1782" s="58"/>
      <c r="BE1782" s="58"/>
      <c r="BF1782" s="58"/>
      <c r="BG1782" s="58"/>
    </row>
    <row r="1783" spans="1:59" s="41" customFormat="1" ht="13.5" customHeight="1">
      <c r="A1783" s="27">
        <v>24</v>
      </c>
      <c r="B1783" s="28" t="s">
        <v>1275</v>
      </c>
      <c r="C1783" s="305">
        <f>C1784</f>
        <v>13588</v>
      </c>
      <c r="D1783" s="37">
        <f>D1784</f>
        <v>13888</v>
      </c>
      <c r="E1783" s="37">
        <f t="shared" ref="E1783:P1783" si="770">E1784</f>
        <v>1200</v>
      </c>
      <c r="F1783" s="37">
        <f t="shared" si="770"/>
        <v>295</v>
      </c>
      <c r="G1783" s="37">
        <f t="shared" si="770"/>
        <v>2185</v>
      </c>
      <c r="H1783" s="37">
        <f t="shared" si="770"/>
        <v>0</v>
      </c>
      <c r="I1783" s="37">
        <f t="shared" si="770"/>
        <v>0</v>
      </c>
      <c r="J1783" s="37">
        <f t="shared" si="770"/>
        <v>143</v>
      </c>
      <c r="K1783" s="37">
        <f t="shared" si="770"/>
        <v>0</v>
      </c>
      <c r="L1783" s="37">
        <f t="shared" si="770"/>
        <v>0</v>
      </c>
      <c r="M1783" s="37">
        <f t="shared" si="770"/>
        <v>0</v>
      </c>
      <c r="N1783" s="37">
        <f t="shared" si="770"/>
        <v>9975</v>
      </c>
      <c r="O1783" s="37">
        <f t="shared" si="770"/>
        <v>0</v>
      </c>
      <c r="P1783" s="37">
        <f t="shared" si="770"/>
        <v>90</v>
      </c>
      <c r="Q1783" s="37">
        <f t="shared" ref="Q1783:R1783" si="771">Q1784+Q1807</f>
        <v>106</v>
      </c>
      <c r="R1783" s="37">
        <f t="shared" si="771"/>
        <v>104</v>
      </c>
      <c r="S1783" s="37">
        <f>S1788</f>
        <v>100</v>
      </c>
      <c r="T1783" s="37">
        <f>T1788</f>
        <v>0</v>
      </c>
      <c r="U1783" s="306">
        <f t="shared" si="755"/>
        <v>14098</v>
      </c>
      <c r="V1783" s="32">
        <f t="shared" ref="V1783:V1857" si="772">U1783-S1783</f>
        <v>13998</v>
      </c>
      <c r="W1783" s="97">
        <f t="shared" ref="W1783:W1857" si="773">E1783+F1783+G1783+H1783+I1783+J1783+K1783+L1783+M1783+N1783+O1783+P1783</f>
        <v>13888</v>
      </c>
      <c r="X1783" s="125">
        <f t="shared" si="762"/>
        <v>300</v>
      </c>
      <c r="Y1783" s="89"/>
      <c r="Z1783" s="5">
        <f t="shared" si="766"/>
        <v>0</v>
      </c>
      <c r="AA1783" s="39"/>
      <c r="AB1783" s="39"/>
      <c r="AC1783" s="40"/>
      <c r="AD1783" s="40"/>
      <c r="AE1783" s="40"/>
      <c r="AF1783" s="40"/>
      <c r="AG1783" s="40"/>
      <c r="AH1783" s="40"/>
      <c r="AI1783" s="40"/>
      <c r="AJ1783" s="40"/>
      <c r="AK1783" s="40"/>
      <c r="AL1783" s="40"/>
      <c r="AM1783" s="40"/>
      <c r="AN1783" s="40"/>
      <c r="AO1783" s="40"/>
      <c r="AP1783" s="40"/>
      <c r="AQ1783" s="40"/>
      <c r="AR1783" s="40"/>
      <c r="AS1783" s="40"/>
      <c r="AT1783" s="40"/>
      <c r="AU1783" s="40"/>
      <c r="AV1783" s="40"/>
      <c r="AW1783" s="40"/>
      <c r="AX1783" s="40"/>
      <c r="AY1783" s="40"/>
      <c r="AZ1783" s="40"/>
      <c r="BA1783" s="40"/>
      <c r="BB1783" s="40"/>
      <c r="BC1783" s="40"/>
      <c r="BD1783" s="40"/>
      <c r="BE1783" s="40"/>
      <c r="BF1783" s="40"/>
      <c r="BG1783" s="40"/>
    </row>
    <row r="1784" spans="1:59" s="259" customFormat="1" ht="12">
      <c r="A1784" s="27" t="s">
        <v>237</v>
      </c>
      <c r="B1784" s="28" t="s">
        <v>1276</v>
      </c>
      <c r="C1784" s="305">
        <f t="shared" ref="C1784:M1784" si="774">C1785+C1788+C1791+C1796</f>
        <v>13588</v>
      </c>
      <c r="D1784" s="37">
        <f t="shared" si="774"/>
        <v>13888</v>
      </c>
      <c r="E1784" s="37">
        <f t="shared" si="774"/>
        <v>1200</v>
      </c>
      <c r="F1784" s="37">
        <f t="shared" si="774"/>
        <v>295</v>
      </c>
      <c r="G1784" s="37">
        <f>G1785+G1788+G1791+G1796</f>
        <v>2185</v>
      </c>
      <c r="H1784" s="37">
        <f t="shared" si="774"/>
        <v>0</v>
      </c>
      <c r="I1784" s="37">
        <f t="shared" si="774"/>
        <v>0</v>
      </c>
      <c r="J1784" s="37">
        <f t="shared" si="774"/>
        <v>143</v>
      </c>
      <c r="K1784" s="37">
        <f t="shared" si="774"/>
        <v>0</v>
      </c>
      <c r="L1784" s="37">
        <f t="shared" si="774"/>
        <v>0</v>
      </c>
      <c r="M1784" s="37">
        <f t="shared" si="774"/>
        <v>0</v>
      </c>
      <c r="N1784" s="37">
        <f>N1785+N1788+N1791+N1796</f>
        <v>9975</v>
      </c>
      <c r="O1784" s="37">
        <f>O1785+O1788+O1791+O1796</f>
        <v>0</v>
      </c>
      <c r="P1784" s="37">
        <f>P1785+P1788+P1791+P1796</f>
        <v>90</v>
      </c>
      <c r="Q1784" s="37">
        <f>Q1786</f>
        <v>106</v>
      </c>
      <c r="R1784" s="37">
        <f>R1792</f>
        <v>104</v>
      </c>
      <c r="S1784" s="37">
        <f>S1786</f>
        <v>0</v>
      </c>
      <c r="T1784" s="37">
        <f>T1786</f>
        <v>0</v>
      </c>
      <c r="U1784" s="306">
        <f t="shared" si="755"/>
        <v>14098</v>
      </c>
      <c r="V1784" s="32">
        <f t="shared" si="772"/>
        <v>14098</v>
      </c>
      <c r="W1784" s="97">
        <f t="shared" si="773"/>
        <v>13888</v>
      </c>
      <c r="X1784" s="125">
        <f t="shared" si="762"/>
        <v>300</v>
      </c>
      <c r="Y1784" s="89"/>
      <c r="Z1784" s="5">
        <f t="shared" si="766"/>
        <v>0</v>
      </c>
      <c r="AA1784" s="39"/>
      <c r="AB1784" s="39"/>
      <c r="AC1784" s="39"/>
      <c r="AD1784" s="39"/>
      <c r="AE1784" s="39"/>
      <c r="AF1784" s="39"/>
      <c r="AG1784" s="39"/>
      <c r="AH1784" s="39"/>
      <c r="AI1784" s="39"/>
      <c r="AJ1784" s="39"/>
      <c r="AK1784" s="39"/>
      <c r="AL1784" s="39"/>
      <c r="AM1784" s="39"/>
      <c r="AN1784" s="39"/>
      <c r="AO1784" s="39"/>
      <c r="AP1784" s="39"/>
      <c r="AQ1784" s="39"/>
      <c r="AR1784" s="39"/>
      <c r="AS1784" s="39"/>
      <c r="AT1784" s="39"/>
      <c r="AU1784" s="39"/>
      <c r="AV1784" s="39"/>
      <c r="AW1784" s="39"/>
      <c r="AX1784" s="39"/>
      <c r="AY1784" s="39"/>
      <c r="AZ1784" s="39"/>
      <c r="BA1784" s="39"/>
      <c r="BB1784" s="39"/>
      <c r="BC1784" s="39"/>
      <c r="BD1784" s="39"/>
      <c r="BE1784" s="39"/>
      <c r="BF1784" s="39"/>
      <c r="BG1784" s="39"/>
    </row>
    <row r="1785" spans="1:59" s="49" customFormat="1" ht="12">
      <c r="A1785" s="42" t="s">
        <v>35</v>
      </c>
      <c r="B1785" s="43" t="s">
        <v>139</v>
      </c>
      <c r="C1785" s="312">
        <v>4567</v>
      </c>
      <c r="D1785" s="45">
        <f t="shared" ref="D1785:D1795" si="775">SUM(E1785:P1785)</f>
        <v>5756</v>
      </c>
      <c r="E1785" s="45"/>
      <c r="F1785" s="45"/>
      <c r="G1785" s="45"/>
      <c r="H1785" s="45"/>
      <c r="I1785" s="45"/>
      <c r="J1785" s="45"/>
      <c r="K1785" s="45"/>
      <c r="L1785" s="45"/>
      <c r="M1785" s="45"/>
      <c r="N1785" s="45">
        <f>N1786+N1787</f>
        <v>5756</v>
      </c>
      <c r="O1785" s="45"/>
      <c r="P1785" s="45"/>
      <c r="Q1785" s="45"/>
      <c r="R1785" s="45"/>
      <c r="S1785" s="45"/>
      <c r="T1785" s="45"/>
      <c r="U1785" s="311">
        <f t="shared" si="755"/>
        <v>5756</v>
      </c>
      <c r="V1785" s="32">
        <f t="shared" si="772"/>
        <v>5756</v>
      </c>
      <c r="W1785" s="97">
        <f t="shared" si="773"/>
        <v>5756</v>
      </c>
      <c r="X1785" s="176">
        <f t="shared" si="762"/>
        <v>1189</v>
      </c>
      <c r="Y1785" s="75" t="s">
        <v>37</v>
      </c>
      <c r="Z1785" s="5">
        <f t="shared" si="766"/>
        <v>0</v>
      </c>
      <c r="AA1785" s="48"/>
      <c r="AB1785" s="48"/>
      <c r="AC1785" s="48"/>
      <c r="AD1785" s="48"/>
      <c r="AE1785" s="48"/>
      <c r="AF1785" s="48"/>
      <c r="AG1785" s="48"/>
      <c r="AH1785" s="48"/>
      <c r="AI1785" s="48"/>
      <c r="AJ1785" s="48"/>
      <c r="AK1785" s="48"/>
      <c r="AL1785" s="48"/>
      <c r="AM1785" s="48"/>
      <c r="AN1785" s="48"/>
      <c r="AO1785" s="48"/>
      <c r="AP1785" s="48"/>
      <c r="AQ1785" s="48"/>
      <c r="AR1785" s="48"/>
      <c r="AS1785" s="48"/>
      <c r="AT1785" s="48"/>
      <c r="AU1785" s="48"/>
      <c r="AV1785" s="48"/>
      <c r="AW1785" s="48"/>
      <c r="AX1785" s="48"/>
      <c r="AY1785" s="48"/>
      <c r="AZ1785" s="48"/>
      <c r="BA1785" s="48"/>
      <c r="BB1785" s="48"/>
      <c r="BC1785" s="48"/>
      <c r="BD1785" s="48"/>
      <c r="BE1785" s="48"/>
      <c r="BF1785" s="48"/>
      <c r="BG1785" s="48"/>
    </row>
    <row r="1786" spans="1:59" s="49" customFormat="1" ht="12">
      <c r="A1786" s="42" t="s">
        <v>38</v>
      </c>
      <c r="B1786" s="51" t="s">
        <v>1223</v>
      </c>
      <c r="C1786" s="359"/>
      <c r="D1786" s="52">
        <f>SUM(E1786:P1786)</f>
        <v>5365</v>
      </c>
      <c r="E1786" s="52"/>
      <c r="F1786" s="52"/>
      <c r="G1786" s="52"/>
      <c r="H1786" s="52"/>
      <c r="I1786" s="52"/>
      <c r="J1786" s="52"/>
      <c r="K1786" s="52"/>
      <c r="L1786" s="52"/>
      <c r="M1786" s="52"/>
      <c r="N1786" s="52">
        <v>5365</v>
      </c>
      <c r="O1786" s="52"/>
      <c r="P1786" s="52"/>
      <c r="Q1786" s="52">
        <v>106</v>
      </c>
      <c r="R1786" s="52"/>
      <c r="S1786" s="52"/>
      <c r="T1786" s="52"/>
      <c r="U1786" s="309">
        <f t="shared" si="755"/>
        <v>5471</v>
      </c>
      <c r="V1786" s="32">
        <f t="shared" si="772"/>
        <v>5471</v>
      </c>
      <c r="W1786" s="97">
        <f t="shared" si="773"/>
        <v>5365</v>
      </c>
      <c r="X1786" s="172">
        <f t="shared" si="762"/>
        <v>5365</v>
      </c>
      <c r="Y1786" s="38"/>
      <c r="Z1786" s="5">
        <f t="shared" si="766"/>
        <v>0</v>
      </c>
      <c r="AA1786" s="48"/>
      <c r="AB1786" s="48"/>
      <c r="AC1786" s="48"/>
      <c r="AD1786" s="48"/>
      <c r="AE1786" s="48"/>
      <c r="AF1786" s="48"/>
      <c r="AG1786" s="48"/>
      <c r="AH1786" s="48"/>
      <c r="AI1786" s="48"/>
      <c r="AJ1786" s="48"/>
      <c r="AK1786" s="48"/>
      <c r="AL1786" s="48"/>
      <c r="AM1786" s="48"/>
      <c r="AN1786" s="48"/>
      <c r="AO1786" s="48"/>
      <c r="AP1786" s="48"/>
      <c r="AQ1786" s="48"/>
      <c r="AR1786" s="48"/>
      <c r="AS1786" s="48"/>
      <c r="AT1786" s="48"/>
      <c r="AU1786" s="48"/>
      <c r="AV1786" s="48"/>
      <c r="AW1786" s="48"/>
      <c r="AX1786" s="48"/>
      <c r="AY1786" s="48"/>
      <c r="AZ1786" s="48"/>
      <c r="BA1786" s="48"/>
      <c r="BB1786" s="48"/>
      <c r="BC1786" s="48"/>
      <c r="BD1786" s="48"/>
      <c r="BE1786" s="48"/>
      <c r="BF1786" s="48"/>
      <c r="BG1786" s="48"/>
    </row>
    <row r="1787" spans="1:59" s="49" customFormat="1" ht="12">
      <c r="A1787" s="42" t="s">
        <v>38</v>
      </c>
      <c r="B1787" s="51" t="s">
        <v>42</v>
      </c>
      <c r="C1787" s="359"/>
      <c r="D1787" s="52">
        <f t="shared" ref="D1787" si="776">SUM(E1787:P1787)</f>
        <v>391</v>
      </c>
      <c r="E1787" s="52"/>
      <c r="F1787" s="52"/>
      <c r="G1787" s="52"/>
      <c r="H1787" s="52"/>
      <c r="I1787" s="52"/>
      <c r="J1787" s="52"/>
      <c r="K1787" s="52"/>
      <c r="L1787" s="52"/>
      <c r="M1787" s="52"/>
      <c r="N1787" s="52">
        <v>391</v>
      </c>
      <c r="O1787" s="52"/>
      <c r="P1787" s="52"/>
      <c r="Q1787" s="52"/>
      <c r="R1787" s="52"/>
      <c r="S1787" s="52"/>
      <c r="T1787" s="52"/>
      <c r="U1787" s="309">
        <f t="shared" si="755"/>
        <v>391</v>
      </c>
      <c r="V1787" s="32">
        <f t="shared" si="772"/>
        <v>391</v>
      </c>
      <c r="W1787" s="97">
        <f t="shared" si="773"/>
        <v>391</v>
      </c>
      <c r="X1787" s="172">
        <f t="shared" si="762"/>
        <v>391</v>
      </c>
      <c r="Y1787" s="38"/>
      <c r="Z1787" s="5">
        <f t="shared" si="766"/>
        <v>0</v>
      </c>
      <c r="AA1787" s="48"/>
      <c r="AB1787" s="48"/>
      <c r="AC1787" s="48"/>
      <c r="AD1787" s="48"/>
      <c r="AE1787" s="48"/>
      <c r="AF1787" s="48"/>
      <c r="AG1787" s="48"/>
      <c r="AH1787" s="48"/>
      <c r="AI1787" s="48"/>
      <c r="AJ1787" s="48"/>
      <c r="AK1787" s="48"/>
      <c r="AL1787" s="48"/>
      <c r="AM1787" s="48"/>
      <c r="AN1787" s="48"/>
      <c r="AO1787" s="48"/>
      <c r="AP1787" s="48"/>
      <c r="AQ1787" s="48"/>
      <c r="AR1787" s="48"/>
      <c r="AS1787" s="48"/>
      <c r="AT1787" s="48"/>
      <c r="AU1787" s="48"/>
      <c r="AV1787" s="48"/>
      <c r="AW1787" s="48"/>
      <c r="AX1787" s="48"/>
      <c r="AY1787" s="48"/>
      <c r="AZ1787" s="48"/>
      <c r="BA1787" s="48"/>
      <c r="BB1787" s="48"/>
      <c r="BC1787" s="48"/>
      <c r="BD1787" s="48"/>
      <c r="BE1787" s="48"/>
      <c r="BF1787" s="48"/>
      <c r="BG1787" s="48"/>
    </row>
    <row r="1788" spans="1:59" s="59" customFormat="1" ht="12">
      <c r="A1788" s="42" t="s">
        <v>43</v>
      </c>
      <c r="B1788" s="43" t="s">
        <v>44</v>
      </c>
      <c r="C1788" s="312">
        <v>950</v>
      </c>
      <c r="D1788" s="45">
        <f t="shared" si="775"/>
        <v>906</v>
      </c>
      <c r="E1788" s="45"/>
      <c r="F1788" s="45"/>
      <c r="G1788" s="45"/>
      <c r="H1788" s="45"/>
      <c r="I1788" s="45"/>
      <c r="J1788" s="45"/>
      <c r="K1788" s="45"/>
      <c r="L1788" s="45"/>
      <c r="M1788" s="45"/>
      <c r="N1788" s="45">
        <f>N1789+N1790</f>
        <v>906</v>
      </c>
      <c r="O1788" s="45"/>
      <c r="P1788" s="45"/>
      <c r="Q1788" s="45"/>
      <c r="R1788" s="45"/>
      <c r="S1788" s="45">
        <v>100</v>
      </c>
      <c r="T1788" s="45"/>
      <c r="U1788" s="309">
        <f t="shared" si="755"/>
        <v>906</v>
      </c>
      <c r="V1788" s="32">
        <f t="shared" si="772"/>
        <v>806</v>
      </c>
      <c r="W1788" s="97">
        <f t="shared" si="773"/>
        <v>906</v>
      </c>
      <c r="X1788" s="176">
        <f t="shared" si="762"/>
        <v>-44</v>
      </c>
      <c r="Y1788" s="75" t="s">
        <v>37</v>
      </c>
      <c r="Z1788" s="5">
        <f t="shared" si="766"/>
        <v>0</v>
      </c>
      <c r="AA1788" s="58"/>
      <c r="AB1788" s="58"/>
      <c r="AC1788" s="58"/>
      <c r="AD1788" s="58"/>
      <c r="AE1788" s="58"/>
      <c r="AF1788" s="58"/>
      <c r="AG1788" s="58"/>
      <c r="AH1788" s="58"/>
      <c r="AI1788" s="58"/>
      <c r="AJ1788" s="58"/>
      <c r="AK1788" s="58"/>
      <c r="AL1788" s="58"/>
      <c r="AM1788" s="58"/>
      <c r="AN1788" s="58"/>
      <c r="AO1788" s="58"/>
      <c r="AP1788" s="58"/>
      <c r="AQ1788" s="58"/>
      <c r="AR1788" s="58"/>
      <c r="AS1788" s="58"/>
      <c r="AT1788" s="58"/>
      <c r="AU1788" s="58"/>
      <c r="AV1788" s="58"/>
      <c r="AW1788" s="58"/>
      <c r="AX1788" s="58"/>
      <c r="AY1788" s="58"/>
      <c r="AZ1788" s="58"/>
      <c r="BA1788" s="58"/>
      <c r="BB1788" s="58"/>
      <c r="BC1788" s="58"/>
      <c r="BD1788" s="58"/>
      <c r="BE1788" s="58"/>
      <c r="BF1788" s="58"/>
      <c r="BG1788" s="58"/>
    </row>
    <row r="1789" spans="1:59" s="59" customFormat="1" ht="12">
      <c r="A1789" s="42" t="s">
        <v>38</v>
      </c>
      <c r="B1789" s="51" t="s">
        <v>1223</v>
      </c>
      <c r="C1789" s="359"/>
      <c r="D1789" s="52">
        <f>SUM(E1789:P1789)</f>
        <v>861</v>
      </c>
      <c r="E1789" s="52"/>
      <c r="F1789" s="52"/>
      <c r="G1789" s="52"/>
      <c r="H1789" s="52"/>
      <c r="I1789" s="52"/>
      <c r="J1789" s="52"/>
      <c r="K1789" s="52"/>
      <c r="L1789" s="52"/>
      <c r="M1789" s="52"/>
      <c r="N1789" s="52">
        <v>861</v>
      </c>
      <c r="O1789" s="52"/>
      <c r="P1789" s="52"/>
      <c r="Q1789" s="52"/>
      <c r="R1789" s="52"/>
      <c r="S1789" s="52"/>
      <c r="T1789" s="52"/>
      <c r="U1789" s="311">
        <f t="shared" si="755"/>
        <v>861</v>
      </c>
      <c r="V1789" s="32">
        <f t="shared" si="772"/>
        <v>861</v>
      </c>
      <c r="W1789" s="97">
        <f t="shared" si="773"/>
        <v>861</v>
      </c>
      <c r="X1789" s="172">
        <f t="shared" si="762"/>
        <v>861</v>
      </c>
      <c r="Y1789" s="57"/>
      <c r="Z1789" s="5">
        <f t="shared" si="766"/>
        <v>0</v>
      </c>
      <c r="AA1789" s="58"/>
      <c r="AB1789" s="58"/>
      <c r="AC1789" s="58"/>
      <c r="AD1789" s="58"/>
      <c r="AE1789" s="58"/>
      <c r="AF1789" s="58"/>
      <c r="AG1789" s="58"/>
      <c r="AH1789" s="58"/>
      <c r="AI1789" s="58"/>
      <c r="AJ1789" s="58"/>
      <c r="AK1789" s="58"/>
      <c r="AL1789" s="58"/>
      <c r="AM1789" s="58"/>
      <c r="AN1789" s="58"/>
      <c r="AO1789" s="58"/>
      <c r="AP1789" s="58"/>
      <c r="AQ1789" s="58"/>
      <c r="AR1789" s="58"/>
      <c r="AS1789" s="58"/>
      <c r="AT1789" s="58"/>
      <c r="AU1789" s="58"/>
      <c r="AV1789" s="58"/>
      <c r="AW1789" s="58"/>
      <c r="AX1789" s="58"/>
      <c r="AY1789" s="58"/>
      <c r="AZ1789" s="58"/>
      <c r="BA1789" s="58"/>
      <c r="BB1789" s="58"/>
      <c r="BC1789" s="58"/>
      <c r="BD1789" s="58"/>
      <c r="BE1789" s="58"/>
      <c r="BF1789" s="58"/>
      <c r="BG1789" s="58"/>
    </row>
    <row r="1790" spans="1:59" s="66" customFormat="1" ht="12">
      <c r="A1790" s="42" t="s">
        <v>38</v>
      </c>
      <c r="B1790" s="51" t="s">
        <v>42</v>
      </c>
      <c r="C1790" s="359"/>
      <c r="D1790" s="52">
        <f t="shared" ref="D1790" si="777">SUM(E1790:P1790)</f>
        <v>45</v>
      </c>
      <c r="E1790" s="52"/>
      <c r="F1790" s="52"/>
      <c r="G1790" s="52"/>
      <c r="H1790" s="52"/>
      <c r="I1790" s="52"/>
      <c r="J1790" s="52"/>
      <c r="K1790" s="52"/>
      <c r="L1790" s="52"/>
      <c r="M1790" s="52"/>
      <c r="N1790" s="52">
        <v>45</v>
      </c>
      <c r="O1790" s="52"/>
      <c r="P1790" s="52"/>
      <c r="Q1790" s="52"/>
      <c r="R1790" s="52"/>
      <c r="S1790" s="52"/>
      <c r="T1790" s="52"/>
      <c r="U1790" s="311">
        <f t="shared" si="755"/>
        <v>45</v>
      </c>
      <c r="V1790" s="32">
        <f t="shared" si="772"/>
        <v>45</v>
      </c>
      <c r="W1790" s="97">
        <f t="shared" si="773"/>
        <v>45</v>
      </c>
      <c r="X1790" s="172">
        <f t="shared" si="762"/>
        <v>45</v>
      </c>
      <c r="Y1790" s="64"/>
      <c r="Z1790" s="5">
        <f t="shared" si="766"/>
        <v>0</v>
      </c>
      <c r="AA1790" s="65"/>
      <c r="AB1790" s="65"/>
      <c r="AC1790" s="65"/>
      <c r="AD1790" s="65"/>
      <c r="AE1790" s="65"/>
      <c r="AF1790" s="65"/>
      <c r="AG1790" s="65"/>
      <c r="AH1790" s="65"/>
      <c r="AI1790" s="65"/>
      <c r="AJ1790" s="65"/>
      <c r="AK1790" s="65"/>
      <c r="AL1790" s="65"/>
      <c r="AM1790" s="65"/>
      <c r="AN1790" s="65"/>
      <c r="AO1790" s="65"/>
      <c r="AP1790" s="65"/>
      <c r="AQ1790" s="65"/>
      <c r="AR1790" s="65"/>
      <c r="AS1790" s="65"/>
      <c r="AT1790" s="65"/>
      <c r="AU1790" s="65"/>
      <c r="AV1790" s="65"/>
      <c r="AW1790" s="65"/>
      <c r="AX1790" s="65"/>
      <c r="AY1790" s="65"/>
      <c r="AZ1790" s="65"/>
      <c r="BA1790" s="65"/>
      <c r="BB1790" s="65"/>
      <c r="BC1790" s="65"/>
      <c r="BD1790" s="65"/>
      <c r="BE1790" s="65"/>
      <c r="BF1790" s="65"/>
      <c r="BG1790" s="65"/>
    </row>
    <row r="1791" spans="1:59" s="59" customFormat="1" ht="12">
      <c r="A1791" s="42" t="s">
        <v>45</v>
      </c>
      <c r="B1791" s="43" t="s">
        <v>94</v>
      </c>
      <c r="C1791" s="312">
        <v>1610</v>
      </c>
      <c r="D1791" s="45">
        <f t="shared" ref="D1791:M1791" si="778">SUM(D1792:D1795)</f>
        <v>1498</v>
      </c>
      <c r="E1791" s="45">
        <f t="shared" si="778"/>
        <v>0</v>
      </c>
      <c r="F1791" s="45">
        <f t="shared" si="778"/>
        <v>0</v>
      </c>
      <c r="G1791" s="45">
        <f t="shared" si="778"/>
        <v>738</v>
      </c>
      <c r="H1791" s="45">
        <f t="shared" si="778"/>
        <v>0</v>
      </c>
      <c r="I1791" s="45">
        <f t="shared" si="778"/>
        <v>0</v>
      </c>
      <c r="J1791" s="45">
        <f t="shared" si="778"/>
        <v>0</v>
      </c>
      <c r="K1791" s="45">
        <f t="shared" si="778"/>
        <v>0</v>
      </c>
      <c r="L1791" s="45">
        <f t="shared" si="778"/>
        <v>0</v>
      </c>
      <c r="M1791" s="45">
        <f t="shared" si="778"/>
        <v>0</v>
      </c>
      <c r="N1791" s="45">
        <f>SUM(N1792:N1795)</f>
        <v>760</v>
      </c>
      <c r="O1791" s="45">
        <v>0</v>
      </c>
      <c r="P1791" s="45">
        <v>0</v>
      </c>
      <c r="Q1791" s="45"/>
      <c r="R1791" s="45"/>
      <c r="S1791" s="45"/>
      <c r="T1791" s="45"/>
      <c r="U1791" s="311">
        <f t="shared" si="755"/>
        <v>1498</v>
      </c>
      <c r="V1791" s="32">
        <f t="shared" si="772"/>
        <v>1498</v>
      </c>
      <c r="W1791" s="97">
        <f t="shared" si="773"/>
        <v>1498</v>
      </c>
      <c r="X1791" s="176">
        <f t="shared" si="762"/>
        <v>-112</v>
      </c>
      <c r="Y1791" s="75" t="s">
        <v>37</v>
      </c>
      <c r="Z1791" s="5">
        <f t="shared" si="766"/>
        <v>0</v>
      </c>
      <c r="AA1791" s="58"/>
      <c r="AB1791" s="58"/>
      <c r="AC1791" s="58"/>
      <c r="AD1791" s="58"/>
      <c r="AE1791" s="58"/>
      <c r="AF1791" s="58"/>
      <c r="AG1791" s="58"/>
      <c r="AH1791" s="58"/>
      <c r="AI1791" s="58"/>
      <c r="AJ1791" s="58"/>
      <c r="AK1791" s="58"/>
      <c r="AL1791" s="58"/>
      <c r="AM1791" s="58"/>
      <c r="AN1791" s="58"/>
      <c r="AO1791" s="58"/>
      <c r="AP1791" s="58"/>
      <c r="AQ1791" s="58"/>
      <c r="AR1791" s="58"/>
      <c r="AS1791" s="58"/>
      <c r="AT1791" s="58"/>
      <c r="AU1791" s="58"/>
      <c r="AV1791" s="58"/>
      <c r="AW1791" s="58"/>
      <c r="AX1791" s="58"/>
      <c r="AY1791" s="58"/>
      <c r="AZ1791" s="58"/>
      <c r="BA1791" s="58"/>
      <c r="BB1791" s="58"/>
      <c r="BC1791" s="58"/>
      <c r="BD1791" s="58"/>
      <c r="BE1791" s="58"/>
      <c r="BF1791" s="58"/>
      <c r="BG1791" s="58"/>
    </row>
    <row r="1792" spans="1:59" s="49" customFormat="1" ht="12">
      <c r="A1792" s="50" t="s">
        <v>40</v>
      </c>
      <c r="B1792" s="51" t="s">
        <v>870</v>
      </c>
      <c r="C1792" s="359">
        <v>120</v>
      </c>
      <c r="D1792" s="52">
        <f t="shared" si="775"/>
        <v>120</v>
      </c>
      <c r="E1792" s="52"/>
      <c r="F1792" s="52"/>
      <c r="G1792" s="52"/>
      <c r="H1792" s="52"/>
      <c r="I1792" s="52"/>
      <c r="J1792" s="52"/>
      <c r="K1792" s="52"/>
      <c r="L1792" s="52"/>
      <c r="M1792" s="52"/>
      <c r="N1792" s="52">
        <v>120</v>
      </c>
      <c r="O1792" s="52"/>
      <c r="P1792" s="52"/>
      <c r="Q1792" s="52">
        <f t="shared" ref="Q1792:T1792" si="779">SUM(Q1793:Q1806)</f>
        <v>0</v>
      </c>
      <c r="R1792" s="52">
        <f t="shared" si="779"/>
        <v>104</v>
      </c>
      <c r="S1792" s="52">
        <f t="shared" si="779"/>
        <v>0</v>
      </c>
      <c r="T1792" s="52">
        <f t="shared" si="779"/>
        <v>0</v>
      </c>
      <c r="U1792" s="309">
        <f t="shared" ref="U1792:U1866" si="780">D1792+Q1792+R1792</f>
        <v>224</v>
      </c>
      <c r="V1792" s="32">
        <f t="shared" si="772"/>
        <v>224</v>
      </c>
      <c r="W1792" s="97">
        <f t="shared" si="773"/>
        <v>120</v>
      </c>
      <c r="X1792" s="172">
        <f t="shared" si="762"/>
        <v>0</v>
      </c>
      <c r="Y1792" s="38"/>
      <c r="Z1792" s="5">
        <f t="shared" si="766"/>
        <v>0</v>
      </c>
      <c r="AA1792" s="48"/>
      <c r="AB1792" s="48"/>
      <c r="AC1792" s="48"/>
      <c r="AD1792" s="48"/>
      <c r="AE1792" s="48"/>
      <c r="AF1792" s="48"/>
      <c r="AG1792" s="48"/>
      <c r="AH1792" s="48"/>
      <c r="AI1792" s="48"/>
      <c r="AJ1792" s="48"/>
      <c r="AK1792" s="48"/>
      <c r="AL1792" s="48"/>
      <c r="AM1792" s="48"/>
      <c r="AN1792" s="48"/>
      <c r="AO1792" s="48"/>
      <c r="AP1792" s="48"/>
      <c r="AQ1792" s="48"/>
      <c r="AR1792" s="48"/>
      <c r="AS1792" s="48"/>
      <c r="AT1792" s="48"/>
      <c r="AU1792" s="48"/>
      <c r="AV1792" s="48"/>
      <c r="AW1792" s="48"/>
      <c r="AX1792" s="48"/>
      <c r="AY1792" s="48"/>
      <c r="AZ1792" s="48"/>
      <c r="BA1792" s="48"/>
      <c r="BB1792" s="48"/>
      <c r="BC1792" s="48"/>
      <c r="BD1792" s="48"/>
      <c r="BE1792" s="48"/>
      <c r="BF1792" s="48"/>
      <c r="BG1792" s="48"/>
    </row>
    <row r="1793" spans="1:59" s="49" customFormat="1" ht="24">
      <c r="A1793" s="50" t="s">
        <v>40</v>
      </c>
      <c r="B1793" s="51" t="s">
        <v>1277</v>
      </c>
      <c r="C1793" s="359">
        <v>200</v>
      </c>
      <c r="D1793" s="52">
        <f t="shared" si="775"/>
        <v>200</v>
      </c>
      <c r="E1793" s="52"/>
      <c r="F1793" s="52"/>
      <c r="G1793" s="52"/>
      <c r="H1793" s="52"/>
      <c r="I1793" s="52"/>
      <c r="J1793" s="52"/>
      <c r="K1793" s="52"/>
      <c r="L1793" s="52"/>
      <c r="M1793" s="52"/>
      <c r="N1793" s="52">
        <v>200</v>
      </c>
      <c r="O1793" s="52"/>
      <c r="P1793" s="52"/>
      <c r="Q1793" s="52"/>
      <c r="R1793" s="52"/>
      <c r="S1793" s="52"/>
      <c r="T1793" s="52"/>
      <c r="U1793" s="311">
        <f t="shared" si="780"/>
        <v>200</v>
      </c>
      <c r="V1793" s="32">
        <f t="shared" si="772"/>
        <v>200</v>
      </c>
      <c r="W1793" s="97">
        <f t="shared" si="773"/>
        <v>200</v>
      </c>
      <c r="X1793" s="172">
        <f t="shared" si="762"/>
        <v>0</v>
      </c>
      <c r="Y1793" s="38"/>
      <c r="Z1793" s="5">
        <f t="shared" si="766"/>
        <v>0</v>
      </c>
      <c r="AA1793" s="48"/>
      <c r="AB1793" s="48"/>
      <c r="AC1793" s="48"/>
      <c r="AD1793" s="48"/>
      <c r="AE1793" s="48"/>
      <c r="AF1793" s="48"/>
      <c r="AG1793" s="48"/>
      <c r="AH1793" s="48"/>
      <c r="AI1793" s="48"/>
      <c r="AJ1793" s="48"/>
      <c r="AK1793" s="48"/>
      <c r="AL1793" s="48"/>
      <c r="AM1793" s="48"/>
      <c r="AN1793" s="48"/>
      <c r="AO1793" s="48"/>
      <c r="AP1793" s="48"/>
      <c r="AQ1793" s="48"/>
      <c r="AR1793" s="48"/>
      <c r="AS1793" s="48"/>
      <c r="AT1793" s="48"/>
      <c r="AU1793" s="48"/>
      <c r="AV1793" s="48"/>
      <c r="AW1793" s="48"/>
      <c r="AX1793" s="48"/>
      <c r="AY1793" s="48"/>
      <c r="AZ1793" s="48"/>
      <c r="BA1793" s="48"/>
      <c r="BB1793" s="48"/>
      <c r="BC1793" s="48"/>
      <c r="BD1793" s="48"/>
      <c r="BE1793" s="48"/>
      <c r="BF1793" s="48"/>
      <c r="BG1793" s="48"/>
    </row>
    <row r="1794" spans="1:59" s="66" customFormat="1" ht="12">
      <c r="A1794" s="60" t="s">
        <v>40</v>
      </c>
      <c r="B1794" s="51" t="s">
        <v>1278</v>
      </c>
      <c r="C1794" s="359">
        <v>850</v>
      </c>
      <c r="D1794" s="52">
        <f t="shared" si="775"/>
        <v>738</v>
      </c>
      <c r="E1794" s="52"/>
      <c r="F1794" s="52"/>
      <c r="G1794" s="52">
        <v>738</v>
      </c>
      <c r="H1794" s="52"/>
      <c r="I1794" s="52"/>
      <c r="J1794" s="52"/>
      <c r="K1794" s="52"/>
      <c r="L1794" s="52"/>
      <c r="M1794" s="52"/>
      <c r="N1794" s="52"/>
      <c r="O1794" s="52"/>
      <c r="P1794" s="52"/>
      <c r="Q1794" s="52"/>
      <c r="R1794" s="52"/>
      <c r="S1794" s="52"/>
      <c r="T1794" s="52"/>
      <c r="U1794" s="311">
        <f t="shared" si="780"/>
        <v>738</v>
      </c>
      <c r="V1794" s="32">
        <f t="shared" si="772"/>
        <v>738</v>
      </c>
      <c r="W1794" s="97">
        <f t="shared" si="773"/>
        <v>738</v>
      </c>
      <c r="X1794" s="172">
        <f t="shared" si="762"/>
        <v>-112</v>
      </c>
      <c r="Y1794" s="64"/>
      <c r="Z1794" s="5">
        <f t="shared" si="766"/>
        <v>0</v>
      </c>
      <c r="AA1794" s="65"/>
      <c r="AB1794" s="65"/>
      <c r="AC1794" s="65"/>
      <c r="AD1794" s="65"/>
      <c r="AE1794" s="65"/>
      <c r="AF1794" s="65"/>
      <c r="AG1794" s="65"/>
      <c r="AH1794" s="65"/>
      <c r="AI1794" s="65"/>
      <c r="AJ1794" s="65"/>
      <c r="AK1794" s="65"/>
      <c r="AL1794" s="65"/>
      <c r="AM1794" s="65"/>
      <c r="AN1794" s="65"/>
      <c r="AO1794" s="65"/>
      <c r="AP1794" s="65"/>
      <c r="AQ1794" s="65"/>
      <c r="AR1794" s="65"/>
      <c r="AS1794" s="65"/>
      <c r="AT1794" s="65"/>
      <c r="AU1794" s="65"/>
      <c r="AV1794" s="65"/>
      <c r="AW1794" s="65"/>
      <c r="AX1794" s="65"/>
      <c r="AY1794" s="65"/>
      <c r="AZ1794" s="65"/>
      <c r="BA1794" s="65"/>
      <c r="BB1794" s="65"/>
      <c r="BC1794" s="65"/>
      <c r="BD1794" s="65"/>
      <c r="BE1794" s="65"/>
      <c r="BF1794" s="65"/>
      <c r="BG1794" s="65"/>
    </row>
    <row r="1795" spans="1:59" s="66" customFormat="1" ht="24">
      <c r="A1795" s="50" t="s">
        <v>40</v>
      </c>
      <c r="B1795" s="51" t="s">
        <v>1279</v>
      </c>
      <c r="C1795" s="359">
        <v>440</v>
      </c>
      <c r="D1795" s="52">
        <f t="shared" si="775"/>
        <v>440</v>
      </c>
      <c r="E1795" s="52"/>
      <c r="F1795" s="52"/>
      <c r="G1795" s="52"/>
      <c r="H1795" s="52"/>
      <c r="I1795" s="52"/>
      <c r="J1795" s="52"/>
      <c r="K1795" s="52"/>
      <c r="L1795" s="52"/>
      <c r="M1795" s="52"/>
      <c r="N1795" s="52">
        <v>440</v>
      </c>
      <c r="O1795" s="52"/>
      <c r="P1795" s="52"/>
      <c r="Q1795" s="52"/>
      <c r="R1795" s="52"/>
      <c r="S1795" s="52"/>
      <c r="T1795" s="52"/>
      <c r="U1795" s="311">
        <f t="shared" si="780"/>
        <v>440</v>
      </c>
      <c r="V1795" s="32">
        <f t="shared" si="772"/>
        <v>440</v>
      </c>
      <c r="W1795" s="97">
        <f t="shared" si="773"/>
        <v>440</v>
      </c>
      <c r="X1795" s="172">
        <f t="shared" si="762"/>
        <v>0</v>
      </c>
      <c r="Y1795" s="64"/>
      <c r="Z1795" s="5">
        <f t="shared" si="766"/>
        <v>0</v>
      </c>
      <c r="AA1795" s="65"/>
      <c r="AB1795" s="65"/>
      <c r="AC1795" s="65"/>
      <c r="AD1795" s="65"/>
      <c r="AE1795" s="65"/>
      <c r="AF1795" s="65"/>
      <c r="AG1795" s="65"/>
      <c r="AH1795" s="65"/>
      <c r="AI1795" s="65"/>
      <c r="AJ1795" s="65"/>
      <c r="AK1795" s="65"/>
      <c r="AL1795" s="65"/>
      <c r="AM1795" s="65"/>
      <c r="AN1795" s="65"/>
      <c r="AO1795" s="65"/>
      <c r="AP1795" s="65"/>
      <c r="AQ1795" s="65"/>
      <c r="AR1795" s="65"/>
      <c r="AS1795" s="65"/>
      <c r="AT1795" s="65"/>
      <c r="AU1795" s="65"/>
      <c r="AV1795" s="65"/>
      <c r="AW1795" s="65"/>
      <c r="AX1795" s="65"/>
      <c r="AY1795" s="65"/>
      <c r="AZ1795" s="65"/>
      <c r="BA1795" s="65"/>
      <c r="BB1795" s="65"/>
      <c r="BC1795" s="65"/>
      <c r="BD1795" s="65"/>
      <c r="BE1795" s="65"/>
      <c r="BF1795" s="65"/>
      <c r="BG1795" s="65"/>
    </row>
    <row r="1796" spans="1:59" s="66" customFormat="1" ht="12">
      <c r="A1796" s="42" t="s">
        <v>65</v>
      </c>
      <c r="B1796" s="43" t="s">
        <v>66</v>
      </c>
      <c r="C1796" s="312">
        <f>SUM(C1797:C1811)</f>
        <v>6461</v>
      </c>
      <c r="D1796" s="45">
        <f>SUM(D1797:D1811)</f>
        <v>5728</v>
      </c>
      <c r="E1796" s="45">
        <f>SUM(E1797:E1811)</f>
        <v>1200</v>
      </c>
      <c r="F1796" s="45">
        <f t="shared" ref="F1796:P1796" si="781">SUM(F1797:F1811)</f>
        <v>295</v>
      </c>
      <c r="G1796" s="45">
        <f t="shared" si="781"/>
        <v>1447</v>
      </c>
      <c r="H1796" s="45">
        <f t="shared" si="781"/>
        <v>0</v>
      </c>
      <c r="I1796" s="45">
        <f t="shared" si="781"/>
        <v>0</v>
      </c>
      <c r="J1796" s="45">
        <f t="shared" si="781"/>
        <v>143</v>
      </c>
      <c r="K1796" s="45">
        <f t="shared" si="781"/>
        <v>0</v>
      </c>
      <c r="L1796" s="45">
        <f t="shared" si="781"/>
        <v>0</v>
      </c>
      <c r="M1796" s="45">
        <f t="shared" si="781"/>
        <v>0</v>
      </c>
      <c r="N1796" s="45">
        <f t="shared" si="781"/>
        <v>2553</v>
      </c>
      <c r="O1796" s="45">
        <f t="shared" si="781"/>
        <v>0</v>
      </c>
      <c r="P1796" s="45">
        <f t="shared" si="781"/>
        <v>90</v>
      </c>
      <c r="Q1796" s="45"/>
      <c r="R1796" s="45"/>
      <c r="S1796" s="45"/>
      <c r="T1796" s="45"/>
      <c r="U1796" s="311">
        <f t="shared" si="780"/>
        <v>5728</v>
      </c>
      <c r="V1796" s="32">
        <f t="shared" si="772"/>
        <v>5728</v>
      </c>
      <c r="W1796" s="97">
        <f t="shared" si="773"/>
        <v>5728</v>
      </c>
      <c r="X1796" s="176">
        <f t="shared" si="762"/>
        <v>-733</v>
      </c>
      <c r="Y1796" s="64"/>
      <c r="Z1796" s="5">
        <f t="shared" si="766"/>
        <v>0</v>
      </c>
      <c r="AA1796" s="65"/>
      <c r="AB1796" s="65"/>
      <c r="AC1796" s="65"/>
      <c r="AD1796" s="65"/>
      <c r="AE1796" s="65"/>
      <c r="AF1796" s="65"/>
      <c r="AG1796" s="65"/>
      <c r="AH1796" s="65"/>
      <c r="AI1796" s="65"/>
      <c r="AJ1796" s="65"/>
      <c r="AK1796" s="65"/>
      <c r="AL1796" s="65"/>
      <c r="AM1796" s="65"/>
      <c r="AN1796" s="65"/>
      <c r="AO1796" s="65"/>
      <c r="AP1796" s="65"/>
      <c r="AQ1796" s="65"/>
      <c r="AR1796" s="65"/>
      <c r="AS1796" s="65"/>
      <c r="AT1796" s="65"/>
      <c r="AU1796" s="65"/>
      <c r="AV1796" s="65"/>
      <c r="AW1796" s="65"/>
      <c r="AX1796" s="65"/>
      <c r="AY1796" s="65"/>
      <c r="AZ1796" s="65"/>
      <c r="BA1796" s="65"/>
      <c r="BB1796" s="65"/>
      <c r="BC1796" s="65"/>
      <c r="BD1796" s="65"/>
      <c r="BE1796" s="65"/>
      <c r="BF1796" s="65"/>
      <c r="BG1796" s="65"/>
    </row>
    <row r="1797" spans="1:59" s="66" customFormat="1" ht="37.5" customHeight="1">
      <c r="A1797" s="60" t="s">
        <v>40</v>
      </c>
      <c r="B1797" s="51" t="s">
        <v>1280</v>
      </c>
      <c r="C1797" s="359">
        <v>295</v>
      </c>
      <c r="D1797" s="52">
        <f>SUM(E1797:P1797)</f>
        <v>295</v>
      </c>
      <c r="E1797" s="52"/>
      <c r="F1797" s="52">
        <v>295</v>
      </c>
      <c r="G1797" s="52"/>
      <c r="H1797" s="52"/>
      <c r="I1797" s="52"/>
      <c r="J1797" s="52"/>
      <c r="K1797" s="52"/>
      <c r="L1797" s="52"/>
      <c r="M1797" s="52"/>
      <c r="N1797" s="52"/>
      <c r="O1797" s="52"/>
      <c r="P1797" s="52"/>
      <c r="Q1797" s="52"/>
      <c r="R1797" s="52"/>
      <c r="S1797" s="52"/>
      <c r="T1797" s="52"/>
      <c r="U1797" s="311">
        <f t="shared" si="780"/>
        <v>295</v>
      </c>
      <c r="V1797" s="32">
        <f t="shared" si="772"/>
        <v>295</v>
      </c>
      <c r="W1797" s="97">
        <f t="shared" si="773"/>
        <v>295</v>
      </c>
      <c r="X1797" s="176">
        <f t="shared" si="762"/>
        <v>0</v>
      </c>
      <c r="Y1797" s="75" t="s">
        <v>37</v>
      </c>
      <c r="Z1797" s="5">
        <f t="shared" si="766"/>
        <v>0</v>
      </c>
      <c r="AA1797" s="65"/>
      <c r="AB1797" s="65"/>
      <c r="AC1797" s="65"/>
      <c r="AD1797" s="65"/>
      <c r="AE1797" s="65"/>
      <c r="AF1797" s="65"/>
      <c r="AG1797" s="65"/>
      <c r="AH1797" s="65"/>
      <c r="AI1797" s="65"/>
      <c r="AJ1797" s="65"/>
      <c r="AK1797" s="65"/>
      <c r="AL1797" s="65"/>
      <c r="AM1797" s="65"/>
      <c r="AN1797" s="65"/>
      <c r="AO1797" s="65"/>
      <c r="AP1797" s="65"/>
      <c r="AQ1797" s="65"/>
      <c r="AR1797" s="65"/>
      <c r="AS1797" s="65"/>
      <c r="AT1797" s="65"/>
      <c r="AU1797" s="65"/>
      <c r="AV1797" s="65"/>
      <c r="AW1797" s="65"/>
      <c r="AX1797" s="65"/>
      <c r="AY1797" s="65"/>
      <c r="AZ1797" s="65"/>
      <c r="BA1797" s="65"/>
      <c r="BB1797" s="65"/>
      <c r="BC1797" s="65"/>
      <c r="BD1797" s="65"/>
      <c r="BE1797" s="65"/>
      <c r="BF1797" s="65"/>
      <c r="BG1797" s="65"/>
    </row>
    <row r="1798" spans="1:59" s="66" customFormat="1" ht="60">
      <c r="A1798" s="60" t="s">
        <v>40</v>
      </c>
      <c r="B1798" s="51" t="s">
        <v>1281</v>
      </c>
      <c r="C1798" s="359">
        <v>1500</v>
      </c>
      <c r="D1798" s="52">
        <f t="shared" ref="D1798:D1809" si="782">SUM(E1798:P1798)</f>
        <v>1447</v>
      </c>
      <c r="E1798" s="52"/>
      <c r="F1798" s="52"/>
      <c r="G1798" s="52">
        <v>1447</v>
      </c>
      <c r="H1798" s="52"/>
      <c r="I1798" s="52"/>
      <c r="J1798" s="52"/>
      <c r="K1798" s="52"/>
      <c r="L1798" s="52"/>
      <c r="M1798" s="52"/>
      <c r="N1798" s="52"/>
      <c r="O1798" s="52"/>
      <c r="P1798" s="52"/>
      <c r="Q1798" s="52"/>
      <c r="R1798" s="52"/>
      <c r="S1798" s="52"/>
      <c r="T1798" s="52"/>
      <c r="U1798" s="311">
        <f t="shared" si="780"/>
        <v>1447</v>
      </c>
      <c r="V1798" s="32">
        <f t="shared" si="772"/>
        <v>1447</v>
      </c>
      <c r="W1798" s="97">
        <f t="shared" si="773"/>
        <v>1447</v>
      </c>
      <c r="X1798" s="172">
        <f t="shared" si="762"/>
        <v>-53</v>
      </c>
      <c r="Y1798" s="75" t="s">
        <v>37</v>
      </c>
      <c r="Z1798" s="5">
        <f t="shared" si="766"/>
        <v>0</v>
      </c>
      <c r="AA1798" s="65"/>
      <c r="AB1798" s="65"/>
      <c r="AC1798" s="65"/>
      <c r="AD1798" s="65"/>
      <c r="AE1798" s="65"/>
      <c r="AF1798" s="65"/>
      <c r="AG1798" s="65"/>
      <c r="AH1798" s="65"/>
      <c r="AI1798" s="65"/>
      <c r="AJ1798" s="65"/>
      <c r="AK1798" s="65"/>
      <c r="AL1798" s="65"/>
      <c r="AM1798" s="65"/>
      <c r="AN1798" s="65"/>
      <c r="AO1798" s="65"/>
      <c r="AP1798" s="65"/>
      <c r="AQ1798" s="65"/>
      <c r="AR1798" s="65"/>
      <c r="AS1798" s="65"/>
      <c r="AT1798" s="65"/>
      <c r="AU1798" s="65"/>
      <c r="AV1798" s="65"/>
      <c r="AW1798" s="65"/>
      <c r="AX1798" s="65"/>
      <c r="AY1798" s="65"/>
      <c r="AZ1798" s="65"/>
      <c r="BA1798" s="65"/>
      <c r="BB1798" s="65"/>
      <c r="BC1798" s="65"/>
      <c r="BD1798" s="65"/>
      <c r="BE1798" s="65"/>
      <c r="BF1798" s="65"/>
      <c r="BG1798" s="65"/>
    </row>
    <row r="1799" spans="1:59" s="66" customFormat="1" ht="24">
      <c r="A1799" s="60" t="s">
        <v>40</v>
      </c>
      <c r="B1799" s="373" t="s">
        <v>1282</v>
      </c>
      <c r="C1799" s="359">
        <v>490</v>
      </c>
      <c r="D1799" s="52">
        <f t="shared" si="782"/>
        <v>443</v>
      </c>
      <c r="E1799" s="52"/>
      <c r="F1799" s="52"/>
      <c r="G1799" s="52"/>
      <c r="H1799" s="52"/>
      <c r="I1799" s="52"/>
      <c r="J1799" s="52"/>
      <c r="K1799" s="52"/>
      <c r="L1799" s="52"/>
      <c r="M1799" s="52"/>
      <c r="N1799" s="52">
        <v>443</v>
      </c>
      <c r="O1799" s="52"/>
      <c r="P1799" s="52"/>
      <c r="Q1799" s="52"/>
      <c r="R1799" s="52"/>
      <c r="S1799" s="52"/>
      <c r="T1799" s="52"/>
      <c r="U1799" s="311">
        <f t="shared" si="780"/>
        <v>443</v>
      </c>
      <c r="V1799" s="32">
        <f t="shared" si="772"/>
        <v>443</v>
      </c>
      <c r="W1799" s="97">
        <f t="shared" si="773"/>
        <v>443</v>
      </c>
      <c r="X1799" s="172">
        <f t="shared" si="762"/>
        <v>-47</v>
      </c>
      <c r="Y1799" s="75" t="s">
        <v>37</v>
      </c>
      <c r="Z1799" s="5">
        <f t="shared" si="766"/>
        <v>0</v>
      </c>
      <c r="AA1799" s="65"/>
      <c r="AB1799" s="65"/>
      <c r="AC1799" s="65"/>
      <c r="AD1799" s="65"/>
      <c r="AE1799" s="65"/>
      <c r="AF1799" s="65"/>
      <c r="AG1799" s="65"/>
      <c r="AH1799" s="65"/>
      <c r="AI1799" s="65"/>
      <c r="AJ1799" s="65"/>
      <c r="AK1799" s="65"/>
      <c r="AL1799" s="65"/>
      <c r="AM1799" s="65"/>
      <c r="AN1799" s="65"/>
      <c r="AO1799" s="65"/>
      <c r="AP1799" s="65"/>
      <c r="AQ1799" s="65"/>
      <c r="AR1799" s="65"/>
      <c r="AS1799" s="65"/>
      <c r="AT1799" s="65"/>
      <c r="AU1799" s="65"/>
      <c r="AV1799" s="65"/>
      <c r="AW1799" s="65"/>
      <c r="AX1799" s="65"/>
      <c r="AY1799" s="65"/>
      <c r="AZ1799" s="65"/>
      <c r="BA1799" s="65"/>
      <c r="BB1799" s="65"/>
      <c r="BC1799" s="65"/>
      <c r="BD1799" s="65"/>
      <c r="BE1799" s="65"/>
      <c r="BF1799" s="65"/>
      <c r="BG1799" s="65"/>
    </row>
    <row r="1800" spans="1:59" s="66" customFormat="1" ht="36">
      <c r="A1800" s="60" t="s">
        <v>40</v>
      </c>
      <c r="B1800" s="373" t="s">
        <v>1283</v>
      </c>
      <c r="C1800" s="359">
        <v>400</v>
      </c>
      <c r="D1800" s="52">
        <f t="shared" si="782"/>
        <v>400</v>
      </c>
      <c r="E1800" s="52"/>
      <c r="F1800" s="52"/>
      <c r="G1800" s="52"/>
      <c r="H1800" s="52"/>
      <c r="I1800" s="52"/>
      <c r="J1800" s="52"/>
      <c r="K1800" s="52"/>
      <c r="L1800" s="52"/>
      <c r="M1800" s="52"/>
      <c r="N1800" s="52">
        <v>400</v>
      </c>
      <c r="O1800" s="52"/>
      <c r="P1800" s="52"/>
      <c r="Q1800" s="52"/>
      <c r="R1800" s="52"/>
      <c r="S1800" s="52"/>
      <c r="T1800" s="52"/>
      <c r="U1800" s="311">
        <f t="shared" si="780"/>
        <v>400</v>
      </c>
      <c r="V1800" s="32">
        <f t="shared" si="772"/>
        <v>400</v>
      </c>
      <c r="W1800" s="97">
        <f t="shared" si="773"/>
        <v>400</v>
      </c>
      <c r="X1800" s="172">
        <f t="shared" si="762"/>
        <v>0</v>
      </c>
      <c r="Y1800" s="75" t="s">
        <v>37</v>
      </c>
      <c r="Z1800" s="5">
        <f t="shared" si="766"/>
        <v>0</v>
      </c>
      <c r="AA1800" s="65"/>
      <c r="AB1800" s="65"/>
      <c r="AC1800" s="65"/>
      <c r="AD1800" s="65"/>
      <c r="AE1800" s="65"/>
      <c r="AF1800" s="65"/>
      <c r="AG1800" s="65"/>
      <c r="AH1800" s="65"/>
      <c r="AI1800" s="65"/>
      <c r="AJ1800" s="65"/>
      <c r="AK1800" s="65"/>
      <c r="AL1800" s="65"/>
      <c r="AM1800" s="65"/>
      <c r="AN1800" s="65"/>
      <c r="AO1800" s="65"/>
      <c r="AP1800" s="65"/>
      <c r="AQ1800" s="65"/>
      <c r="AR1800" s="65"/>
      <c r="AS1800" s="65"/>
      <c r="AT1800" s="65"/>
      <c r="AU1800" s="65"/>
      <c r="AV1800" s="65"/>
      <c r="AW1800" s="65"/>
      <c r="AX1800" s="65"/>
      <c r="AY1800" s="65"/>
      <c r="AZ1800" s="65"/>
      <c r="BA1800" s="65"/>
      <c r="BB1800" s="65"/>
      <c r="BC1800" s="65"/>
      <c r="BD1800" s="65"/>
      <c r="BE1800" s="65"/>
      <c r="BF1800" s="65"/>
      <c r="BG1800" s="65"/>
    </row>
    <row r="1801" spans="1:59" s="66" customFormat="1" ht="36">
      <c r="A1801" s="60" t="s">
        <v>40</v>
      </c>
      <c r="B1801" s="372" t="s">
        <v>1284</v>
      </c>
      <c r="C1801" s="359">
        <v>250</v>
      </c>
      <c r="D1801" s="52">
        <f t="shared" si="782"/>
        <v>250</v>
      </c>
      <c r="E1801" s="52"/>
      <c r="F1801" s="52"/>
      <c r="G1801" s="52"/>
      <c r="H1801" s="52"/>
      <c r="I1801" s="52"/>
      <c r="J1801" s="52"/>
      <c r="K1801" s="52"/>
      <c r="L1801" s="52"/>
      <c r="M1801" s="52"/>
      <c r="N1801" s="52">
        <v>250</v>
      </c>
      <c r="O1801" s="52"/>
      <c r="P1801" s="52"/>
      <c r="Q1801" s="52"/>
      <c r="R1801" s="52"/>
      <c r="S1801" s="52"/>
      <c r="T1801" s="52"/>
      <c r="U1801" s="311">
        <f t="shared" si="780"/>
        <v>250</v>
      </c>
      <c r="V1801" s="32">
        <f t="shared" si="772"/>
        <v>250</v>
      </c>
      <c r="W1801" s="97">
        <f t="shared" si="773"/>
        <v>250</v>
      </c>
      <c r="X1801" s="172">
        <f t="shared" si="762"/>
        <v>0</v>
      </c>
      <c r="Y1801" s="75" t="s">
        <v>37</v>
      </c>
      <c r="Z1801" s="5">
        <f t="shared" si="766"/>
        <v>0</v>
      </c>
      <c r="AA1801" s="65"/>
      <c r="AB1801" s="65"/>
      <c r="AC1801" s="65"/>
      <c r="AD1801" s="65"/>
      <c r="AE1801" s="65"/>
      <c r="AF1801" s="65"/>
      <c r="AG1801" s="65"/>
      <c r="AH1801" s="65"/>
      <c r="AI1801" s="65"/>
      <c r="AJ1801" s="65"/>
      <c r="AK1801" s="65"/>
      <c r="AL1801" s="65"/>
      <c r="AM1801" s="65"/>
      <c r="AN1801" s="65"/>
      <c r="AO1801" s="65"/>
      <c r="AP1801" s="65"/>
      <c r="AQ1801" s="65"/>
      <c r="AR1801" s="65"/>
      <c r="AS1801" s="65"/>
      <c r="AT1801" s="65"/>
      <c r="AU1801" s="65"/>
      <c r="AV1801" s="65"/>
      <c r="AW1801" s="65"/>
      <c r="AX1801" s="65"/>
      <c r="AY1801" s="65"/>
      <c r="AZ1801" s="65"/>
      <c r="BA1801" s="65"/>
      <c r="BB1801" s="65"/>
      <c r="BC1801" s="65"/>
      <c r="BD1801" s="65"/>
      <c r="BE1801" s="65"/>
      <c r="BF1801" s="65"/>
      <c r="BG1801" s="65"/>
    </row>
    <row r="1802" spans="1:59" s="66" customFormat="1" ht="39" customHeight="1">
      <c r="A1802" s="60" t="s">
        <v>40</v>
      </c>
      <c r="B1802" s="373" t="s">
        <v>1285</v>
      </c>
      <c r="C1802" s="359">
        <v>420</v>
      </c>
      <c r="D1802" s="52">
        <f t="shared" si="782"/>
        <v>343</v>
      </c>
      <c r="E1802" s="52"/>
      <c r="F1802" s="52"/>
      <c r="G1802" s="52"/>
      <c r="H1802" s="52"/>
      <c r="I1802" s="52"/>
      <c r="J1802" s="52"/>
      <c r="K1802" s="52"/>
      <c r="L1802" s="52"/>
      <c r="M1802" s="52"/>
      <c r="N1802" s="52">
        <v>343</v>
      </c>
      <c r="O1802" s="52"/>
      <c r="P1802" s="52"/>
      <c r="Q1802" s="52"/>
      <c r="R1802" s="52"/>
      <c r="S1802" s="52"/>
      <c r="T1802" s="52"/>
      <c r="U1802" s="311">
        <f t="shared" si="780"/>
        <v>343</v>
      </c>
      <c r="V1802" s="32">
        <f t="shared" si="772"/>
        <v>343</v>
      </c>
      <c r="W1802" s="97"/>
      <c r="X1802" s="172">
        <f t="shared" si="762"/>
        <v>-77</v>
      </c>
      <c r="Y1802" s="75" t="s">
        <v>37</v>
      </c>
      <c r="Z1802" s="5">
        <f t="shared" si="766"/>
        <v>0</v>
      </c>
      <c r="AA1802" s="65"/>
      <c r="AB1802" s="65"/>
      <c r="AC1802" s="65"/>
      <c r="AD1802" s="65"/>
      <c r="AE1802" s="65"/>
      <c r="AF1802" s="65"/>
      <c r="AG1802" s="65"/>
      <c r="AH1802" s="65"/>
      <c r="AI1802" s="65"/>
      <c r="AJ1802" s="65"/>
      <c r="AK1802" s="65"/>
      <c r="AL1802" s="65"/>
      <c r="AM1802" s="65"/>
      <c r="AN1802" s="65"/>
      <c r="AO1802" s="65"/>
      <c r="AP1802" s="65"/>
      <c r="AQ1802" s="65"/>
      <c r="AR1802" s="65"/>
      <c r="AS1802" s="65"/>
      <c r="AT1802" s="65"/>
      <c r="AU1802" s="65"/>
      <c r="AV1802" s="65"/>
      <c r="AW1802" s="65"/>
      <c r="AX1802" s="65"/>
      <c r="AY1802" s="65"/>
      <c r="AZ1802" s="65"/>
      <c r="BA1802" s="65"/>
      <c r="BB1802" s="65"/>
      <c r="BC1802" s="65"/>
      <c r="BD1802" s="65"/>
      <c r="BE1802" s="65"/>
      <c r="BF1802" s="65"/>
      <c r="BG1802" s="65"/>
    </row>
    <row r="1803" spans="1:59" s="66" customFormat="1" ht="147" customHeight="1">
      <c r="A1803" s="60" t="s">
        <v>40</v>
      </c>
      <c r="B1803" s="318" t="s">
        <v>1286</v>
      </c>
      <c r="C1803" s="374">
        <v>480</v>
      </c>
      <c r="D1803" s="52">
        <f t="shared" si="782"/>
        <v>480</v>
      </c>
      <c r="E1803" s="52"/>
      <c r="F1803" s="52"/>
      <c r="G1803" s="52"/>
      <c r="H1803" s="52"/>
      <c r="I1803" s="52"/>
      <c r="J1803" s="52"/>
      <c r="K1803" s="52"/>
      <c r="L1803" s="52"/>
      <c r="M1803" s="52"/>
      <c r="N1803" s="52">
        <v>480</v>
      </c>
      <c r="O1803" s="52"/>
      <c r="P1803" s="52"/>
      <c r="Q1803" s="52"/>
      <c r="R1803" s="52">
        <v>31</v>
      </c>
      <c r="S1803" s="52"/>
      <c r="T1803" s="52"/>
      <c r="U1803" s="375">
        <f t="shared" si="780"/>
        <v>511</v>
      </c>
      <c r="V1803" s="32">
        <f t="shared" si="772"/>
        <v>511</v>
      </c>
      <c r="W1803" s="97">
        <f t="shared" si="773"/>
        <v>480</v>
      </c>
      <c r="X1803" s="172">
        <f t="shared" si="762"/>
        <v>0</v>
      </c>
      <c r="Y1803" s="75" t="s">
        <v>37</v>
      </c>
      <c r="Z1803" s="5">
        <f t="shared" si="766"/>
        <v>0</v>
      </c>
      <c r="AA1803" s="65"/>
      <c r="AB1803" s="65"/>
      <c r="AC1803" s="65"/>
      <c r="AD1803" s="65"/>
      <c r="AE1803" s="65"/>
      <c r="AF1803" s="65"/>
      <c r="AG1803" s="65"/>
      <c r="AH1803" s="65"/>
      <c r="AI1803" s="65"/>
      <c r="AJ1803" s="65"/>
      <c r="AK1803" s="65"/>
      <c r="AL1803" s="65"/>
      <c r="AM1803" s="65"/>
      <c r="AN1803" s="65"/>
      <c r="AO1803" s="65"/>
      <c r="AP1803" s="65"/>
      <c r="AQ1803" s="65"/>
      <c r="AR1803" s="65"/>
      <c r="AS1803" s="65"/>
      <c r="AT1803" s="65"/>
      <c r="AU1803" s="65"/>
      <c r="AV1803" s="65"/>
      <c r="AW1803" s="65"/>
      <c r="AX1803" s="65"/>
      <c r="AY1803" s="65"/>
      <c r="AZ1803" s="65"/>
      <c r="BA1803" s="65"/>
      <c r="BB1803" s="65"/>
      <c r="BC1803" s="65"/>
      <c r="BD1803" s="65"/>
      <c r="BE1803" s="65"/>
      <c r="BF1803" s="65"/>
      <c r="BG1803" s="65"/>
    </row>
    <row r="1804" spans="1:59" s="66" customFormat="1" ht="12">
      <c r="A1804" s="60" t="s">
        <v>40</v>
      </c>
      <c r="B1804" s="373" t="s">
        <v>1287</v>
      </c>
      <c r="C1804" s="374">
        <v>300</v>
      </c>
      <c r="D1804" s="52">
        <f t="shared" si="782"/>
        <v>300</v>
      </c>
      <c r="E1804" s="52"/>
      <c r="F1804" s="52"/>
      <c r="G1804" s="52"/>
      <c r="H1804" s="52"/>
      <c r="I1804" s="52"/>
      <c r="J1804" s="52"/>
      <c r="K1804" s="52"/>
      <c r="L1804" s="52"/>
      <c r="M1804" s="52"/>
      <c r="N1804" s="52">
        <v>300</v>
      </c>
      <c r="O1804" s="52"/>
      <c r="P1804" s="52"/>
      <c r="Q1804" s="52"/>
      <c r="R1804" s="52">
        <v>73</v>
      </c>
      <c r="S1804" s="52"/>
      <c r="T1804" s="52"/>
      <c r="U1804" s="375">
        <f t="shared" si="780"/>
        <v>373</v>
      </c>
      <c r="V1804" s="32">
        <f t="shared" si="772"/>
        <v>373</v>
      </c>
      <c r="W1804" s="97">
        <f t="shared" si="773"/>
        <v>300</v>
      </c>
      <c r="X1804" s="172">
        <f t="shared" si="762"/>
        <v>0</v>
      </c>
      <c r="Y1804" s="75" t="s">
        <v>37</v>
      </c>
      <c r="Z1804" s="5">
        <f t="shared" si="766"/>
        <v>0</v>
      </c>
      <c r="AA1804" s="65"/>
      <c r="AB1804" s="65"/>
      <c r="AC1804" s="65"/>
      <c r="AD1804" s="65"/>
      <c r="AE1804" s="65"/>
      <c r="AF1804" s="65"/>
      <c r="AG1804" s="65"/>
      <c r="AH1804" s="65"/>
      <c r="AI1804" s="65"/>
      <c r="AJ1804" s="65"/>
      <c r="AK1804" s="65"/>
      <c r="AL1804" s="65"/>
      <c r="AM1804" s="65"/>
      <c r="AN1804" s="65"/>
      <c r="AO1804" s="65"/>
      <c r="AP1804" s="65"/>
      <c r="AQ1804" s="65"/>
      <c r="AR1804" s="65"/>
      <c r="AS1804" s="65"/>
      <c r="AT1804" s="65"/>
      <c r="AU1804" s="65"/>
      <c r="AV1804" s="65"/>
      <c r="AW1804" s="65"/>
      <c r="AX1804" s="65"/>
      <c r="AY1804" s="65"/>
      <c r="AZ1804" s="65"/>
      <c r="BA1804" s="65"/>
      <c r="BB1804" s="65"/>
      <c r="BC1804" s="65"/>
      <c r="BD1804" s="65"/>
      <c r="BE1804" s="65"/>
      <c r="BF1804" s="65"/>
      <c r="BG1804" s="65"/>
    </row>
    <row r="1805" spans="1:59" s="66" customFormat="1" ht="36">
      <c r="A1805" s="60" t="s">
        <v>40</v>
      </c>
      <c r="B1805" s="373" t="s">
        <v>1288</v>
      </c>
      <c r="C1805" s="374">
        <v>60</v>
      </c>
      <c r="D1805" s="52">
        <f t="shared" si="782"/>
        <v>60</v>
      </c>
      <c r="E1805" s="52"/>
      <c r="F1805" s="52"/>
      <c r="G1805" s="52"/>
      <c r="H1805" s="52"/>
      <c r="I1805" s="52"/>
      <c r="J1805" s="52"/>
      <c r="K1805" s="52"/>
      <c r="L1805" s="52"/>
      <c r="M1805" s="52"/>
      <c r="N1805" s="52"/>
      <c r="O1805" s="52"/>
      <c r="P1805" s="52">
        <v>60</v>
      </c>
      <c r="Q1805" s="52"/>
      <c r="R1805" s="52"/>
      <c r="S1805" s="52"/>
      <c r="T1805" s="52"/>
      <c r="U1805" s="375">
        <f t="shared" si="780"/>
        <v>60</v>
      </c>
      <c r="V1805" s="32">
        <f t="shared" si="772"/>
        <v>60</v>
      </c>
      <c r="W1805" s="97">
        <f t="shared" si="773"/>
        <v>60</v>
      </c>
      <c r="X1805" s="172">
        <f t="shared" si="762"/>
        <v>0</v>
      </c>
      <c r="Y1805" s="75" t="s">
        <v>37</v>
      </c>
      <c r="Z1805" s="5">
        <f t="shared" si="766"/>
        <v>0</v>
      </c>
      <c r="AA1805" s="65"/>
      <c r="AB1805" s="65"/>
      <c r="AC1805" s="65"/>
      <c r="AD1805" s="65"/>
      <c r="AE1805" s="65"/>
      <c r="AF1805" s="65"/>
      <c r="AG1805" s="65"/>
      <c r="AH1805" s="65"/>
      <c r="AI1805" s="65"/>
      <c r="AJ1805" s="65"/>
      <c r="AK1805" s="65"/>
      <c r="AL1805" s="65"/>
      <c r="AM1805" s="65"/>
      <c r="AN1805" s="65"/>
      <c r="AO1805" s="65"/>
      <c r="AP1805" s="65"/>
      <c r="AQ1805" s="65"/>
      <c r="AR1805" s="65"/>
      <c r="AS1805" s="65"/>
      <c r="AT1805" s="65"/>
      <c r="AU1805" s="65"/>
      <c r="AV1805" s="65"/>
      <c r="AW1805" s="65"/>
      <c r="AX1805" s="65"/>
      <c r="AY1805" s="65"/>
      <c r="AZ1805" s="65"/>
      <c r="BA1805" s="65"/>
      <c r="BB1805" s="65"/>
      <c r="BC1805" s="65"/>
      <c r="BD1805" s="65"/>
      <c r="BE1805" s="65"/>
      <c r="BF1805" s="65"/>
      <c r="BG1805" s="65"/>
    </row>
    <row r="1806" spans="1:59" s="66" customFormat="1" ht="39" customHeight="1">
      <c r="A1806" s="60" t="s">
        <v>40</v>
      </c>
      <c r="B1806" s="376" t="s">
        <v>1289</v>
      </c>
      <c r="C1806" s="374">
        <v>30</v>
      </c>
      <c r="D1806" s="52">
        <f t="shared" si="782"/>
        <v>30</v>
      </c>
      <c r="E1806" s="52"/>
      <c r="F1806" s="52"/>
      <c r="G1806" s="52"/>
      <c r="H1806" s="52"/>
      <c r="I1806" s="52"/>
      <c r="J1806" s="52"/>
      <c r="K1806" s="52"/>
      <c r="L1806" s="52"/>
      <c r="M1806" s="52"/>
      <c r="N1806" s="52"/>
      <c r="O1806" s="52"/>
      <c r="P1806" s="52">
        <v>30</v>
      </c>
      <c r="Q1806" s="52"/>
      <c r="R1806" s="52"/>
      <c r="S1806" s="52"/>
      <c r="T1806" s="52"/>
      <c r="U1806" s="375">
        <f t="shared" si="780"/>
        <v>30</v>
      </c>
      <c r="V1806" s="32">
        <f t="shared" si="772"/>
        <v>30</v>
      </c>
      <c r="W1806" s="97">
        <f t="shared" si="773"/>
        <v>30</v>
      </c>
      <c r="X1806" s="172">
        <f t="shared" si="762"/>
        <v>0</v>
      </c>
      <c r="Y1806" s="75" t="s">
        <v>37</v>
      </c>
      <c r="Z1806" s="5">
        <f t="shared" si="766"/>
        <v>0</v>
      </c>
      <c r="AA1806" s="65"/>
      <c r="AB1806" s="65"/>
      <c r="AC1806" s="65"/>
      <c r="AD1806" s="65"/>
      <c r="AE1806" s="65"/>
      <c r="AF1806" s="65"/>
      <c r="AG1806" s="65"/>
      <c r="AH1806" s="65"/>
      <c r="AI1806" s="65"/>
      <c r="AJ1806" s="65"/>
      <c r="AK1806" s="65"/>
      <c r="AL1806" s="65"/>
      <c r="AM1806" s="65"/>
      <c r="AN1806" s="65"/>
      <c r="AO1806" s="65"/>
      <c r="AP1806" s="65"/>
      <c r="AQ1806" s="65"/>
      <c r="AR1806" s="65"/>
      <c r="AS1806" s="65"/>
      <c r="AT1806" s="65"/>
      <c r="AU1806" s="65"/>
      <c r="AV1806" s="65"/>
      <c r="AW1806" s="65"/>
      <c r="AX1806" s="65"/>
      <c r="AY1806" s="65"/>
      <c r="AZ1806" s="65"/>
      <c r="BA1806" s="65"/>
      <c r="BB1806" s="65"/>
      <c r="BC1806" s="65"/>
      <c r="BD1806" s="65"/>
      <c r="BE1806" s="65"/>
      <c r="BF1806" s="65"/>
      <c r="BG1806" s="65"/>
    </row>
    <row r="1807" spans="1:59" s="259" customFormat="1" ht="36" hidden="1" outlineLevel="1">
      <c r="A1807" s="60" t="s">
        <v>40</v>
      </c>
      <c r="B1807" s="372" t="s">
        <v>1290</v>
      </c>
      <c r="C1807" s="374">
        <v>279</v>
      </c>
      <c r="D1807" s="52">
        <f t="shared" si="782"/>
        <v>0</v>
      </c>
      <c r="E1807" s="52"/>
      <c r="F1807" s="52"/>
      <c r="G1807" s="52"/>
      <c r="H1807" s="52"/>
      <c r="I1807" s="52"/>
      <c r="J1807" s="52"/>
      <c r="K1807" s="52"/>
      <c r="L1807" s="52"/>
      <c r="M1807" s="52"/>
      <c r="N1807" s="52"/>
      <c r="O1807" s="52"/>
      <c r="P1807" s="52"/>
      <c r="Q1807" s="52"/>
      <c r="R1807" s="52"/>
      <c r="S1807" s="52"/>
      <c r="T1807" s="52"/>
      <c r="U1807" s="377">
        <f t="shared" si="780"/>
        <v>0</v>
      </c>
      <c r="V1807" s="32">
        <f t="shared" si="772"/>
        <v>0</v>
      </c>
      <c r="W1807" s="97">
        <f t="shared" si="773"/>
        <v>0</v>
      </c>
      <c r="X1807" s="172">
        <f t="shared" si="762"/>
        <v>-279</v>
      </c>
      <c r="Y1807" s="75" t="s">
        <v>37</v>
      </c>
      <c r="Z1807" s="5">
        <f t="shared" si="766"/>
        <v>0</v>
      </c>
      <c r="AA1807" s="39"/>
      <c r="AB1807" s="39"/>
      <c r="AC1807" s="39"/>
      <c r="AD1807" s="39"/>
      <c r="AE1807" s="39"/>
      <c r="AF1807" s="39"/>
      <c r="AG1807" s="39"/>
      <c r="AH1807" s="39"/>
      <c r="AI1807" s="39"/>
      <c r="AJ1807" s="39"/>
      <c r="AK1807" s="39"/>
      <c r="AL1807" s="39"/>
      <c r="AM1807" s="39"/>
      <c r="AN1807" s="39"/>
      <c r="AO1807" s="39"/>
      <c r="AP1807" s="39"/>
      <c r="AQ1807" s="39"/>
      <c r="AR1807" s="39"/>
      <c r="AS1807" s="39"/>
      <c r="AT1807" s="39"/>
      <c r="AU1807" s="39"/>
      <c r="AV1807" s="39"/>
      <c r="AW1807" s="39"/>
      <c r="AX1807" s="39"/>
      <c r="AY1807" s="39"/>
      <c r="AZ1807" s="39"/>
      <c r="BA1807" s="39"/>
      <c r="BB1807" s="39"/>
      <c r="BC1807" s="39"/>
      <c r="BD1807" s="39"/>
      <c r="BE1807" s="39"/>
      <c r="BF1807" s="39"/>
      <c r="BG1807" s="39"/>
    </row>
    <row r="1808" spans="1:59" s="59" customFormat="1" ht="36" hidden="1" outlineLevel="1">
      <c r="A1808" s="60" t="s">
        <v>40</v>
      </c>
      <c r="B1808" s="372" t="s">
        <v>1291</v>
      </c>
      <c r="C1808" s="374">
        <v>657</v>
      </c>
      <c r="D1808" s="52">
        <f t="shared" si="782"/>
        <v>0</v>
      </c>
      <c r="E1808" s="52"/>
      <c r="F1808" s="52"/>
      <c r="G1808" s="52"/>
      <c r="H1808" s="52"/>
      <c r="I1808" s="52"/>
      <c r="J1808" s="52"/>
      <c r="K1808" s="52"/>
      <c r="L1808" s="52"/>
      <c r="M1808" s="52"/>
      <c r="N1808" s="52"/>
      <c r="O1808" s="52"/>
      <c r="P1808" s="52"/>
      <c r="Q1808" s="52"/>
      <c r="R1808" s="52"/>
      <c r="S1808" s="52"/>
      <c r="T1808" s="52"/>
      <c r="U1808" s="375">
        <f t="shared" si="780"/>
        <v>0</v>
      </c>
      <c r="V1808" s="32">
        <f t="shared" si="772"/>
        <v>0</v>
      </c>
      <c r="W1808" s="97">
        <f t="shared" si="773"/>
        <v>0</v>
      </c>
      <c r="X1808" s="172">
        <f t="shared" si="762"/>
        <v>-657</v>
      </c>
      <c r="Y1808" s="75" t="s">
        <v>37</v>
      </c>
      <c r="Z1808" s="5">
        <f t="shared" si="766"/>
        <v>0</v>
      </c>
      <c r="AA1808" s="58"/>
      <c r="AB1808" s="58"/>
      <c r="AC1808" s="58"/>
      <c r="AD1808" s="58"/>
      <c r="AE1808" s="58"/>
      <c r="AF1808" s="58"/>
      <c r="AG1808" s="58"/>
      <c r="AH1808" s="58"/>
      <c r="AI1808" s="58"/>
      <c r="AJ1808" s="58"/>
      <c r="AK1808" s="58"/>
      <c r="AL1808" s="58"/>
      <c r="AM1808" s="58"/>
      <c r="AN1808" s="58"/>
      <c r="AO1808" s="58"/>
      <c r="AP1808" s="58"/>
      <c r="AQ1808" s="58"/>
      <c r="AR1808" s="58"/>
      <c r="AS1808" s="58"/>
      <c r="AT1808" s="58"/>
      <c r="AU1808" s="58"/>
      <c r="AV1808" s="58"/>
      <c r="AW1808" s="58"/>
      <c r="AX1808" s="58"/>
      <c r="AY1808" s="58"/>
      <c r="AZ1808" s="58"/>
      <c r="BA1808" s="58"/>
      <c r="BB1808" s="58"/>
      <c r="BC1808" s="58"/>
      <c r="BD1808" s="58"/>
      <c r="BE1808" s="58"/>
      <c r="BF1808" s="58"/>
      <c r="BG1808" s="58"/>
    </row>
    <row r="1809" spans="1:59" s="59" customFormat="1" ht="15.75" customHeight="1" outlineLevel="1">
      <c r="A1809" s="60" t="s">
        <v>40</v>
      </c>
      <c r="B1809" s="372" t="s">
        <v>1292</v>
      </c>
      <c r="C1809" s="374">
        <v>100</v>
      </c>
      <c r="D1809" s="52">
        <f t="shared" si="782"/>
        <v>337</v>
      </c>
      <c r="E1809" s="52"/>
      <c r="F1809" s="52"/>
      <c r="G1809" s="52"/>
      <c r="H1809" s="52"/>
      <c r="I1809" s="52"/>
      <c r="J1809" s="52"/>
      <c r="K1809" s="52"/>
      <c r="L1809" s="52"/>
      <c r="M1809" s="52"/>
      <c r="N1809" s="52">
        <v>337</v>
      </c>
      <c r="O1809" s="52"/>
      <c r="P1809" s="52"/>
      <c r="Q1809" s="52"/>
      <c r="R1809" s="52"/>
      <c r="S1809" s="52"/>
      <c r="T1809" s="52"/>
      <c r="U1809" s="375"/>
      <c r="V1809" s="32"/>
      <c r="W1809" s="97"/>
      <c r="X1809" s="172">
        <f t="shared" si="762"/>
        <v>237</v>
      </c>
      <c r="Y1809" s="75" t="s">
        <v>37</v>
      </c>
      <c r="Z1809" s="5">
        <f t="shared" si="766"/>
        <v>0</v>
      </c>
      <c r="AA1809" s="58"/>
      <c r="AB1809" s="58"/>
      <c r="AC1809" s="58"/>
      <c r="AD1809" s="58"/>
      <c r="AE1809" s="58"/>
      <c r="AF1809" s="58"/>
      <c r="AG1809" s="58"/>
      <c r="AH1809" s="58"/>
      <c r="AI1809" s="58"/>
      <c r="AJ1809" s="58"/>
      <c r="AK1809" s="58"/>
      <c r="AL1809" s="58"/>
      <c r="AM1809" s="58"/>
      <c r="AN1809" s="58"/>
      <c r="AO1809" s="58"/>
      <c r="AP1809" s="58"/>
      <c r="AQ1809" s="58"/>
      <c r="AR1809" s="58"/>
      <c r="AS1809" s="58"/>
      <c r="AT1809" s="58"/>
      <c r="AU1809" s="58"/>
      <c r="AV1809" s="58"/>
      <c r="AW1809" s="58"/>
      <c r="AX1809" s="58"/>
      <c r="AY1809" s="58"/>
      <c r="AZ1809" s="58"/>
      <c r="BA1809" s="58"/>
      <c r="BB1809" s="58"/>
      <c r="BC1809" s="58"/>
      <c r="BD1809" s="58"/>
      <c r="BE1809" s="58"/>
      <c r="BF1809" s="58"/>
      <c r="BG1809" s="58"/>
    </row>
    <row r="1810" spans="1:59" s="59" customFormat="1" ht="38.25" customHeight="1" outlineLevel="1">
      <c r="A1810" s="60" t="s">
        <v>40</v>
      </c>
      <c r="B1810" s="372" t="s">
        <v>1293</v>
      </c>
      <c r="C1810" s="374"/>
      <c r="D1810" s="52">
        <f>SUM(E1810:P1810)</f>
        <v>143</v>
      </c>
      <c r="E1810" s="52"/>
      <c r="F1810" s="52"/>
      <c r="G1810" s="52"/>
      <c r="H1810" s="52"/>
      <c r="I1810" s="52"/>
      <c r="J1810" s="52">
        <v>143</v>
      </c>
      <c r="K1810" s="52"/>
      <c r="L1810" s="52"/>
      <c r="M1810" s="52"/>
      <c r="N1810" s="52"/>
      <c r="O1810" s="52"/>
      <c r="P1810" s="52"/>
      <c r="Q1810" s="52"/>
      <c r="R1810" s="52"/>
      <c r="S1810" s="52"/>
      <c r="T1810" s="52"/>
      <c r="U1810" s="375"/>
      <c r="V1810" s="32"/>
      <c r="W1810" s="97"/>
      <c r="X1810" s="172">
        <f t="shared" si="762"/>
        <v>143</v>
      </c>
      <c r="Y1810" s="75" t="s">
        <v>37</v>
      </c>
      <c r="Z1810" s="5">
        <f t="shared" si="766"/>
        <v>0</v>
      </c>
      <c r="AA1810" s="58"/>
      <c r="AB1810" s="58"/>
      <c r="AC1810" s="58"/>
      <c r="AD1810" s="58"/>
      <c r="AE1810" s="58"/>
      <c r="AF1810" s="58"/>
      <c r="AG1810" s="58"/>
      <c r="AH1810" s="58"/>
      <c r="AI1810" s="58"/>
      <c r="AJ1810" s="58"/>
      <c r="AK1810" s="58"/>
      <c r="AL1810" s="58"/>
      <c r="AM1810" s="58"/>
      <c r="AN1810" s="58"/>
      <c r="AO1810" s="58"/>
      <c r="AP1810" s="58"/>
      <c r="AQ1810" s="58"/>
      <c r="AR1810" s="58"/>
      <c r="AS1810" s="58"/>
      <c r="AT1810" s="58"/>
      <c r="AU1810" s="58"/>
      <c r="AV1810" s="58"/>
      <c r="AW1810" s="58"/>
      <c r="AX1810" s="58"/>
      <c r="AY1810" s="58"/>
      <c r="AZ1810" s="58"/>
      <c r="BA1810" s="58"/>
      <c r="BB1810" s="58"/>
      <c r="BC1810" s="58"/>
      <c r="BD1810" s="58"/>
      <c r="BE1810" s="58"/>
      <c r="BF1810" s="58"/>
      <c r="BG1810" s="58"/>
    </row>
    <row r="1811" spans="1:59" s="59" customFormat="1" ht="36" outlineLevel="1">
      <c r="A1811" s="60" t="s">
        <v>40</v>
      </c>
      <c r="B1811" s="372" t="s">
        <v>1294</v>
      </c>
      <c r="C1811" s="374">
        <v>1200</v>
      </c>
      <c r="D1811" s="52">
        <f>SUM(E1811:P1811)</f>
        <v>1200</v>
      </c>
      <c r="E1811" s="52">
        <v>1200</v>
      </c>
      <c r="F1811" s="52"/>
      <c r="G1811" s="52"/>
      <c r="H1811" s="52"/>
      <c r="I1811" s="52"/>
      <c r="J1811" s="52"/>
      <c r="K1811" s="52"/>
      <c r="L1811" s="52"/>
      <c r="M1811" s="52"/>
      <c r="N1811" s="52"/>
      <c r="O1811" s="52"/>
      <c r="P1811" s="52"/>
      <c r="Q1811" s="52"/>
      <c r="R1811" s="52"/>
      <c r="S1811" s="52"/>
      <c r="T1811" s="52"/>
      <c r="U1811" s="375"/>
      <c r="V1811" s="32"/>
      <c r="W1811" s="97"/>
      <c r="X1811" s="172">
        <f t="shared" ref="X1811:X1874" si="783">D1811-C1811</f>
        <v>0</v>
      </c>
      <c r="Y1811" s="57" t="s">
        <v>236</v>
      </c>
      <c r="Z1811" s="5">
        <f t="shared" si="766"/>
        <v>0</v>
      </c>
      <c r="AA1811" s="58"/>
      <c r="AB1811" s="58"/>
      <c r="AC1811" s="58"/>
      <c r="AD1811" s="58"/>
      <c r="AE1811" s="58"/>
      <c r="AF1811" s="58"/>
      <c r="AG1811" s="58"/>
      <c r="AH1811" s="58"/>
      <c r="AI1811" s="58"/>
      <c r="AJ1811" s="58"/>
      <c r="AK1811" s="58"/>
      <c r="AL1811" s="58"/>
      <c r="AM1811" s="58"/>
      <c r="AN1811" s="58"/>
      <c r="AO1811" s="58"/>
      <c r="AP1811" s="58"/>
      <c r="AQ1811" s="58"/>
      <c r="AR1811" s="58"/>
      <c r="AS1811" s="58"/>
      <c r="AT1811" s="58"/>
      <c r="AU1811" s="58"/>
      <c r="AV1811" s="58"/>
      <c r="AW1811" s="58"/>
      <c r="AX1811" s="58"/>
      <c r="AY1811" s="58"/>
      <c r="AZ1811" s="58"/>
      <c r="BA1811" s="58"/>
      <c r="BB1811" s="58"/>
      <c r="BC1811" s="58"/>
      <c r="BD1811" s="58"/>
      <c r="BE1811" s="58"/>
      <c r="BF1811" s="58"/>
      <c r="BG1811" s="58"/>
    </row>
    <row r="1812" spans="1:59" s="41" customFormat="1" ht="13.5" customHeight="1">
      <c r="A1812" s="27">
        <v>25</v>
      </c>
      <c r="B1812" s="28" t="s">
        <v>1295</v>
      </c>
      <c r="C1812" s="378">
        <v>18488</v>
      </c>
      <c r="D1812" s="37">
        <f t="shared" ref="D1812:T1812" si="784">D1813+D1853+D1856</f>
        <v>18811</v>
      </c>
      <c r="E1812" s="37">
        <f t="shared" si="784"/>
        <v>0</v>
      </c>
      <c r="F1812" s="37">
        <f t="shared" si="784"/>
        <v>918</v>
      </c>
      <c r="G1812" s="37">
        <f t="shared" si="784"/>
        <v>6063</v>
      </c>
      <c r="H1812" s="37">
        <f t="shared" si="784"/>
        <v>0</v>
      </c>
      <c r="I1812" s="37">
        <f t="shared" si="784"/>
        <v>0</v>
      </c>
      <c r="J1812" s="37">
        <f t="shared" si="784"/>
        <v>0</v>
      </c>
      <c r="K1812" s="37">
        <f t="shared" si="784"/>
        <v>0</v>
      </c>
      <c r="L1812" s="37">
        <f t="shared" si="784"/>
        <v>0</v>
      </c>
      <c r="M1812" s="37">
        <f t="shared" si="784"/>
        <v>0</v>
      </c>
      <c r="N1812" s="37">
        <f t="shared" si="784"/>
        <v>11740</v>
      </c>
      <c r="O1812" s="37">
        <f t="shared" si="784"/>
        <v>0</v>
      </c>
      <c r="P1812" s="37">
        <f t="shared" si="784"/>
        <v>90</v>
      </c>
      <c r="Q1812" s="37">
        <f t="shared" si="784"/>
        <v>148</v>
      </c>
      <c r="R1812" s="37">
        <f t="shared" si="784"/>
        <v>0</v>
      </c>
      <c r="S1812" s="37">
        <f t="shared" si="784"/>
        <v>121</v>
      </c>
      <c r="T1812" s="37">
        <f t="shared" si="784"/>
        <v>0</v>
      </c>
      <c r="U1812" s="377">
        <f t="shared" si="780"/>
        <v>18959</v>
      </c>
      <c r="V1812" s="32">
        <f t="shared" si="772"/>
        <v>18838</v>
      </c>
      <c r="W1812" s="97">
        <f t="shared" si="773"/>
        <v>18811</v>
      </c>
      <c r="X1812" s="34">
        <f t="shared" si="783"/>
        <v>323</v>
      </c>
      <c r="Y1812" s="75" t="s">
        <v>37</v>
      </c>
      <c r="Z1812" s="5">
        <f t="shared" si="766"/>
        <v>0</v>
      </c>
      <c r="AA1812" s="39"/>
      <c r="AB1812" s="39"/>
      <c r="AC1812" s="40"/>
      <c r="AD1812" s="40"/>
      <c r="AE1812" s="40"/>
      <c r="AF1812" s="40"/>
      <c r="AG1812" s="40"/>
      <c r="AH1812" s="40"/>
      <c r="AI1812" s="40"/>
      <c r="AJ1812" s="40"/>
      <c r="AK1812" s="40"/>
      <c r="AL1812" s="40"/>
      <c r="AM1812" s="40"/>
      <c r="AN1812" s="40"/>
      <c r="AO1812" s="40"/>
      <c r="AP1812" s="40"/>
      <c r="AQ1812" s="40"/>
      <c r="AR1812" s="40"/>
      <c r="AS1812" s="40"/>
      <c r="AT1812" s="40"/>
      <c r="AU1812" s="40"/>
      <c r="AV1812" s="40"/>
      <c r="AW1812" s="40"/>
      <c r="AX1812" s="40"/>
      <c r="AY1812" s="40"/>
      <c r="AZ1812" s="40"/>
      <c r="BA1812" s="40"/>
      <c r="BB1812" s="40"/>
      <c r="BC1812" s="40"/>
      <c r="BD1812" s="40"/>
      <c r="BE1812" s="40"/>
      <c r="BF1812" s="40"/>
      <c r="BG1812" s="40"/>
    </row>
    <row r="1813" spans="1:59" s="41" customFormat="1" ht="12">
      <c r="A1813" s="27" t="s">
        <v>1296</v>
      </c>
      <c r="B1813" s="28" t="s">
        <v>1297</v>
      </c>
      <c r="C1813" s="378">
        <f t="shared" ref="C1813:P1813" si="785">C1814+C1817+C1820+C1828+C1851+C1852</f>
        <v>11923</v>
      </c>
      <c r="D1813" s="37">
        <f t="shared" si="785"/>
        <v>12748</v>
      </c>
      <c r="E1813" s="37">
        <f t="shared" si="785"/>
        <v>0</v>
      </c>
      <c r="F1813" s="37">
        <f t="shared" si="785"/>
        <v>918</v>
      </c>
      <c r="G1813" s="37">
        <f t="shared" si="785"/>
        <v>0</v>
      </c>
      <c r="H1813" s="37">
        <f t="shared" si="785"/>
        <v>0</v>
      </c>
      <c r="I1813" s="37">
        <f t="shared" si="785"/>
        <v>0</v>
      </c>
      <c r="J1813" s="37">
        <f t="shared" si="785"/>
        <v>0</v>
      </c>
      <c r="K1813" s="37">
        <f t="shared" si="785"/>
        <v>0</v>
      </c>
      <c r="L1813" s="37">
        <f t="shared" si="785"/>
        <v>0</v>
      </c>
      <c r="M1813" s="37">
        <f t="shared" si="785"/>
        <v>0</v>
      </c>
      <c r="N1813" s="37">
        <f>N1814+N1817+N1820+N1828+N1851+N1852</f>
        <v>11740</v>
      </c>
      <c r="O1813" s="37">
        <f t="shared" si="785"/>
        <v>0</v>
      </c>
      <c r="P1813" s="37">
        <f t="shared" si="785"/>
        <v>90</v>
      </c>
      <c r="Q1813" s="37">
        <f t="shared" ref="Q1813:R1813" si="786">Q1814+Q1815+Q1816+Q1824+Q1844+Q1845</f>
        <v>148</v>
      </c>
      <c r="R1813" s="37">
        <f t="shared" si="786"/>
        <v>0</v>
      </c>
      <c r="S1813" s="37">
        <f>S1817</f>
        <v>117</v>
      </c>
      <c r="T1813" s="37">
        <f>T1817</f>
        <v>0</v>
      </c>
      <c r="U1813" s="377">
        <f t="shared" si="780"/>
        <v>12896</v>
      </c>
      <c r="V1813" s="32">
        <f t="shared" si="772"/>
        <v>12779</v>
      </c>
      <c r="W1813" s="97">
        <f t="shared" si="773"/>
        <v>12748</v>
      </c>
      <c r="X1813" s="125">
        <f t="shared" si="783"/>
        <v>825</v>
      </c>
      <c r="Y1813" s="75" t="s">
        <v>37</v>
      </c>
      <c r="Z1813" s="5">
        <f t="shared" si="766"/>
        <v>0</v>
      </c>
      <c r="AA1813" s="39"/>
      <c r="AB1813" s="39"/>
      <c r="AC1813" s="40"/>
      <c r="AD1813" s="40"/>
      <c r="AE1813" s="40"/>
      <c r="AF1813" s="40"/>
      <c r="AG1813" s="40"/>
      <c r="AH1813" s="40"/>
      <c r="AI1813" s="40"/>
      <c r="AJ1813" s="40"/>
      <c r="AK1813" s="40"/>
      <c r="AL1813" s="40"/>
      <c r="AM1813" s="40"/>
      <c r="AN1813" s="40"/>
      <c r="AO1813" s="40"/>
      <c r="AP1813" s="40"/>
      <c r="AQ1813" s="40"/>
      <c r="AR1813" s="40"/>
      <c r="AS1813" s="40"/>
      <c r="AT1813" s="40"/>
      <c r="AU1813" s="40"/>
      <c r="AV1813" s="40"/>
      <c r="AW1813" s="40"/>
      <c r="AX1813" s="40"/>
      <c r="AY1813" s="40"/>
      <c r="AZ1813" s="40"/>
      <c r="BA1813" s="40"/>
      <c r="BB1813" s="40"/>
      <c r="BC1813" s="40"/>
      <c r="BD1813" s="40"/>
      <c r="BE1813" s="40"/>
      <c r="BF1813" s="40"/>
      <c r="BG1813" s="40"/>
    </row>
    <row r="1814" spans="1:59" s="49" customFormat="1" ht="12">
      <c r="A1814" s="42" t="s">
        <v>35</v>
      </c>
      <c r="B1814" s="43" t="s">
        <v>139</v>
      </c>
      <c r="C1814" s="379">
        <v>4671</v>
      </c>
      <c r="D1814" s="258">
        <f t="shared" ref="D1814:D1827" si="787">SUM(E1814:P1814)</f>
        <v>4915</v>
      </c>
      <c r="E1814" s="258"/>
      <c r="F1814" s="258"/>
      <c r="G1814" s="258"/>
      <c r="H1814" s="258"/>
      <c r="I1814" s="258"/>
      <c r="J1814" s="258"/>
      <c r="K1814" s="258"/>
      <c r="L1814" s="258"/>
      <c r="M1814" s="258"/>
      <c r="N1814" s="258">
        <f>N1815+N1816</f>
        <v>4915</v>
      </c>
      <c r="O1814" s="258"/>
      <c r="P1814" s="258"/>
      <c r="Q1814" s="258"/>
      <c r="R1814" s="258"/>
      <c r="S1814" s="258"/>
      <c r="T1814" s="258"/>
      <c r="U1814" s="375">
        <f t="shared" si="780"/>
        <v>4915</v>
      </c>
      <c r="V1814" s="32">
        <f t="shared" si="772"/>
        <v>4915</v>
      </c>
      <c r="W1814" s="97">
        <f t="shared" si="773"/>
        <v>4915</v>
      </c>
      <c r="X1814" s="176">
        <f t="shared" si="783"/>
        <v>244</v>
      </c>
      <c r="Y1814" s="38"/>
      <c r="Z1814" s="5">
        <f t="shared" si="766"/>
        <v>0</v>
      </c>
      <c r="AA1814" s="48"/>
      <c r="AB1814" s="48"/>
      <c r="AC1814" s="48"/>
      <c r="AD1814" s="48"/>
      <c r="AE1814" s="48"/>
      <c r="AF1814" s="48"/>
      <c r="AG1814" s="48"/>
      <c r="AH1814" s="48"/>
      <c r="AI1814" s="48"/>
      <c r="AJ1814" s="48"/>
      <c r="AK1814" s="48"/>
      <c r="AL1814" s="48"/>
      <c r="AM1814" s="48"/>
      <c r="AN1814" s="48"/>
      <c r="AO1814" s="48"/>
      <c r="AP1814" s="48"/>
      <c r="AQ1814" s="48"/>
      <c r="AR1814" s="48"/>
      <c r="AS1814" s="48"/>
      <c r="AT1814" s="48"/>
      <c r="AU1814" s="48"/>
      <c r="AV1814" s="48"/>
      <c r="AW1814" s="48"/>
      <c r="AX1814" s="48"/>
      <c r="AY1814" s="48"/>
      <c r="AZ1814" s="48"/>
      <c r="BA1814" s="48"/>
      <c r="BB1814" s="48"/>
      <c r="BC1814" s="48"/>
      <c r="BD1814" s="48"/>
      <c r="BE1814" s="48"/>
      <c r="BF1814" s="48"/>
      <c r="BG1814" s="48"/>
    </row>
    <row r="1815" spans="1:59" s="49" customFormat="1" ht="12">
      <c r="A1815" s="42" t="s">
        <v>38</v>
      </c>
      <c r="B1815" s="51" t="s">
        <v>1223</v>
      </c>
      <c r="C1815" s="374"/>
      <c r="D1815" s="52">
        <f>SUM(E1815:P1815)</f>
        <v>4442</v>
      </c>
      <c r="E1815" s="52"/>
      <c r="F1815" s="52"/>
      <c r="G1815" s="52"/>
      <c r="H1815" s="52"/>
      <c r="I1815" s="52"/>
      <c r="J1815" s="52"/>
      <c r="K1815" s="52"/>
      <c r="L1815" s="52"/>
      <c r="M1815" s="52"/>
      <c r="N1815" s="52">
        <v>4442</v>
      </c>
      <c r="O1815" s="52"/>
      <c r="P1815" s="52"/>
      <c r="Q1815" s="52">
        <v>148</v>
      </c>
      <c r="R1815" s="52"/>
      <c r="S1815" s="52"/>
      <c r="T1815" s="52"/>
      <c r="U1815" s="380">
        <f t="shared" si="780"/>
        <v>4590</v>
      </c>
      <c r="V1815" s="32">
        <f t="shared" si="772"/>
        <v>4590</v>
      </c>
      <c r="W1815" s="97">
        <f t="shared" si="773"/>
        <v>4442</v>
      </c>
      <c r="X1815" s="172">
        <f t="shared" si="783"/>
        <v>4442</v>
      </c>
      <c r="Y1815" s="38"/>
      <c r="Z1815" s="5">
        <f t="shared" si="766"/>
        <v>0</v>
      </c>
      <c r="AA1815" s="48"/>
      <c r="AB1815" s="48"/>
      <c r="AC1815" s="48"/>
      <c r="AD1815" s="48"/>
      <c r="AE1815" s="48"/>
      <c r="AF1815" s="48"/>
      <c r="AG1815" s="48"/>
      <c r="AH1815" s="48"/>
      <c r="AI1815" s="48"/>
      <c r="AJ1815" s="48"/>
      <c r="AK1815" s="48"/>
      <c r="AL1815" s="48"/>
      <c r="AM1815" s="48"/>
      <c r="AN1815" s="48"/>
      <c r="AO1815" s="48"/>
      <c r="AP1815" s="48"/>
      <c r="AQ1815" s="48"/>
      <c r="AR1815" s="48"/>
      <c r="AS1815" s="48"/>
      <c r="AT1815" s="48"/>
      <c r="AU1815" s="48"/>
      <c r="AV1815" s="48"/>
      <c r="AW1815" s="48"/>
      <c r="AX1815" s="48"/>
      <c r="AY1815" s="48"/>
      <c r="AZ1815" s="48"/>
      <c r="BA1815" s="48"/>
      <c r="BB1815" s="48"/>
      <c r="BC1815" s="48"/>
      <c r="BD1815" s="48"/>
      <c r="BE1815" s="48"/>
      <c r="BF1815" s="48"/>
      <c r="BG1815" s="48"/>
    </row>
    <row r="1816" spans="1:59" s="49" customFormat="1" ht="12">
      <c r="A1816" s="42" t="s">
        <v>38</v>
      </c>
      <c r="B1816" s="51" t="s">
        <v>42</v>
      </c>
      <c r="C1816" s="374"/>
      <c r="D1816" s="52">
        <f t="shared" ref="D1816" si="788">SUM(E1816:P1816)</f>
        <v>473</v>
      </c>
      <c r="E1816" s="52"/>
      <c r="F1816" s="52"/>
      <c r="G1816" s="52"/>
      <c r="H1816" s="52"/>
      <c r="I1816" s="52"/>
      <c r="J1816" s="52"/>
      <c r="K1816" s="52"/>
      <c r="L1816" s="52"/>
      <c r="M1816" s="52"/>
      <c r="N1816" s="52">
        <v>473</v>
      </c>
      <c r="O1816" s="52"/>
      <c r="P1816" s="52"/>
      <c r="Q1816" s="52"/>
      <c r="R1816" s="52"/>
      <c r="S1816" s="52"/>
      <c r="T1816" s="52"/>
      <c r="U1816" s="380">
        <f t="shared" si="780"/>
        <v>473</v>
      </c>
      <c r="V1816" s="32">
        <f t="shared" si="772"/>
        <v>473</v>
      </c>
      <c r="W1816" s="97">
        <f t="shared" si="773"/>
        <v>473</v>
      </c>
      <c r="X1816" s="172">
        <f t="shared" si="783"/>
        <v>473</v>
      </c>
      <c r="Y1816" s="38"/>
      <c r="Z1816" s="5">
        <f t="shared" si="766"/>
        <v>0</v>
      </c>
      <c r="AA1816" s="48"/>
      <c r="AB1816" s="48"/>
      <c r="AC1816" s="48"/>
      <c r="AD1816" s="48"/>
      <c r="AE1816" s="48"/>
      <c r="AF1816" s="48"/>
      <c r="AG1816" s="48"/>
      <c r="AH1816" s="48"/>
      <c r="AI1816" s="48"/>
      <c r="AJ1816" s="48"/>
      <c r="AK1816" s="48"/>
      <c r="AL1816" s="48"/>
      <c r="AM1816" s="48"/>
      <c r="AN1816" s="48"/>
      <c r="AO1816" s="48"/>
      <c r="AP1816" s="48"/>
      <c r="AQ1816" s="48"/>
      <c r="AR1816" s="48"/>
      <c r="AS1816" s="48"/>
      <c r="AT1816" s="48"/>
      <c r="AU1816" s="48"/>
      <c r="AV1816" s="48"/>
      <c r="AW1816" s="48"/>
      <c r="AX1816" s="48"/>
      <c r="AY1816" s="48"/>
      <c r="AZ1816" s="48"/>
      <c r="BA1816" s="48"/>
      <c r="BB1816" s="48"/>
      <c r="BC1816" s="48"/>
      <c r="BD1816" s="48"/>
      <c r="BE1816" s="48"/>
      <c r="BF1816" s="48"/>
      <c r="BG1816" s="48"/>
    </row>
    <row r="1817" spans="1:59" s="59" customFormat="1" ht="12">
      <c r="A1817" s="42" t="s">
        <v>43</v>
      </c>
      <c r="B1817" s="43" t="s">
        <v>44</v>
      </c>
      <c r="C1817" s="379">
        <v>1337</v>
      </c>
      <c r="D1817" s="258">
        <f t="shared" si="787"/>
        <v>1055</v>
      </c>
      <c r="E1817" s="258"/>
      <c r="F1817" s="258"/>
      <c r="G1817" s="258"/>
      <c r="H1817" s="258"/>
      <c r="I1817" s="258"/>
      <c r="J1817" s="258"/>
      <c r="K1817" s="258"/>
      <c r="L1817" s="258"/>
      <c r="M1817" s="258"/>
      <c r="N1817" s="258">
        <f>N1818+N1819</f>
        <v>1055</v>
      </c>
      <c r="O1817" s="258"/>
      <c r="P1817" s="258"/>
      <c r="Q1817" s="258"/>
      <c r="R1817" s="258"/>
      <c r="S1817" s="258">
        <v>117</v>
      </c>
      <c r="T1817" s="258"/>
      <c r="U1817" s="380">
        <f t="shared" si="780"/>
        <v>1055</v>
      </c>
      <c r="V1817" s="32">
        <f t="shared" si="772"/>
        <v>938</v>
      </c>
      <c r="W1817" s="97">
        <f t="shared" si="773"/>
        <v>1055</v>
      </c>
      <c r="X1817" s="176">
        <f t="shared" si="783"/>
        <v>-282</v>
      </c>
      <c r="Y1817" s="57"/>
      <c r="Z1817" s="5">
        <f t="shared" ref="Z1817:Z1881" si="789">D1817-E1817-F1817-G1817-H1817-I1817-J1817-K1817-L1817-M1817-N1817-O1817-P1817</f>
        <v>0</v>
      </c>
      <c r="AA1817" s="58"/>
      <c r="AB1817" s="58"/>
      <c r="AC1817" s="58"/>
      <c r="AD1817" s="58"/>
      <c r="AE1817" s="58"/>
      <c r="AF1817" s="58"/>
      <c r="AG1817" s="58"/>
      <c r="AH1817" s="58"/>
      <c r="AI1817" s="58"/>
      <c r="AJ1817" s="58"/>
      <c r="AK1817" s="58"/>
      <c r="AL1817" s="58"/>
      <c r="AM1817" s="58"/>
      <c r="AN1817" s="58"/>
      <c r="AO1817" s="58"/>
      <c r="AP1817" s="58"/>
      <c r="AQ1817" s="58"/>
      <c r="AR1817" s="58"/>
      <c r="AS1817" s="58"/>
      <c r="AT1817" s="58"/>
      <c r="AU1817" s="58"/>
      <c r="AV1817" s="58"/>
      <c r="AW1817" s="58"/>
      <c r="AX1817" s="58"/>
      <c r="AY1817" s="58"/>
      <c r="AZ1817" s="58"/>
      <c r="BA1817" s="58"/>
      <c r="BB1817" s="58"/>
      <c r="BC1817" s="58"/>
      <c r="BD1817" s="58"/>
      <c r="BE1817" s="58"/>
      <c r="BF1817" s="58"/>
      <c r="BG1817" s="58"/>
    </row>
    <row r="1818" spans="1:59" s="59" customFormat="1" ht="12">
      <c r="A1818" s="42" t="s">
        <v>38</v>
      </c>
      <c r="B1818" s="51" t="s">
        <v>1223</v>
      </c>
      <c r="C1818" s="374"/>
      <c r="D1818" s="52">
        <f>SUM(E1818:P1818)</f>
        <v>1010</v>
      </c>
      <c r="E1818" s="52"/>
      <c r="F1818" s="52"/>
      <c r="G1818" s="52"/>
      <c r="H1818" s="52"/>
      <c r="I1818" s="52"/>
      <c r="J1818" s="52"/>
      <c r="K1818" s="52"/>
      <c r="L1818" s="52"/>
      <c r="M1818" s="52"/>
      <c r="N1818" s="52">
        <v>1010</v>
      </c>
      <c r="O1818" s="52"/>
      <c r="P1818" s="52"/>
      <c r="Q1818" s="52"/>
      <c r="R1818" s="52"/>
      <c r="S1818" s="52"/>
      <c r="T1818" s="52"/>
      <c r="U1818" s="375">
        <f t="shared" si="780"/>
        <v>1010</v>
      </c>
      <c r="V1818" s="32">
        <f t="shared" si="772"/>
        <v>1010</v>
      </c>
      <c r="W1818" s="97">
        <f t="shared" si="773"/>
        <v>1010</v>
      </c>
      <c r="X1818" s="172">
        <f t="shared" si="783"/>
        <v>1010</v>
      </c>
      <c r="Y1818" s="57"/>
      <c r="Z1818" s="5">
        <f t="shared" si="789"/>
        <v>0</v>
      </c>
      <c r="AA1818" s="58"/>
      <c r="AB1818" s="58"/>
      <c r="AC1818" s="58"/>
      <c r="AD1818" s="58"/>
      <c r="AE1818" s="58"/>
      <c r="AF1818" s="58"/>
      <c r="AG1818" s="58"/>
      <c r="AH1818" s="58"/>
      <c r="AI1818" s="58"/>
      <c r="AJ1818" s="58"/>
      <c r="AK1818" s="58"/>
      <c r="AL1818" s="58"/>
      <c r="AM1818" s="58"/>
      <c r="AN1818" s="58"/>
      <c r="AO1818" s="58"/>
      <c r="AP1818" s="58"/>
      <c r="AQ1818" s="58"/>
      <c r="AR1818" s="58"/>
      <c r="AS1818" s="58"/>
      <c r="AT1818" s="58"/>
      <c r="AU1818" s="58"/>
      <c r="AV1818" s="58"/>
      <c r="AW1818" s="58"/>
      <c r="AX1818" s="58"/>
      <c r="AY1818" s="58"/>
      <c r="AZ1818" s="58"/>
      <c r="BA1818" s="58"/>
      <c r="BB1818" s="58"/>
      <c r="BC1818" s="58"/>
      <c r="BD1818" s="58"/>
      <c r="BE1818" s="58"/>
      <c r="BF1818" s="58"/>
      <c r="BG1818" s="58"/>
    </row>
    <row r="1819" spans="1:59" s="59" customFormat="1" ht="12">
      <c r="A1819" s="42" t="s">
        <v>38</v>
      </c>
      <c r="B1819" s="51" t="s">
        <v>42</v>
      </c>
      <c r="C1819" s="374"/>
      <c r="D1819" s="52">
        <f t="shared" ref="D1819" si="790">SUM(E1819:P1819)</f>
        <v>45</v>
      </c>
      <c r="E1819" s="52"/>
      <c r="F1819" s="52"/>
      <c r="G1819" s="52"/>
      <c r="H1819" s="52"/>
      <c r="I1819" s="52"/>
      <c r="J1819" s="52"/>
      <c r="K1819" s="52"/>
      <c r="L1819" s="52"/>
      <c r="M1819" s="52"/>
      <c r="N1819" s="52">
        <v>45</v>
      </c>
      <c r="O1819" s="52"/>
      <c r="P1819" s="52"/>
      <c r="Q1819" s="52"/>
      <c r="R1819" s="52"/>
      <c r="S1819" s="52"/>
      <c r="T1819" s="52"/>
      <c r="U1819" s="375">
        <f t="shared" si="780"/>
        <v>45</v>
      </c>
      <c r="V1819" s="32">
        <f t="shared" si="772"/>
        <v>45</v>
      </c>
      <c r="W1819" s="97">
        <f t="shared" si="773"/>
        <v>45</v>
      </c>
      <c r="X1819" s="172">
        <f t="shared" si="783"/>
        <v>45</v>
      </c>
      <c r="Y1819" s="57"/>
      <c r="Z1819" s="5">
        <f t="shared" si="789"/>
        <v>0</v>
      </c>
      <c r="AA1819" s="58"/>
      <c r="AB1819" s="58"/>
      <c r="AC1819" s="58"/>
      <c r="AD1819" s="58"/>
      <c r="AE1819" s="58"/>
      <c r="AF1819" s="58"/>
      <c r="AG1819" s="58"/>
      <c r="AH1819" s="58"/>
      <c r="AI1819" s="58"/>
      <c r="AJ1819" s="58"/>
      <c r="AK1819" s="58"/>
      <c r="AL1819" s="58"/>
      <c r="AM1819" s="58"/>
      <c r="AN1819" s="58"/>
      <c r="AO1819" s="58"/>
      <c r="AP1819" s="58"/>
      <c r="AQ1819" s="58"/>
      <c r="AR1819" s="58"/>
      <c r="AS1819" s="58"/>
      <c r="AT1819" s="58"/>
      <c r="AU1819" s="58"/>
      <c r="AV1819" s="58"/>
      <c r="AW1819" s="58"/>
      <c r="AX1819" s="58"/>
      <c r="AY1819" s="58"/>
      <c r="AZ1819" s="58"/>
      <c r="BA1819" s="58"/>
      <c r="BB1819" s="58"/>
      <c r="BC1819" s="58"/>
      <c r="BD1819" s="58"/>
      <c r="BE1819" s="58"/>
      <c r="BF1819" s="58"/>
      <c r="BG1819" s="58"/>
    </row>
    <row r="1820" spans="1:59" s="59" customFormat="1" ht="12">
      <c r="A1820" s="42" t="s">
        <v>45</v>
      </c>
      <c r="B1820" s="43" t="s">
        <v>94</v>
      </c>
      <c r="C1820" s="381">
        <v>2420</v>
      </c>
      <c r="D1820" s="45">
        <f>SUM(D1821:D1827)</f>
        <v>2120</v>
      </c>
      <c r="E1820" s="45">
        <f>SUM(E1821:E1827)</f>
        <v>0</v>
      </c>
      <c r="F1820" s="45">
        <f t="shared" ref="F1820:P1820" si="791">SUM(F1821:F1827)</f>
        <v>0</v>
      </c>
      <c r="G1820" s="45">
        <f t="shared" si="791"/>
        <v>0</v>
      </c>
      <c r="H1820" s="45">
        <f t="shared" si="791"/>
        <v>0</v>
      </c>
      <c r="I1820" s="45">
        <f t="shared" si="791"/>
        <v>0</v>
      </c>
      <c r="J1820" s="45">
        <f t="shared" si="791"/>
        <v>0</v>
      </c>
      <c r="K1820" s="45">
        <f t="shared" si="791"/>
        <v>0</v>
      </c>
      <c r="L1820" s="45">
        <f t="shared" si="791"/>
        <v>0</v>
      </c>
      <c r="M1820" s="45">
        <f t="shared" si="791"/>
        <v>0</v>
      </c>
      <c r="N1820" s="45">
        <f t="shared" si="791"/>
        <v>2120</v>
      </c>
      <c r="O1820" s="45">
        <f t="shared" si="791"/>
        <v>0</v>
      </c>
      <c r="P1820" s="45">
        <f t="shared" si="791"/>
        <v>0</v>
      </c>
      <c r="Q1820" s="45"/>
      <c r="R1820" s="45"/>
      <c r="S1820" s="45"/>
      <c r="T1820" s="45"/>
      <c r="U1820" s="375">
        <f t="shared" si="780"/>
        <v>2120</v>
      </c>
      <c r="V1820" s="32">
        <f t="shared" si="772"/>
        <v>2120</v>
      </c>
      <c r="W1820" s="97">
        <f t="shared" si="773"/>
        <v>2120</v>
      </c>
      <c r="X1820" s="176">
        <f t="shared" si="783"/>
        <v>-300</v>
      </c>
      <c r="Y1820" s="57"/>
      <c r="Z1820" s="5">
        <f t="shared" si="789"/>
        <v>0</v>
      </c>
      <c r="AA1820" s="58"/>
      <c r="AB1820" s="58"/>
      <c r="AC1820" s="58"/>
      <c r="AD1820" s="58"/>
      <c r="AE1820" s="58"/>
      <c r="AF1820" s="58"/>
      <c r="AG1820" s="58"/>
      <c r="AH1820" s="58"/>
      <c r="AI1820" s="58"/>
      <c r="AJ1820" s="58"/>
      <c r="AK1820" s="58"/>
      <c r="AL1820" s="58"/>
      <c r="AM1820" s="58"/>
      <c r="AN1820" s="58"/>
      <c r="AO1820" s="58"/>
      <c r="AP1820" s="58"/>
      <c r="AQ1820" s="58"/>
      <c r="AR1820" s="58"/>
      <c r="AS1820" s="58"/>
      <c r="AT1820" s="58"/>
      <c r="AU1820" s="58"/>
      <c r="AV1820" s="58"/>
      <c r="AW1820" s="58"/>
      <c r="AX1820" s="58"/>
      <c r="AY1820" s="58"/>
      <c r="AZ1820" s="58"/>
      <c r="BA1820" s="58"/>
      <c r="BB1820" s="58"/>
      <c r="BC1820" s="58"/>
      <c r="BD1820" s="58"/>
      <c r="BE1820" s="58"/>
      <c r="BF1820" s="58"/>
      <c r="BG1820" s="58"/>
    </row>
    <row r="1821" spans="1:59" s="66" customFormat="1" ht="12">
      <c r="A1821" s="50" t="s">
        <v>40</v>
      </c>
      <c r="B1821" s="51" t="s">
        <v>870</v>
      </c>
      <c r="C1821" s="382">
        <v>120</v>
      </c>
      <c r="D1821" s="111">
        <f t="shared" si="787"/>
        <v>120</v>
      </c>
      <c r="E1821" s="111"/>
      <c r="F1821" s="111"/>
      <c r="G1821" s="111"/>
      <c r="H1821" s="111"/>
      <c r="I1821" s="111"/>
      <c r="J1821" s="111"/>
      <c r="K1821" s="111"/>
      <c r="L1821" s="111"/>
      <c r="M1821" s="111"/>
      <c r="N1821" s="111">
        <v>120</v>
      </c>
      <c r="O1821" s="111"/>
      <c r="P1821" s="111"/>
      <c r="Q1821" s="111"/>
      <c r="R1821" s="111"/>
      <c r="S1821" s="111"/>
      <c r="T1821" s="111"/>
      <c r="U1821" s="375">
        <f t="shared" si="780"/>
        <v>120</v>
      </c>
      <c r="V1821" s="32">
        <f t="shared" si="772"/>
        <v>120</v>
      </c>
      <c r="W1821" s="97">
        <f t="shared" si="773"/>
        <v>120</v>
      </c>
      <c r="X1821" s="172">
        <f t="shared" si="783"/>
        <v>0</v>
      </c>
      <c r="Y1821" s="64"/>
      <c r="Z1821" s="5">
        <f t="shared" si="789"/>
        <v>0</v>
      </c>
      <c r="AA1821" s="65"/>
      <c r="AB1821" s="65"/>
      <c r="AC1821" s="65"/>
      <c r="AD1821" s="65"/>
      <c r="AE1821" s="65"/>
      <c r="AF1821" s="65"/>
      <c r="AG1821" s="65"/>
      <c r="AH1821" s="65"/>
      <c r="AI1821" s="65"/>
      <c r="AJ1821" s="65"/>
      <c r="AK1821" s="65"/>
      <c r="AL1821" s="65"/>
      <c r="AM1821" s="65"/>
      <c r="AN1821" s="65"/>
      <c r="AO1821" s="65"/>
      <c r="AP1821" s="65"/>
      <c r="AQ1821" s="65"/>
      <c r="AR1821" s="65"/>
      <c r="AS1821" s="65"/>
      <c r="AT1821" s="65"/>
      <c r="AU1821" s="65"/>
      <c r="AV1821" s="65"/>
      <c r="AW1821" s="65"/>
      <c r="AX1821" s="65"/>
      <c r="AY1821" s="65"/>
      <c r="AZ1821" s="65"/>
      <c r="BA1821" s="65"/>
      <c r="BB1821" s="65"/>
      <c r="BC1821" s="65"/>
      <c r="BD1821" s="65"/>
      <c r="BE1821" s="65"/>
      <c r="BF1821" s="65"/>
      <c r="BG1821" s="65"/>
    </row>
    <row r="1822" spans="1:59" s="66" customFormat="1" ht="24">
      <c r="A1822" s="50" t="s">
        <v>40</v>
      </c>
      <c r="B1822" s="51" t="s">
        <v>1298</v>
      </c>
      <c r="C1822" s="382">
        <v>300</v>
      </c>
      <c r="D1822" s="111">
        <f t="shared" si="787"/>
        <v>300</v>
      </c>
      <c r="E1822" s="111"/>
      <c r="F1822" s="111"/>
      <c r="G1822" s="111"/>
      <c r="H1822" s="111"/>
      <c r="I1822" s="111"/>
      <c r="J1822" s="111"/>
      <c r="K1822" s="111"/>
      <c r="L1822" s="111"/>
      <c r="M1822" s="111"/>
      <c r="N1822" s="111">
        <v>300</v>
      </c>
      <c r="O1822" s="111"/>
      <c r="P1822" s="111"/>
      <c r="Q1822" s="111"/>
      <c r="R1822" s="111"/>
      <c r="S1822" s="111"/>
      <c r="T1822" s="111"/>
      <c r="U1822" s="375">
        <f t="shared" si="780"/>
        <v>300</v>
      </c>
      <c r="V1822" s="32">
        <f t="shared" si="772"/>
        <v>300</v>
      </c>
      <c r="W1822" s="97">
        <f t="shared" si="773"/>
        <v>300</v>
      </c>
      <c r="X1822" s="172">
        <f t="shared" si="783"/>
        <v>0</v>
      </c>
      <c r="Y1822" s="64"/>
      <c r="Z1822" s="5">
        <f t="shared" si="789"/>
        <v>0</v>
      </c>
      <c r="AA1822" s="65"/>
      <c r="AB1822" s="65"/>
      <c r="AC1822" s="65"/>
      <c r="AD1822" s="65"/>
      <c r="AE1822" s="65"/>
      <c r="AF1822" s="65"/>
      <c r="AG1822" s="65"/>
      <c r="AH1822" s="65"/>
      <c r="AI1822" s="65"/>
      <c r="AJ1822" s="65"/>
      <c r="AK1822" s="65"/>
      <c r="AL1822" s="65"/>
      <c r="AM1822" s="65"/>
      <c r="AN1822" s="65"/>
      <c r="AO1822" s="65"/>
      <c r="AP1822" s="65"/>
      <c r="AQ1822" s="65"/>
      <c r="AR1822" s="65"/>
      <c r="AS1822" s="65"/>
      <c r="AT1822" s="65"/>
      <c r="AU1822" s="65"/>
      <c r="AV1822" s="65"/>
      <c r="AW1822" s="65"/>
      <c r="AX1822" s="65"/>
      <c r="AY1822" s="65"/>
      <c r="AZ1822" s="65"/>
      <c r="BA1822" s="65"/>
      <c r="BB1822" s="65"/>
      <c r="BC1822" s="65"/>
      <c r="BD1822" s="65"/>
      <c r="BE1822" s="65"/>
      <c r="BF1822" s="65"/>
      <c r="BG1822" s="65"/>
    </row>
    <row r="1823" spans="1:59" s="66" customFormat="1" ht="12" hidden="1">
      <c r="A1823" s="50" t="s">
        <v>40</v>
      </c>
      <c r="B1823" s="51" t="s">
        <v>1299</v>
      </c>
      <c r="C1823" s="382">
        <v>100</v>
      </c>
      <c r="D1823" s="111">
        <f t="shared" si="787"/>
        <v>0</v>
      </c>
      <c r="E1823" s="111"/>
      <c r="F1823" s="111"/>
      <c r="G1823" s="111"/>
      <c r="H1823" s="111"/>
      <c r="I1823" s="111"/>
      <c r="J1823" s="111"/>
      <c r="K1823" s="111"/>
      <c r="L1823" s="111"/>
      <c r="M1823" s="111"/>
      <c r="N1823" s="111"/>
      <c r="O1823" s="111"/>
      <c r="P1823" s="111"/>
      <c r="Q1823" s="111"/>
      <c r="R1823" s="111"/>
      <c r="S1823" s="111"/>
      <c r="T1823" s="111"/>
      <c r="U1823" s="375">
        <f t="shared" si="780"/>
        <v>0</v>
      </c>
      <c r="V1823" s="32">
        <f t="shared" si="772"/>
        <v>0</v>
      </c>
      <c r="W1823" s="97">
        <f t="shared" si="773"/>
        <v>0</v>
      </c>
      <c r="X1823" s="172">
        <f t="shared" si="783"/>
        <v>-100</v>
      </c>
      <c r="Y1823" s="64"/>
      <c r="Z1823" s="5">
        <f t="shared" si="789"/>
        <v>0</v>
      </c>
      <c r="AA1823" s="65"/>
      <c r="AB1823" s="65"/>
      <c r="AC1823" s="65"/>
      <c r="AD1823" s="65"/>
      <c r="AE1823" s="65"/>
      <c r="AF1823" s="65"/>
      <c r="AG1823" s="65"/>
      <c r="AH1823" s="65"/>
      <c r="AI1823" s="65"/>
      <c r="AJ1823" s="65"/>
      <c r="AK1823" s="65"/>
      <c r="AL1823" s="65"/>
      <c r="AM1823" s="65"/>
      <c r="AN1823" s="65"/>
      <c r="AO1823" s="65"/>
      <c r="AP1823" s="65"/>
      <c r="AQ1823" s="65"/>
      <c r="AR1823" s="65"/>
      <c r="AS1823" s="65"/>
      <c r="AT1823" s="65"/>
      <c r="AU1823" s="65"/>
      <c r="AV1823" s="65"/>
      <c r="AW1823" s="65"/>
      <c r="AX1823" s="65"/>
      <c r="AY1823" s="65"/>
      <c r="AZ1823" s="65"/>
      <c r="BA1823" s="65"/>
      <c r="BB1823" s="65"/>
      <c r="BC1823" s="65"/>
      <c r="BD1823" s="65"/>
      <c r="BE1823" s="65"/>
      <c r="BF1823" s="65"/>
      <c r="BG1823" s="65"/>
    </row>
    <row r="1824" spans="1:59" s="49" customFormat="1" ht="12">
      <c r="A1824" s="50" t="s">
        <v>40</v>
      </c>
      <c r="B1824" s="51" t="s">
        <v>1300</v>
      </c>
      <c r="C1824" s="382">
        <v>250</v>
      </c>
      <c r="D1824" s="111">
        <f t="shared" si="787"/>
        <v>250</v>
      </c>
      <c r="E1824" s="111"/>
      <c r="F1824" s="111"/>
      <c r="G1824" s="111"/>
      <c r="H1824" s="111"/>
      <c r="I1824" s="111"/>
      <c r="J1824" s="111"/>
      <c r="K1824" s="111"/>
      <c r="L1824" s="111"/>
      <c r="M1824" s="111"/>
      <c r="N1824" s="111">
        <v>250</v>
      </c>
      <c r="O1824" s="111"/>
      <c r="P1824" s="111"/>
      <c r="Q1824" s="111">
        <f t="shared" ref="Q1824:T1824" si="792">SUM(Q1825:Q1842)</f>
        <v>0</v>
      </c>
      <c r="R1824" s="111">
        <f t="shared" si="792"/>
        <v>0</v>
      </c>
      <c r="S1824" s="111">
        <f t="shared" si="792"/>
        <v>0</v>
      </c>
      <c r="T1824" s="111">
        <f t="shared" si="792"/>
        <v>0</v>
      </c>
      <c r="U1824" s="380">
        <f t="shared" si="780"/>
        <v>250</v>
      </c>
      <c r="V1824" s="32">
        <f t="shared" si="772"/>
        <v>250</v>
      </c>
      <c r="W1824" s="97">
        <f t="shared" si="773"/>
        <v>250</v>
      </c>
      <c r="X1824" s="172">
        <f t="shared" si="783"/>
        <v>0</v>
      </c>
      <c r="Y1824" s="38"/>
      <c r="Z1824" s="5">
        <f t="shared" si="789"/>
        <v>0</v>
      </c>
      <c r="AA1824" s="48"/>
      <c r="AB1824" s="48"/>
      <c r="AC1824" s="48"/>
      <c r="AD1824" s="48"/>
      <c r="AE1824" s="48"/>
      <c r="AF1824" s="48"/>
      <c r="AG1824" s="48"/>
      <c r="AH1824" s="48"/>
      <c r="AI1824" s="48"/>
      <c r="AJ1824" s="48"/>
      <c r="AK1824" s="48"/>
      <c r="AL1824" s="48"/>
      <c r="AM1824" s="48"/>
      <c r="AN1824" s="48"/>
      <c r="AO1824" s="48"/>
      <c r="AP1824" s="48"/>
      <c r="AQ1824" s="48"/>
      <c r="AR1824" s="48"/>
      <c r="AS1824" s="48"/>
      <c r="AT1824" s="48"/>
      <c r="AU1824" s="48"/>
      <c r="AV1824" s="48"/>
      <c r="AW1824" s="48"/>
      <c r="AX1824" s="48"/>
      <c r="AY1824" s="48"/>
      <c r="AZ1824" s="48"/>
      <c r="BA1824" s="48"/>
      <c r="BB1824" s="48"/>
      <c r="BC1824" s="48"/>
      <c r="BD1824" s="48"/>
      <c r="BE1824" s="48"/>
      <c r="BF1824" s="48"/>
      <c r="BG1824" s="48"/>
    </row>
    <row r="1825" spans="1:59" s="49" customFormat="1" ht="36">
      <c r="A1825" s="60" t="s">
        <v>40</v>
      </c>
      <c r="B1825" s="67" t="s">
        <v>1301</v>
      </c>
      <c r="C1825" s="382">
        <v>900</v>
      </c>
      <c r="D1825" s="111">
        <f t="shared" si="787"/>
        <v>900</v>
      </c>
      <c r="E1825" s="111"/>
      <c r="F1825" s="111"/>
      <c r="G1825" s="111"/>
      <c r="H1825" s="111"/>
      <c r="I1825" s="111"/>
      <c r="J1825" s="111"/>
      <c r="K1825" s="111"/>
      <c r="L1825" s="111"/>
      <c r="M1825" s="111"/>
      <c r="N1825" s="111">
        <v>900</v>
      </c>
      <c r="O1825" s="111"/>
      <c r="P1825" s="111"/>
      <c r="Q1825" s="111"/>
      <c r="R1825" s="111"/>
      <c r="S1825" s="111"/>
      <c r="T1825" s="111"/>
      <c r="U1825" s="375">
        <f t="shared" si="780"/>
        <v>900</v>
      </c>
      <c r="V1825" s="32">
        <f t="shared" si="772"/>
        <v>900</v>
      </c>
      <c r="W1825" s="97">
        <f t="shared" si="773"/>
        <v>900</v>
      </c>
      <c r="X1825" s="172">
        <f t="shared" si="783"/>
        <v>0</v>
      </c>
      <c r="Y1825" s="38"/>
      <c r="Z1825" s="5">
        <f t="shared" si="789"/>
        <v>0</v>
      </c>
      <c r="AA1825" s="48"/>
      <c r="AB1825" s="48"/>
      <c r="AC1825" s="48"/>
      <c r="AD1825" s="48"/>
      <c r="AE1825" s="48"/>
      <c r="AF1825" s="48"/>
      <c r="AG1825" s="48"/>
      <c r="AH1825" s="48"/>
      <c r="AI1825" s="48"/>
      <c r="AJ1825" s="48"/>
      <c r="AK1825" s="48"/>
      <c r="AL1825" s="48"/>
      <c r="AM1825" s="48"/>
      <c r="AN1825" s="48"/>
      <c r="AO1825" s="48"/>
      <c r="AP1825" s="48"/>
      <c r="AQ1825" s="48"/>
      <c r="AR1825" s="48"/>
      <c r="AS1825" s="48"/>
      <c r="AT1825" s="48"/>
      <c r="AU1825" s="48"/>
      <c r="AV1825" s="48"/>
      <c r="AW1825" s="48"/>
      <c r="AX1825" s="48"/>
      <c r="AY1825" s="48"/>
      <c r="AZ1825" s="48"/>
      <c r="BA1825" s="48"/>
      <c r="BB1825" s="48"/>
      <c r="BC1825" s="48"/>
      <c r="BD1825" s="48"/>
      <c r="BE1825" s="48"/>
      <c r="BF1825" s="48"/>
      <c r="BG1825" s="48"/>
    </row>
    <row r="1826" spans="1:59" s="66" customFormat="1" ht="36">
      <c r="A1826" s="60" t="s">
        <v>40</v>
      </c>
      <c r="B1826" s="373" t="s">
        <v>1302</v>
      </c>
      <c r="C1826" s="382">
        <v>550</v>
      </c>
      <c r="D1826" s="111">
        <f t="shared" si="787"/>
        <v>550</v>
      </c>
      <c r="E1826" s="111"/>
      <c r="F1826" s="111"/>
      <c r="G1826" s="111"/>
      <c r="H1826" s="111"/>
      <c r="I1826" s="111"/>
      <c r="J1826" s="111"/>
      <c r="K1826" s="111"/>
      <c r="L1826" s="111"/>
      <c r="M1826" s="111"/>
      <c r="N1826" s="111">
        <v>550</v>
      </c>
      <c r="O1826" s="111"/>
      <c r="P1826" s="111"/>
      <c r="Q1826" s="111"/>
      <c r="R1826" s="111"/>
      <c r="S1826" s="111"/>
      <c r="T1826" s="111"/>
      <c r="U1826" s="375">
        <f t="shared" si="780"/>
        <v>550</v>
      </c>
      <c r="V1826" s="32">
        <f t="shared" si="772"/>
        <v>550</v>
      </c>
      <c r="W1826" s="97">
        <f t="shared" si="773"/>
        <v>550</v>
      </c>
      <c r="X1826" s="172">
        <f t="shared" si="783"/>
        <v>0</v>
      </c>
      <c r="Y1826" s="64"/>
      <c r="Z1826" s="5">
        <f t="shared" si="789"/>
        <v>0</v>
      </c>
      <c r="AA1826" s="65"/>
      <c r="AB1826" s="65"/>
      <c r="AC1826" s="65"/>
      <c r="AD1826" s="65"/>
      <c r="AE1826" s="65"/>
      <c r="AF1826" s="65"/>
      <c r="AG1826" s="65"/>
      <c r="AH1826" s="65"/>
      <c r="AI1826" s="65"/>
      <c r="AJ1826" s="65"/>
      <c r="AK1826" s="65"/>
      <c r="AL1826" s="65"/>
      <c r="AM1826" s="65"/>
      <c r="AN1826" s="65"/>
      <c r="AO1826" s="65"/>
      <c r="AP1826" s="65"/>
      <c r="AQ1826" s="65"/>
      <c r="AR1826" s="65"/>
      <c r="AS1826" s="65"/>
      <c r="AT1826" s="65"/>
      <c r="AU1826" s="65"/>
      <c r="AV1826" s="65"/>
      <c r="AW1826" s="65"/>
      <c r="AX1826" s="65"/>
      <c r="AY1826" s="65"/>
      <c r="AZ1826" s="65"/>
      <c r="BA1826" s="65"/>
      <c r="BB1826" s="65"/>
      <c r="BC1826" s="65"/>
      <c r="BD1826" s="65"/>
      <c r="BE1826" s="65"/>
      <c r="BF1826" s="65"/>
      <c r="BG1826" s="65"/>
    </row>
    <row r="1827" spans="1:59" s="66" customFormat="1" ht="12" hidden="1" outlineLevel="1">
      <c r="A1827" s="60" t="s">
        <v>40</v>
      </c>
      <c r="B1827" s="51" t="s">
        <v>1303</v>
      </c>
      <c r="C1827" s="382">
        <v>200</v>
      </c>
      <c r="D1827" s="111">
        <f t="shared" si="787"/>
        <v>0</v>
      </c>
      <c r="E1827" s="111"/>
      <c r="F1827" s="111"/>
      <c r="G1827" s="111"/>
      <c r="H1827" s="111"/>
      <c r="I1827" s="111"/>
      <c r="J1827" s="111"/>
      <c r="K1827" s="111"/>
      <c r="L1827" s="111"/>
      <c r="M1827" s="111"/>
      <c r="N1827" s="111"/>
      <c r="O1827" s="111"/>
      <c r="P1827" s="111"/>
      <c r="Q1827" s="111"/>
      <c r="R1827" s="111"/>
      <c r="S1827" s="111"/>
      <c r="T1827" s="111"/>
      <c r="U1827" s="375">
        <f t="shared" si="780"/>
        <v>0</v>
      </c>
      <c r="V1827" s="32">
        <f t="shared" si="772"/>
        <v>0</v>
      </c>
      <c r="W1827" s="97">
        <f t="shared" si="773"/>
        <v>0</v>
      </c>
      <c r="X1827" s="172">
        <f t="shared" si="783"/>
        <v>-200</v>
      </c>
      <c r="Y1827" s="64"/>
      <c r="Z1827" s="5">
        <f t="shared" si="789"/>
        <v>0</v>
      </c>
      <c r="AA1827" s="65"/>
      <c r="AB1827" s="65"/>
      <c r="AC1827" s="65"/>
      <c r="AD1827" s="65"/>
      <c r="AE1827" s="65"/>
      <c r="AF1827" s="65"/>
      <c r="AG1827" s="65"/>
      <c r="AH1827" s="65"/>
      <c r="AI1827" s="65"/>
      <c r="AJ1827" s="65"/>
      <c r="AK1827" s="65"/>
      <c r="AL1827" s="65"/>
      <c r="AM1827" s="65"/>
      <c r="AN1827" s="65"/>
      <c r="AO1827" s="65"/>
      <c r="AP1827" s="65"/>
      <c r="AQ1827" s="65"/>
      <c r="AR1827" s="65"/>
      <c r="AS1827" s="65"/>
      <c r="AT1827" s="65"/>
      <c r="AU1827" s="65"/>
      <c r="AV1827" s="65"/>
      <c r="AW1827" s="65"/>
      <c r="AX1827" s="65"/>
      <c r="AY1827" s="65"/>
      <c r="AZ1827" s="65"/>
      <c r="BA1827" s="65"/>
      <c r="BB1827" s="65"/>
      <c r="BC1827" s="65"/>
      <c r="BD1827" s="65"/>
      <c r="BE1827" s="65"/>
      <c r="BF1827" s="65"/>
      <c r="BG1827" s="65"/>
    </row>
    <row r="1828" spans="1:59" s="66" customFormat="1" ht="12" outlineLevel="1">
      <c r="A1828" s="42" t="s">
        <v>65</v>
      </c>
      <c r="B1828" s="43" t="s">
        <v>66</v>
      </c>
      <c r="C1828" s="381">
        <v>3195</v>
      </c>
      <c r="D1828" s="45">
        <f>SUM(D1829:D1850)</f>
        <v>4358</v>
      </c>
      <c r="E1828" s="45">
        <f t="shared" ref="E1828:P1828" si="793">SUM(E1829:E1850)</f>
        <v>0</v>
      </c>
      <c r="F1828" s="45">
        <f t="shared" si="793"/>
        <v>918</v>
      </c>
      <c r="G1828" s="45">
        <f t="shared" si="793"/>
        <v>0</v>
      </c>
      <c r="H1828" s="45">
        <f t="shared" si="793"/>
        <v>0</v>
      </c>
      <c r="I1828" s="45">
        <f t="shared" si="793"/>
        <v>0</v>
      </c>
      <c r="J1828" s="45">
        <f t="shared" si="793"/>
        <v>0</v>
      </c>
      <c r="K1828" s="45">
        <f t="shared" si="793"/>
        <v>0</v>
      </c>
      <c r="L1828" s="45">
        <f t="shared" si="793"/>
        <v>0</v>
      </c>
      <c r="M1828" s="45">
        <f t="shared" si="793"/>
        <v>0</v>
      </c>
      <c r="N1828" s="45">
        <f t="shared" si="793"/>
        <v>3350</v>
      </c>
      <c r="O1828" s="45">
        <f t="shared" si="793"/>
        <v>0</v>
      </c>
      <c r="P1828" s="45">
        <f t="shared" si="793"/>
        <v>90</v>
      </c>
      <c r="Q1828" s="45"/>
      <c r="R1828" s="45"/>
      <c r="S1828" s="45"/>
      <c r="T1828" s="45"/>
      <c r="U1828" s="375">
        <f t="shared" si="780"/>
        <v>4358</v>
      </c>
      <c r="V1828" s="32">
        <f t="shared" si="772"/>
        <v>4358</v>
      </c>
      <c r="W1828" s="97">
        <f t="shared" si="773"/>
        <v>4358</v>
      </c>
      <c r="X1828" s="176">
        <f t="shared" si="783"/>
        <v>1163</v>
      </c>
      <c r="Y1828" s="64"/>
      <c r="Z1828" s="5">
        <f t="shared" si="789"/>
        <v>0</v>
      </c>
      <c r="AA1828" s="65"/>
      <c r="AB1828" s="65"/>
      <c r="AC1828" s="65"/>
      <c r="AD1828" s="65"/>
      <c r="AE1828" s="65"/>
      <c r="AF1828" s="65"/>
      <c r="AG1828" s="65"/>
      <c r="AH1828" s="65"/>
      <c r="AI1828" s="65"/>
      <c r="AJ1828" s="65"/>
      <c r="AK1828" s="65"/>
      <c r="AL1828" s="65"/>
      <c r="AM1828" s="65"/>
      <c r="AN1828" s="65"/>
      <c r="AO1828" s="65"/>
      <c r="AP1828" s="65"/>
      <c r="AQ1828" s="65"/>
      <c r="AR1828" s="65"/>
      <c r="AS1828" s="65"/>
      <c r="AT1828" s="65"/>
      <c r="AU1828" s="65"/>
      <c r="AV1828" s="65"/>
      <c r="AW1828" s="65"/>
      <c r="AX1828" s="65"/>
      <c r="AY1828" s="65"/>
      <c r="AZ1828" s="65"/>
      <c r="BA1828" s="65"/>
      <c r="BB1828" s="65"/>
      <c r="BC1828" s="65"/>
      <c r="BD1828" s="65"/>
      <c r="BE1828" s="65"/>
      <c r="BF1828" s="65"/>
      <c r="BG1828" s="65"/>
    </row>
    <row r="1829" spans="1:59" s="66" customFormat="1" ht="24" outlineLevel="1">
      <c r="A1829" s="42" t="s">
        <v>40</v>
      </c>
      <c r="B1829" s="373" t="s">
        <v>1304</v>
      </c>
      <c r="C1829" s="382">
        <v>390</v>
      </c>
      <c r="D1829" s="111">
        <f>SUM(E1829:P1829)</f>
        <v>390</v>
      </c>
      <c r="E1829" s="111"/>
      <c r="F1829" s="111">
        <v>390</v>
      </c>
      <c r="G1829" s="111"/>
      <c r="H1829" s="111"/>
      <c r="I1829" s="111"/>
      <c r="J1829" s="111"/>
      <c r="K1829" s="111"/>
      <c r="L1829" s="111"/>
      <c r="M1829" s="111"/>
      <c r="N1829" s="111"/>
      <c r="O1829" s="111"/>
      <c r="P1829" s="111"/>
      <c r="Q1829" s="111"/>
      <c r="R1829" s="111"/>
      <c r="S1829" s="111"/>
      <c r="T1829" s="111"/>
      <c r="U1829" s="375">
        <f t="shared" si="780"/>
        <v>390</v>
      </c>
      <c r="V1829" s="32">
        <f t="shared" si="772"/>
        <v>390</v>
      </c>
      <c r="W1829" s="97">
        <f t="shared" si="773"/>
        <v>390</v>
      </c>
      <c r="X1829" s="176">
        <f t="shared" si="783"/>
        <v>0</v>
      </c>
      <c r="Y1829" s="64"/>
      <c r="Z1829" s="5">
        <f t="shared" si="789"/>
        <v>0</v>
      </c>
      <c r="AA1829" s="65"/>
      <c r="AB1829" s="65"/>
      <c r="AC1829" s="65"/>
      <c r="AD1829" s="65"/>
      <c r="AE1829" s="65"/>
      <c r="AF1829" s="65"/>
      <c r="AG1829" s="65"/>
      <c r="AH1829" s="65"/>
      <c r="AI1829" s="65"/>
      <c r="AJ1829" s="65"/>
      <c r="AK1829" s="65"/>
      <c r="AL1829" s="65"/>
      <c r="AM1829" s="65"/>
      <c r="AN1829" s="65"/>
      <c r="AO1829" s="65"/>
      <c r="AP1829" s="65"/>
      <c r="AQ1829" s="65"/>
      <c r="AR1829" s="65"/>
      <c r="AS1829" s="65"/>
      <c r="AT1829" s="65"/>
      <c r="AU1829" s="65"/>
      <c r="AV1829" s="65"/>
      <c r="AW1829" s="65"/>
      <c r="AX1829" s="65"/>
      <c r="AY1829" s="65"/>
      <c r="AZ1829" s="65"/>
      <c r="BA1829" s="65"/>
      <c r="BB1829" s="65"/>
      <c r="BC1829" s="65"/>
      <c r="BD1829" s="65"/>
      <c r="BE1829" s="65"/>
      <c r="BF1829" s="65"/>
      <c r="BG1829" s="65"/>
    </row>
    <row r="1830" spans="1:59" s="66" customFormat="1" ht="12">
      <c r="A1830" s="60" t="s">
        <v>40</v>
      </c>
      <c r="B1830" s="373" t="s">
        <v>1305</v>
      </c>
      <c r="C1830" s="382">
        <v>400</v>
      </c>
      <c r="D1830" s="111">
        <f t="shared" ref="D1830:D1841" si="794">SUM(E1830:P1830)</f>
        <v>400</v>
      </c>
      <c r="E1830" s="111"/>
      <c r="F1830" s="111"/>
      <c r="G1830" s="111"/>
      <c r="H1830" s="111"/>
      <c r="I1830" s="111"/>
      <c r="J1830" s="111"/>
      <c r="K1830" s="111"/>
      <c r="L1830" s="111"/>
      <c r="M1830" s="111"/>
      <c r="N1830" s="111">
        <v>400</v>
      </c>
      <c r="O1830" s="111"/>
      <c r="P1830" s="111"/>
      <c r="Q1830" s="111"/>
      <c r="R1830" s="111"/>
      <c r="S1830" s="111"/>
      <c r="T1830" s="111"/>
      <c r="U1830" s="375">
        <f t="shared" si="780"/>
        <v>400</v>
      </c>
      <c r="V1830" s="32">
        <f t="shared" si="772"/>
        <v>400</v>
      </c>
      <c r="W1830" s="97">
        <f t="shared" si="773"/>
        <v>400</v>
      </c>
      <c r="X1830" s="172">
        <f t="shared" si="783"/>
        <v>0</v>
      </c>
      <c r="Y1830" s="64"/>
      <c r="Z1830" s="5">
        <f t="shared" si="789"/>
        <v>0</v>
      </c>
      <c r="AA1830" s="65"/>
      <c r="AB1830" s="65"/>
      <c r="AC1830" s="65"/>
      <c r="AD1830" s="65"/>
      <c r="AE1830" s="65"/>
      <c r="AF1830" s="65"/>
      <c r="AG1830" s="65"/>
      <c r="AH1830" s="65"/>
      <c r="AI1830" s="65"/>
      <c r="AJ1830" s="65"/>
      <c r="AK1830" s="65"/>
      <c r="AL1830" s="65"/>
      <c r="AM1830" s="65"/>
      <c r="AN1830" s="65"/>
      <c r="AO1830" s="65"/>
      <c r="AP1830" s="65"/>
      <c r="AQ1830" s="65"/>
      <c r="AR1830" s="65"/>
      <c r="AS1830" s="65"/>
      <c r="AT1830" s="65"/>
      <c r="AU1830" s="65"/>
      <c r="AV1830" s="65"/>
      <c r="AW1830" s="65"/>
      <c r="AX1830" s="65"/>
      <c r="AY1830" s="65"/>
      <c r="AZ1830" s="65"/>
      <c r="BA1830" s="65"/>
      <c r="BB1830" s="65"/>
      <c r="BC1830" s="65"/>
      <c r="BD1830" s="65"/>
      <c r="BE1830" s="65"/>
      <c r="BF1830" s="65"/>
      <c r="BG1830" s="65"/>
    </row>
    <row r="1831" spans="1:59" s="66" customFormat="1" ht="24" hidden="1" outlineLevel="1">
      <c r="A1831" s="60" t="s">
        <v>40</v>
      </c>
      <c r="B1831" s="373" t="s">
        <v>1306</v>
      </c>
      <c r="C1831" s="382">
        <v>0</v>
      </c>
      <c r="D1831" s="111">
        <f t="shared" si="794"/>
        <v>0</v>
      </c>
      <c r="E1831" s="111"/>
      <c r="F1831" s="111"/>
      <c r="G1831" s="111"/>
      <c r="H1831" s="111"/>
      <c r="I1831" s="111"/>
      <c r="J1831" s="111"/>
      <c r="K1831" s="111"/>
      <c r="L1831" s="111"/>
      <c r="M1831" s="111"/>
      <c r="N1831" s="111"/>
      <c r="O1831" s="111"/>
      <c r="P1831" s="111"/>
      <c r="Q1831" s="111"/>
      <c r="R1831" s="111"/>
      <c r="S1831" s="111"/>
      <c r="T1831" s="111"/>
      <c r="U1831" s="375">
        <f t="shared" si="780"/>
        <v>0</v>
      </c>
      <c r="V1831" s="32">
        <f t="shared" si="772"/>
        <v>0</v>
      </c>
      <c r="W1831" s="97">
        <f t="shared" si="773"/>
        <v>0</v>
      </c>
      <c r="X1831" s="172">
        <f t="shared" si="783"/>
        <v>0</v>
      </c>
      <c r="Y1831" s="64"/>
      <c r="Z1831" s="5">
        <f t="shared" si="789"/>
        <v>0</v>
      </c>
      <c r="AA1831" s="65"/>
      <c r="AB1831" s="65"/>
      <c r="AC1831" s="65"/>
      <c r="AD1831" s="65"/>
      <c r="AE1831" s="65"/>
      <c r="AF1831" s="65"/>
      <c r="AG1831" s="65"/>
      <c r="AH1831" s="65"/>
      <c r="AI1831" s="65"/>
      <c r="AJ1831" s="65"/>
      <c r="AK1831" s="65"/>
      <c r="AL1831" s="65"/>
      <c r="AM1831" s="65"/>
      <c r="AN1831" s="65"/>
      <c r="AO1831" s="65"/>
      <c r="AP1831" s="65"/>
      <c r="AQ1831" s="65"/>
      <c r="AR1831" s="65"/>
      <c r="AS1831" s="65"/>
      <c r="AT1831" s="65"/>
      <c r="AU1831" s="65"/>
      <c r="AV1831" s="65"/>
      <c r="AW1831" s="65"/>
      <c r="AX1831" s="65"/>
      <c r="AY1831" s="65"/>
      <c r="AZ1831" s="65"/>
      <c r="BA1831" s="65"/>
      <c r="BB1831" s="65"/>
      <c r="BC1831" s="65"/>
      <c r="BD1831" s="65"/>
      <c r="BE1831" s="65"/>
      <c r="BF1831" s="65"/>
      <c r="BG1831" s="65"/>
    </row>
    <row r="1832" spans="1:59" s="66" customFormat="1" ht="36" hidden="1" outlineLevel="1">
      <c r="A1832" s="60" t="s">
        <v>40</v>
      </c>
      <c r="B1832" s="373" t="s">
        <v>1307</v>
      </c>
      <c r="C1832" s="382">
        <v>0</v>
      </c>
      <c r="D1832" s="111">
        <f t="shared" si="794"/>
        <v>0</v>
      </c>
      <c r="E1832" s="111"/>
      <c r="F1832" s="111"/>
      <c r="G1832" s="111"/>
      <c r="H1832" s="111"/>
      <c r="I1832" s="111"/>
      <c r="J1832" s="111"/>
      <c r="K1832" s="111"/>
      <c r="L1832" s="111"/>
      <c r="M1832" s="111"/>
      <c r="N1832" s="111"/>
      <c r="O1832" s="111"/>
      <c r="P1832" s="111"/>
      <c r="Q1832" s="111"/>
      <c r="R1832" s="111"/>
      <c r="S1832" s="111"/>
      <c r="T1832" s="111"/>
      <c r="U1832" s="375">
        <f t="shared" si="780"/>
        <v>0</v>
      </c>
      <c r="V1832" s="32">
        <f t="shared" si="772"/>
        <v>0</v>
      </c>
      <c r="W1832" s="97">
        <f t="shared" si="773"/>
        <v>0</v>
      </c>
      <c r="X1832" s="172">
        <f t="shared" si="783"/>
        <v>0</v>
      </c>
      <c r="Y1832" s="64"/>
      <c r="Z1832" s="5">
        <f t="shared" si="789"/>
        <v>0</v>
      </c>
      <c r="AA1832" s="65"/>
      <c r="AB1832" s="65"/>
      <c r="AC1832" s="65"/>
      <c r="AD1832" s="65"/>
      <c r="AE1832" s="65"/>
      <c r="AF1832" s="65"/>
      <c r="AG1832" s="65"/>
      <c r="AH1832" s="65"/>
      <c r="AI1832" s="65"/>
      <c r="AJ1832" s="65"/>
      <c r="AK1832" s="65"/>
      <c r="AL1832" s="65"/>
      <c r="AM1832" s="65"/>
      <c r="AN1832" s="65"/>
      <c r="AO1832" s="65"/>
      <c r="AP1832" s="65"/>
      <c r="AQ1832" s="65"/>
      <c r="AR1832" s="65"/>
      <c r="AS1832" s="65"/>
      <c r="AT1832" s="65"/>
      <c r="AU1832" s="65"/>
      <c r="AV1832" s="65"/>
      <c r="AW1832" s="65"/>
      <c r="AX1832" s="65"/>
      <c r="AY1832" s="65"/>
      <c r="AZ1832" s="65"/>
      <c r="BA1832" s="65"/>
      <c r="BB1832" s="65"/>
      <c r="BC1832" s="65"/>
      <c r="BD1832" s="65"/>
      <c r="BE1832" s="65"/>
      <c r="BF1832" s="65"/>
      <c r="BG1832" s="65"/>
    </row>
    <row r="1833" spans="1:59" s="66" customFormat="1" ht="24" hidden="1" outlineLevel="1">
      <c r="A1833" s="60" t="s">
        <v>40</v>
      </c>
      <c r="B1833" s="373" t="s">
        <v>1308</v>
      </c>
      <c r="C1833" s="382">
        <v>0</v>
      </c>
      <c r="D1833" s="111">
        <f t="shared" si="794"/>
        <v>0</v>
      </c>
      <c r="E1833" s="111"/>
      <c r="F1833" s="111"/>
      <c r="G1833" s="111"/>
      <c r="H1833" s="111"/>
      <c r="I1833" s="111"/>
      <c r="J1833" s="111"/>
      <c r="K1833" s="111"/>
      <c r="L1833" s="111"/>
      <c r="M1833" s="111"/>
      <c r="N1833" s="111"/>
      <c r="O1833" s="111"/>
      <c r="P1833" s="111"/>
      <c r="Q1833" s="111"/>
      <c r="R1833" s="111"/>
      <c r="S1833" s="111"/>
      <c r="T1833" s="111"/>
      <c r="U1833" s="375">
        <f t="shared" si="780"/>
        <v>0</v>
      </c>
      <c r="V1833" s="32">
        <f t="shared" si="772"/>
        <v>0</v>
      </c>
      <c r="W1833" s="97">
        <f t="shared" si="773"/>
        <v>0</v>
      </c>
      <c r="X1833" s="172">
        <f t="shared" si="783"/>
        <v>0</v>
      </c>
      <c r="Y1833" s="64"/>
      <c r="Z1833" s="5">
        <f t="shared" si="789"/>
        <v>0</v>
      </c>
      <c r="AA1833" s="65"/>
      <c r="AB1833" s="65"/>
      <c r="AC1833" s="65"/>
      <c r="AD1833" s="65"/>
      <c r="AE1833" s="65"/>
      <c r="AF1833" s="65"/>
      <c r="AG1833" s="65"/>
      <c r="AH1833" s="65"/>
      <c r="AI1833" s="65"/>
      <c r="AJ1833" s="65"/>
      <c r="AK1833" s="65"/>
      <c r="AL1833" s="65"/>
      <c r="AM1833" s="65"/>
      <c r="AN1833" s="65"/>
      <c r="AO1833" s="65"/>
      <c r="AP1833" s="65"/>
      <c r="AQ1833" s="65"/>
      <c r="AR1833" s="65"/>
      <c r="AS1833" s="65"/>
      <c r="AT1833" s="65"/>
      <c r="AU1833" s="65"/>
      <c r="AV1833" s="65"/>
      <c r="AW1833" s="65"/>
      <c r="AX1833" s="65"/>
      <c r="AY1833" s="65"/>
      <c r="AZ1833" s="65"/>
      <c r="BA1833" s="65"/>
      <c r="BB1833" s="65"/>
      <c r="BC1833" s="65"/>
      <c r="BD1833" s="65"/>
      <c r="BE1833" s="65"/>
      <c r="BF1833" s="65"/>
      <c r="BG1833" s="65"/>
    </row>
    <row r="1834" spans="1:59" s="59" customFormat="1" ht="36" outlineLevel="1">
      <c r="A1834" s="60" t="s">
        <v>40</v>
      </c>
      <c r="B1834" s="373" t="s">
        <v>1309</v>
      </c>
      <c r="C1834" s="382">
        <v>900</v>
      </c>
      <c r="D1834" s="111">
        <f t="shared" si="794"/>
        <v>900</v>
      </c>
      <c r="E1834" s="111"/>
      <c r="F1834" s="111"/>
      <c r="G1834" s="111"/>
      <c r="H1834" s="111"/>
      <c r="I1834" s="111"/>
      <c r="J1834" s="111"/>
      <c r="K1834" s="111"/>
      <c r="L1834" s="111"/>
      <c r="M1834" s="111"/>
      <c r="N1834" s="111">
        <v>900</v>
      </c>
      <c r="O1834" s="111"/>
      <c r="P1834" s="111"/>
      <c r="Q1834" s="111"/>
      <c r="R1834" s="111"/>
      <c r="S1834" s="111"/>
      <c r="T1834" s="111"/>
      <c r="U1834" s="375">
        <f t="shared" si="780"/>
        <v>900</v>
      </c>
      <c r="V1834" s="32">
        <f t="shared" si="772"/>
        <v>900</v>
      </c>
      <c r="W1834" s="97">
        <f t="shared" si="773"/>
        <v>900</v>
      </c>
      <c r="X1834" s="172">
        <f t="shared" si="783"/>
        <v>0</v>
      </c>
      <c r="Y1834" s="57"/>
      <c r="Z1834" s="5">
        <f t="shared" si="789"/>
        <v>0</v>
      </c>
      <c r="AA1834" s="58"/>
      <c r="AB1834" s="58"/>
      <c r="AC1834" s="58"/>
      <c r="AD1834" s="58"/>
      <c r="AE1834" s="58"/>
      <c r="AF1834" s="58"/>
      <c r="AG1834" s="58"/>
      <c r="AH1834" s="58"/>
      <c r="AI1834" s="58"/>
      <c r="AJ1834" s="58"/>
      <c r="AK1834" s="58"/>
      <c r="AL1834" s="58"/>
      <c r="AM1834" s="58"/>
      <c r="AN1834" s="58"/>
      <c r="AO1834" s="58"/>
      <c r="AP1834" s="58"/>
      <c r="AQ1834" s="58"/>
      <c r="AR1834" s="58"/>
      <c r="AS1834" s="58"/>
      <c r="AT1834" s="58"/>
      <c r="AU1834" s="58"/>
      <c r="AV1834" s="58"/>
      <c r="AW1834" s="58"/>
      <c r="AX1834" s="58"/>
      <c r="AY1834" s="58"/>
      <c r="AZ1834" s="58"/>
      <c r="BA1834" s="58"/>
      <c r="BB1834" s="58"/>
      <c r="BC1834" s="58"/>
      <c r="BD1834" s="58"/>
      <c r="BE1834" s="58"/>
      <c r="BF1834" s="58"/>
      <c r="BG1834" s="58"/>
    </row>
    <row r="1835" spans="1:59" s="66" customFormat="1" ht="24" hidden="1">
      <c r="A1835" s="60" t="s">
        <v>40</v>
      </c>
      <c r="B1835" s="373" t="s">
        <v>1310</v>
      </c>
      <c r="C1835" s="382">
        <v>0</v>
      </c>
      <c r="D1835" s="111">
        <f t="shared" si="794"/>
        <v>0</v>
      </c>
      <c r="E1835" s="111"/>
      <c r="F1835" s="111"/>
      <c r="G1835" s="111"/>
      <c r="H1835" s="111"/>
      <c r="I1835" s="111"/>
      <c r="J1835" s="111"/>
      <c r="K1835" s="111"/>
      <c r="L1835" s="111"/>
      <c r="M1835" s="111"/>
      <c r="N1835" s="111"/>
      <c r="O1835" s="111"/>
      <c r="P1835" s="111"/>
      <c r="Q1835" s="111"/>
      <c r="R1835" s="111"/>
      <c r="S1835" s="111"/>
      <c r="T1835" s="111"/>
      <c r="U1835" s="375">
        <f t="shared" si="780"/>
        <v>0</v>
      </c>
      <c r="V1835" s="32">
        <f t="shared" si="772"/>
        <v>0</v>
      </c>
      <c r="W1835" s="97">
        <f t="shared" si="773"/>
        <v>0</v>
      </c>
      <c r="X1835" s="172">
        <f t="shared" si="783"/>
        <v>0</v>
      </c>
      <c r="Y1835" s="64"/>
      <c r="Z1835" s="5">
        <f t="shared" si="789"/>
        <v>0</v>
      </c>
      <c r="AA1835" s="65"/>
      <c r="AB1835" s="65"/>
      <c r="AC1835" s="65"/>
      <c r="AD1835" s="65"/>
      <c r="AE1835" s="65"/>
      <c r="AF1835" s="65"/>
      <c r="AG1835" s="65"/>
      <c r="AH1835" s="65"/>
      <c r="AI1835" s="65"/>
      <c r="AJ1835" s="65"/>
      <c r="AK1835" s="65"/>
      <c r="AL1835" s="65"/>
      <c r="AM1835" s="65"/>
      <c r="AN1835" s="65"/>
      <c r="AO1835" s="65"/>
      <c r="AP1835" s="65"/>
      <c r="AQ1835" s="65"/>
      <c r="AR1835" s="65"/>
      <c r="AS1835" s="65"/>
      <c r="AT1835" s="65"/>
      <c r="AU1835" s="65"/>
      <c r="AV1835" s="65"/>
      <c r="AW1835" s="65"/>
      <c r="AX1835" s="65"/>
      <c r="AY1835" s="65"/>
      <c r="AZ1835" s="65"/>
      <c r="BA1835" s="65"/>
      <c r="BB1835" s="65"/>
      <c r="BC1835" s="65"/>
      <c r="BD1835" s="65"/>
      <c r="BE1835" s="65"/>
      <c r="BF1835" s="65"/>
      <c r="BG1835" s="65"/>
    </row>
    <row r="1836" spans="1:59" s="66" customFormat="1" ht="24" hidden="1" outlineLevel="1">
      <c r="A1836" s="60" t="s">
        <v>40</v>
      </c>
      <c r="B1836" s="373" t="s">
        <v>1311</v>
      </c>
      <c r="C1836" s="382">
        <v>0</v>
      </c>
      <c r="D1836" s="111">
        <f t="shared" si="794"/>
        <v>0</v>
      </c>
      <c r="E1836" s="111"/>
      <c r="F1836" s="111"/>
      <c r="G1836" s="111"/>
      <c r="H1836" s="111"/>
      <c r="I1836" s="111"/>
      <c r="J1836" s="111"/>
      <c r="K1836" s="111"/>
      <c r="L1836" s="111"/>
      <c r="M1836" s="111"/>
      <c r="N1836" s="111"/>
      <c r="O1836" s="111"/>
      <c r="P1836" s="111"/>
      <c r="Q1836" s="111"/>
      <c r="R1836" s="111"/>
      <c r="S1836" s="111"/>
      <c r="T1836" s="111"/>
      <c r="U1836" s="375">
        <f t="shared" si="780"/>
        <v>0</v>
      </c>
      <c r="V1836" s="32">
        <f t="shared" si="772"/>
        <v>0</v>
      </c>
      <c r="W1836" s="97">
        <f t="shared" si="773"/>
        <v>0</v>
      </c>
      <c r="X1836" s="172">
        <f t="shared" si="783"/>
        <v>0</v>
      </c>
      <c r="Y1836" s="64"/>
      <c r="Z1836" s="5">
        <f t="shared" si="789"/>
        <v>0</v>
      </c>
      <c r="AA1836" s="65"/>
      <c r="AB1836" s="65"/>
      <c r="AC1836" s="65"/>
      <c r="AD1836" s="65"/>
      <c r="AE1836" s="65"/>
      <c r="AF1836" s="65"/>
      <c r="AG1836" s="65"/>
      <c r="AH1836" s="65"/>
      <c r="AI1836" s="65"/>
      <c r="AJ1836" s="65"/>
      <c r="AK1836" s="65"/>
      <c r="AL1836" s="65"/>
      <c r="AM1836" s="65"/>
      <c r="AN1836" s="65"/>
      <c r="AO1836" s="65"/>
      <c r="AP1836" s="65"/>
      <c r="AQ1836" s="65"/>
      <c r="AR1836" s="65"/>
      <c r="AS1836" s="65"/>
      <c r="AT1836" s="65"/>
      <c r="AU1836" s="65"/>
      <c r="AV1836" s="65"/>
      <c r="AW1836" s="65"/>
      <c r="AX1836" s="65"/>
      <c r="AY1836" s="65"/>
      <c r="AZ1836" s="65"/>
      <c r="BA1836" s="65"/>
      <c r="BB1836" s="65"/>
      <c r="BC1836" s="65"/>
      <c r="BD1836" s="65"/>
      <c r="BE1836" s="65"/>
      <c r="BF1836" s="65"/>
      <c r="BG1836" s="65"/>
    </row>
    <row r="1837" spans="1:59" s="66" customFormat="1" ht="12" hidden="1">
      <c r="A1837" s="60" t="s">
        <v>40</v>
      </c>
      <c r="B1837" s="373" t="s">
        <v>1312</v>
      </c>
      <c r="C1837" s="382">
        <v>0</v>
      </c>
      <c r="D1837" s="111">
        <f t="shared" si="794"/>
        <v>0</v>
      </c>
      <c r="E1837" s="111"/>
      <c r="F1837" s="111"/>
      <c r="G1837" s="111"/>
      <c r="H1837" s="111"/>
      <c r="I1837" s="111"/>
      <c r="J1837" s="111"/>
      <c r="K1837" s="111"/>
      <c r="L1837" s="111"/>
      <c r="M1837" s="111"/>
      <c r="N1837" s="111"/>
      <c r="O1837" s="111"/>
      <c r="P1837" s="111"/>
      <c r="Q1837" s="111"/>
      <c r="R1837" s="111"/>
      <c r="S1837" s="111"/>
      <c r="T1837" s="111"/>
      <c r="U1837" s="375">
        <f t="shared" si="780"/>
        <v>0</v>
      </c>
      <c r="V1837" s="32">
        <f t="shared" si="772"/>
        <v>0</v>
      </c>
      <c r="W1837" s="97"/>
      <c r="X1837" s="172">
        <f t="shared" si="783"/>
        <v>0</v>
      </c>
      <c r="Y1837" s="64"/>
      <c r="Z1837" s="5">
        <f t="shared" si="789"/>
        <v>0</v>
      </c>
      <c r="AA1837" s="65"/>
      <c r="AB1837" s="65"/>
      <c r="AC1837" s="65"/>
      <c r="AD1837" s="65"/>
      <c r="AE1837" s="65"/>
      <c r="AF1837" s="65"/>
      <c r="AG1837" s="65"/>
      <c r="AH1837" s="65"/>
      <c r="AI1837" s="65"/>
      <c r="AJ1837" s="65"/>
      <c r="AK1837" s="65"/>
      <c r="AL1837" s="65"/>
      <c r="AM1837" s="65"/>
      <c r="AN1837" s="65"/>
      <c r="AO1837" s="65"/>
      <c r="AP1837" s="65"/>
      <c r="AQ1837" s="65"/>
      <c r="AR1837" s="65"/>
      <c r="AS1837" s="65"/>
      <c r="AT1837" s="65"/>
      <c r="AU1837" s="65"/>
      <c r="AV1837" s="65"/>
      <c r="AW1837" s="65"/>
      <c r="AX1837" s="65"/>
      <c r="AY1837" s="65"/>
      <c r="AZ1837" s="65"/>
      <c r="BA1837" s="65"/>
      <c r="BB1837" s="65"/>
      <c r="BC1837" s="65"/>
      <c r="BD1837" s="65"/>
      <c r="BE1837" s="65"/>
      <c r="BF1837" s="65"/>
      <c r="BG1837" s="65"/>
    </row>
    <row r="1838" spans="1:59" s="66" customFormat="1" ht="36" hidden="1">
      <c r="A1838" s="50" t="s">
        <v>40</v>
      </c>
      <c r="B1838" s="51" t="s">
        <v>1313</v>
      </c>
      <c r="C1838" s="382">
        <v>0</v>
      </c>
      <c r="D1838" s="111">
        <f t="shared" si="794"/>
        <v>0</v>
      </c>
      <c r="E1838" s="111"/>
      <c r="F1838" s="111"/>
      <c r="G1838" s="111"/>
      <c r="H1838" s="111"/>
      <c r="I1838" s="111"/>
      <c r="J1838" s="111"/>
      <c r="K1838" s="111"/>
      <c r="L1838" s="111"/>
      <c r="M1838" s="111"/>
      <c r="N1838" s="111"/>
      <c r="O1838" s="111"/>
      <c r="P1838" s="111"/>
      <c r="Q1838" s="111"/>
      <c r="R1838" s="111"/>
      <c r="S1838" s="111"/>
      <c r="T1838" s="111"/>
      <c r="U1838" s="375">
        <f t="shared" si="780"/>
        <v>0</v>
      </c>
      <c r="V1838" s="32">
        <f t="shared" si="772"/>
        <v>0</v>
      </c>
      <c r="W1838" s="97">
        <f t="shared" si="773"/>
        <v>0</v>
      </c>
      <c r="X1838" s="172">
        <f t="shared" si="783"/>
        <v>0</v>
      </c>
      <c r="Y1838" s="64"/>
      <c r="Z1838" s="5">
        <f t="shared" si="789"/>
        <v>0</v>
      </c>
      <c r="AA1838" s="65"/>
      <c r="AB1838" s="65"/>
      <c r="AC1838" s="65"/>
      <c r="AD1838" s="65"/>
      <c r="AE1838" s="65"/>
      <c r="AF1838" s="65"/>
      <c r="AG1838" s="65"/>
      <c r="AH1838" s="65"/>
      <c r="AI1838" s="65"/>
      <c r="AJ1838" s="65"/>
      <c r="AK1838" s="65"/>
      <c r="AL1838" s="65"/>
      <c r="AM1838" s="65"/>
      <c r="AN1838" s="65"/>
      <c r="AO1838" s="65"/>
      <c r="AP1838" s="65"/>
      <c r="AQ1838" s="65"/>
      <c r="AR1838" s="65"/>
      <c r="AS1838" s="65"/>
      <c r="AT1838" s="65"/>
      <c r="AU1838" s="65"/>
      <c r="AV1838" s="65"/>
      <c r="AW1838" s="65"/>
      <c r="AX1838" s="65"/>
      <c r="AY1838" s="65"/>
      <c r="AZ1838" s="65"/>
      <c r="BA1838" s="65"/>
      <c r="BB1838" s="65"/>
      <c r="BC1838" s="65"/>
      <c r="BD1838" s="65"/>
      <c r="BE1838" s="65"/>
      <c r="BF1838" s="65"/>
      <c r="BG1838" s="65"/>
    </row>
    <row r="1839" spans="1:59" s="66" customFormat="1" ht="36">
      <c r="A1839" s="60" t="s">
        <v>40</v>
      </c>
      <c r="B1839" s="373" t="s">
        <v>1288</v>
      </c>
      <c r="C1839" s="374">
        <v>60</v>
      </c>
      <c r="D1839" s="52">
        <f t="shared" si="794"/>
        <v>60</v>
      </c>
      <c r="E1839" s="52"/>
      <c r="F1839" s="52"/>
      <c r="G1839" s="52"/>
      <c r="H1839" s="52"/>
      <c r="I1839" s="52"/>
      <c r="J1839" s="52"/>
      <c r="K1839" s="52"/>
      <c r="L1839" s="52"/>
      <c r="M1839" s="52"/>
      <c r="N1839" s="52"/>
      <c r="O1839" s="52"/>
      <c r="P1839" s="52">
        <v>60</v>
      </c>
      <c r="Q1839" s="52"/>
      <c r="R1839" s="52"/>
      <c r="S1839" s="52"/>
      <c r="T1839" s="52"/>
      <c r="U1839" s="375">
        <f t="shared" si="780"/>
        <v>60</v>
      </c>
      <c r="V1839" s="32">
        <f t="shared" si="772"/>
        <v>60</v>
      </c>
      <c r="W1839" s="97">
        <f t="shared" si="773"/>
        <v>60</v>
      </c>
      <c r="X1839" s="172">
        <f t="shared" si="783"/>
        <v>0</v>
      </c>
      <c r="Y1839" s="64"/>
      <c r="Z1839" s="5">
        <f t="shared" si="789"/>
        <v>0</v>
      </c>
      <c r="AA1839" s="65"/>
      <c r="AB1839" s="65"/>
      <c r="AC1839" s="65"/>
      <c r="AD1839" s="65"/>
      <c r="AE1839" s="65"/>
      <c r="AF1839" s="65"/>
      <c r="AG1839" s="65"/>
      <c r="AH1839" s="65"/>
      <c r="AI1839" s="65"/>
      <c r="AJ1839" s="65"/>
      <c r="AK1839" s="65"/>
      <c r="AL1839" s="65"/>
      <c r="AM1839" s="65"/>
      <c r="AN1839" s="65"/>
      <c r="AO1839" s="65"/>
      <c r="AP1839" s="65"/>
      <c r="AQ1839" s="65"/>
      <c r="AR1839" s="65"/>
      <c r="AS1839" s="65"/>
      <c r="AT1839" s="65"/>
      <c r="AU1839" s="65"/>
      <c r="AV1839" s="65"/>
      <c r="AW1839" s="65"/>
      <c r="AX1839" s="65"/>
      <c r="AY1839" s="65"/>
      <c r="AZ1839" s="65"/>
      <c r="BA1839" s="65"/>
      <c r="BB1839" s="65"/>
      <c r="BC1839" s="65"/>
      <c r="BD1839" s="65"/>
      <c r="BE1839" s="65"/>
      <c r="BF1839" s="65"/>
      <c r="BG1839" s="65"/>
    </row>
    <row r="1840" spans="1:59" s="66" customFormat="1" ht="24" hidden="1">
      <c r="A1840" s="60" t="s">
        <v>40</v>
      </c>
      <c r="B1840" s="373" t="s">
        <v>1314</v>
      </c>
      <c r="C1840" s="382">
        <v>0</v>
      </c>
      <c r="D1840" s="111">
        <f t="shared" si="794"/>
        <v>0</v>
      </c>
      <c r="E1840" s="111"/>
      <c r="F1840" s="111"/>
      <c r="G1840" s="111"/>
      <c r="H1840" s="111"/>
      <c r="I1840" s="111"/>
      <c r="J1840" s="111"/>
      <c r="K1840" s="111"/>
      <c r="L1840" s="111"/>
      <c r="M1840" s="111"/>
      <c r="N1840" s="111"/>
      <c r="O1840" s="111"/>
      <c r="P1840" s="111"/>
      <c r="Q1840" s="111"/>
      <c r="R1840" s="111"/>
      <c r="S1840" s="111"/>
      <c r="T1840" s="111"/>
      <c r="U1840" s="375">
        <f t="shared" si="780"/>
        <v>0</v>
      </c>
      <c r="V1840" s="32">
        <f t="shared" si="772"/>
        <v>0</v>
      </c>
      <c r="W1840" s="97">
        <f t="shared" si="773"/>
        <v>0</v>
      </c>
      <c r="X1840" s="172">
        <f t="shared" si="783"/>
        <v>0</v>
      </c>
      <c r="Y1840" s="64"/>
      <c r="Z1840" s="5">
        <f t="shared" si="789"/>
        <v>0</v>
      </c>
      <c r="AA1840" s="65"/>
      <c r="AB1840" s="65"/>
      <c r="AC1840" s="65"/>
      <c r="AD1840" s="65"/>
      <c r="AE1840" s="65"/>
      <c r="AF1840" s="65"/>
      <c r="AG1840" s="65"/>
      <c r="AH1840" s="65"/>
      <c r="AI1840" s="65"/>
      <c r="AJ1840" s="65"/>
      <c r="AK1840" s="65"/>
      <c r="AL1840" s="65"/>
      <c r="AM1840" s="65"/>
      <c r="AN1840" s="65"/>
      <c r="AO1840" s="65"/>
      <c r="AP1840" s="65"/>
      <c r="AQ1840" s="65"/>
      <c r="AR1840" s="65"/>
      <c r="AS1840" s="65"/>
      <c r="AT1840" s="65"/>
      <c r="AU1840" s="65"/>
      <c r="AV1840" s="65"/>
      <c r="AW1840" s="65"/>
      <c r="AX1840" s="65"/>
      <c r="AY1840" s="65"/>
      <c r="AZ1840" s="65"/>
      <c r="BA1840" s="65"/>
      <c r="BB1840" s="65"/>
      <c r="BC1840" s="65"/>
      <c r="BD1840" s="65"/>
      <c r="BE1840" s="65"/>
      <c r="BF1840" s="65"/>
      <c r="BG1840" s="65"/>
    </row>
    <row r="1841" spans="1:59" s="66" customFormat="1" ht="36">
      <c r="A1841" s="60" t="s">
        <v>40</v>
      </c>
      <c r="B1841" s="376" t="s">
        <v>1289</v>
      </c>
      <c r="C1841" s="382">
        <v>30</v>
      </c>
      <c r="D1841" s="52">
        <f t="shared" si="794"/>
        <v>30</v>
      </c>
      <c r="E1841" s="52"/>
      <c r="F1841" s="52"/>
      <c r="G1841" s="52"/>
      <c r="H1841" s="52"/>
      <c r="I1841" s="52"/>
      <c r="J1841" s="52"/>
      <c r="K1841" s="52"/>
      <c r="L1841" s="52"/>
      <c r="M1841" s="52"/>
      <c r="N1841" s="52"/>
      <c r="O1841" s="52"/>
      <c r="P1841" s="52">
        <v>30</v>
      </c>
      <c r="Q1841" s="52"/>
      <c r="R1841" s="52"/>
      <c r="S1841" s="52"/>
      <c r="T1841" s="52"/>
      <c r="U1841" s="375">
        <f t="shared" si="780"/>
        <v>30</v>
      </c>
      <c r="V1841" s="32">
        <f t="shared" si="772"/>
        <v>30</v>
      </c>
      <c r="W1841" s="97">
        <f t="shared" si="773"/>
        <v>30</v>
      </c>
      <c r="X1841" s="265">
        <f t="shared" si="783"/>
        <v>0</v>
      </c>
      <c r="Y1841" s="64"/>
      <c r="Z1841" s="5">
        <f t="shared" si="789"/>
        <v>0</v>
      </c>
      <c r="AA1841" s="65"/>
      <c r="AB1841" s="65"/>
      <c r="AC1841" s="65"/>
      <c r="AD1841" s="65"/>
      <c r="AE1841" s="65"/>
      <c r="AF1841" s="65"/>
      <c r="AG1841" s="65"/>
      <c r="AH1841" s="65"/>
      <c r="AI1841" s="65"/>
      <c r="AJ1841" s="65"/>
      <c r="AK1841" s="65"/>
      <c r="AL1841" s="65"/>
      <c r="AM1841" s="65"/>
      <c r="AN1841" s="65"/>
      <c r="AO1841" s="65"/>
      <c r="AP1841" s="65"/>
      <c r="AQ1841" s="65"/>
      <c r="AR1841" s="65"/>
      <c r="AS1841" s="65"/>
      <c r="AT1841" s="65"/>
      <c r="AU1841" s="65"/>
      <c r="AV1841" s="65"/>
      <c r="AW1841" s="65"/>
      <c r="AX1841" s="65"/>
      <c r="AY1841" s="65"/>
      <c r="AZ1841" s="65"/>
      <c r="BA1841" s="65"/>
      <c r="BB1841" s="65"/>
      <c r="BC1841" s="65"/>
      <c r="BD1841" s="65"/>
      <c r="BE1841" s="65"/>
      <c r="BF1841" s="65"/>
      <c r="BG1841" s="65"/>
    </row>
    <row r="1842" spans="1:59" s="66" customFormat="1" ht="24" hidden="1">
      <c r="A1842" s="60" t="s">
        <v>40</v>
      </c>
      <c r="B1842" s="372" t="s">
        <v>1315</v>
      </c>
      <c r="C1842" s="382">
        <v>450</v>
      </c>
      <c r="D1842" s="111">
        <f>SUM(E1842:P1842)</f>
        <v>0</v>
      </c>
      <c r="E1842" s="111"/>
      <c r="F1842" s="111"/>
      <c r="G1842" s="111"/>
      <c r="H1842" s="111"/>
      <c r="I1842" s="111"/>
      <c r="J1842" s="111"/>
      <c r="K1842" s="111"/>
      <c r="L1842" s="111"/>
      <c r="M1842" s="111"/>
      <c r="N1842" s="111"/>
      <c r="O1842" s="111"/>
      <c r="P1842" s="111"/>
      <c r="Q1842" s="111"/>
      <c r="R1842" s="111"/>
      <c r="S1842" s="111"/>
      <c r="T1842" s="111"/>
      <c r="U1842" s="375">
        <f t="shared" si="780"/>
        <v>0</v>
      </c>
      <c r="V1842" s="32">
        <f t="shared" si="772"/>
        <v>0</v>
      </c>
      <c r="W1842" s="97">
        <f t="shared" si="773"/>
        <v>0</v>
      </c>
      <c r="X1842" s="202">
        <f t="shared" si="783"/>
        <v>-450</v>
      </c>
      <c r="Y1842" s="64"/>
      <c r="Z1842" s="5">
        <f t="shared" si="789"/>
        <v>0</v>
      </c>
      <c r="AA1842" s="65"/>
      <c r="AB1842" s="65"/>
      <c r="AC1842" s="65"/>
      <c r="AD1842" s="65"/>
      <c r="AE1842" s="65"/>
      <c r="AF1842" s="65"/>
      <c r="AG1842" s="65"/>
      <c r="AH1842" s="65"/>
      <c r="AI1842" s="65"/>
      <c r="AJ1842" s="65"/>
      <c r="AK1842" s="65"/>
      <c r="AL1842" s="65"/>
      <c r="AM1842" s="65"/>
      <c r="AN1842" s="65"/>
      <c r="AO1842" s="65"/>
      <c r="AP1842" s="65"/>
      <c r="AQ1842" s="65"/>
      <c r="AR1842" s="65"/>
      <c r="AS1842" s="65"/>
      <c r="AT1842" s="65"/>
      <c r="AU1842" s="65"/>
      <c r="AV1842" s="65"/>
      <c r="AW1842" s="65"/>
      <c r="AX1842" s="65"/>
      <c r="AY1842" s="65"/>
      <c r="AZ1842" s="65"/>
      <c r="BA1842" s="65"/>
      <c r="BB1842" s="65"/>
      <c r="BC1842" s="65"/>
      <c r="BD1842" s="65"/>
      <c r="BE1842" s="65"/>
      <c r="BF1842" s="65"/>
      <c r="BG1842" s="65"/>
    </row>
    <row r="1843" spans="1:59" s="66" customFormat="1" ht="24" hidden="1">
      <c r="A1843" s="60" t="s">
        <v>40</v>
      </c>
      <c r="B1843" s="372" t="s">
        <v>1316</v>
      </c>
      <c r="C1843" s="382">
        <v>150</v>
      </c>
      <c r="D1843" s="111">
        <f t="shared" ref="D1843:D1852" si="795">SUM(E1843:P1843)</f>
        <v>0</v>
      </c>
      <c r="E1843" s="111"/>
      <c r="F1843" s="111"/>
      <c r="G1843" s="111"/>
      <c r="H1843" s="111"/>
      <c r="I1843" s="111"/>
      <c r="J1843" s="111"/>
      <c r="K1843" s="111"/>
      <c r="L1843" s="111"/>
      <c r="M1843" s="111"/>
      <c r="N1843" s="111"/>
      <c r="O1843" s="111"/>
      <c r="P1843" s="111"/>
      <c r="Q1843" s="111"/>
      <c r="R1843" s="111"/>
      <c r="S1843" s="111"/>
      <c r="T1843" s="111"/>
      <c r="U1843" s="375">
        <f t="shared" si="780"/>
        <v>0</v>
      </c>
      <c r="V1843" s="32">
        <f t="shared" si="772"/>
        <v>0</v>
      </c>
      <c r="W1843" s="97">
        <f t="shared" si="773"/>
        <v>0</v>
      </c>
      <c r="X1843" s="202">
        <f t="shared" si="783"/>
        <v>-150</v>
      </c>
      <c r="Y1843" s="64"/>
      <c r="Z1843" s="5">
        <f t="shared" si="789"/>
        <v>0</v>
      </c>
      <c r="AA1843" s="65"/>
      <c r="AB1843" s="65"/>
      <c r="AC1843" s="65"/>
      <c r="AD1843" s="65"/>
      <c r="AE1843" s="65"/>
      <c r="AF1843" s="65"/>
      <c r="AG1843" s="65"/>
      <c r="AH1843" s="65"/>
      <c r="AI1843" s="65"/>
      <c r="AJ1843" s="65"/>
      <c r="AK1843" s="65"/>
      <c r="AL1843" s="65"/>
      <c r="AM1843" s="65"/>
      <c r="AN1843" s="65"/>
      <c r="AO1843" s="65"/>
      <c r="AP1843" s="65"/>
      <c r="AQ1843" s="65"/>
      <c r="AR1843" s="65"/>
      <c r="AS1843" s="65"/>
      <c r="AT1843" s="65"/>
      <c r="AU1843" s="65"/>
      <c r="AV1843" s="65"/>
      <c r="AW1843" s="65"/>
      <c r="AX1843" s="65"/>
      <c r="AY1843" s="65"/>
      <c r="AZ1843" s="65"/>
      <c r="BA1843" s="65"/>
      <c r="BB1843" s="65"/>
      <c r="BC1843" s="65"/>
      <c r="BD1843" s="65"/>
      <c r="BE1843" s="65"/>
      <c r="BF1843" s="65"/>
      <c r="BG1843" s="65"/>
    </row>
    <row r="1844" spans="1:59" s="49" customFormat="1" ht="24">
      <c r="A1844" s="60" t="s">
        <v>40</v>
      </c>
      <c r="B1844" s="372" t="s">
        <v>1317</v>
      </c>
      <c r="C1844" s="382">
        <v>120</v>
      </c>
      <c r="D1844" s="111">
        <f t="shared" si="795"/>
        <v>120</v>
      </c>
      <c r="E1844" s="111"/>
      <c r="F1844" s="111"/>
      <c r="G1844" s="111"/>
      <c r="H1844" s="111"/>
      <c r="I1844" s="111"/>
      <c r="J1844" s="111"/>
      <c r="K1844" s="111"/>
      <c r="L1844" s="111"/>
      <c r="M1844" s="111"/>
      <c r="N1844" s="111">
        <v>120</v>
      </c>
      <c r="O1844" s="111"/>
      <c r="P1844" s="111"/>
      <c r="Q1844" s="111"/>
      <c r="R1844" s="111"/>
      <c r="S1844" s="111"/>
      <c r="T1844" s="111"/>
      <c r="U1844" s="375">
        <f t="shared" si="780"/>
        <v>120</v>
      </c>
      <c r="V1844" s="32">
        <f t="shared" si="772"/>
        <v>120</v>
      </c>
      <c r="W1844" s="97">
        <f t="shared" si="773"/>
        <v>120</v>
      </c>
      <c r="X1844" s="202">
        <f t="shared" si="783"/>
        <v>0</v>
      </c>
      <c r="Y1844" s="38"/>
      <c r="Z1844" s="5">
        <f t="shared" si="789"/>
        <v>0</v>
      </c>
      <c r="AA1844" s="48"/>
      <c r="AB1844" s="48"/>
      <c r="AC1844" s="48"/>
      <c r="AD1844" s="48"/>
      <c r="AE1844" s="48"/>
      <c r="AF1844" s="48"/>
      <c r="AG1844" s="48"/>
      <c r="AH1844" s="48"/>
      <c r="AI1844" s="48"/>
      <c r="AJ1844" s="48"/>
      <c r="AK1844" s="48"/>
      <c r="AL1844" s="48"/>
      <c r="AM1844" s="48"/>
      <c r="AN1844" s="48"/>
      <c r="AO1844" s="48"/>
      <c r="AP1844" s="48"/>
      <c r="AQ1844" s="48"/>
      <c r="AR1844" s="48"/>
      <c r="AS1844" s="48"/>
      <c r="AT1844" s="48"/>
      <c r="AU1844" s="48"/>
      <c r="AV1844" s="48"/>
      <c r="AW1844" s="48"/>
      <c r="AX1844" s="48"/>
      <c r="AY1844" s="48"/>
      <c r="AZ1844" s="48"/>
      <c r="BA1844" s="48"/>
      <c r="BB1844" s="48"/>
      <c r="BC1844" s="48"/>
      <c r="BD1844" s="48"/>
      <c r="BE1844" s="48"/>
      <c r="BF1844" s="48"/>
      <c r="BG1844" s="48"/>
    </row>
    <row r="1845" spans="1:59" s="49" customFormat="1" ht="24" hidden="1">
      <c r="A1845" s="60" t="s">
        <v>40</v>
      </c>
      <c r="B1845" s="372" t="s">
        <v>1318</v>
      </c>
      <c r="C1845" s="382">
        <v>400</v>
      </c>
      <c r="D1845" s="111">
        <f t="shared" si="795"/>
        <v>0</v>
      </c>
      <c r="E1845" s="111"/>
      <c r="F1845" s="111"/>
      <c r="G1845" s="111"/>
      <c r="H1845" s="111"/>
      <c r="I1845" s="111"/>
      <c r="J1845" s="111"/>
      <c r="K1845" s="111"/>
      <c r="L1845" s="111"/>
      <c r="M1845" s="111"/>
      <c r="N1845" s="111"/>
      <c r="O1845" s="111"/>
      <c r="P1845" s="111"/>
      <c r="Q1845" s="111"/>
      <c r="R1845" s="111"/>
      <c r="S1845" s="111"/>
      <c r="T1845" s="111"/>
      <c r="U1845" s="375">
        <f t="shared" si="780"/>
        <v>0</v>
      </c>
      <c r="V1845" s="32">
        <f t="shared" si="772"/>
        <v>0</v>
      </c>
      <c r="W1845" s="97">
        <f t="shared" si="773"/>
        <v>0</v>
      </c>
      <c r="X1845" s="202">
        <f t="shared" si="783"/>
        <v>-400</v>
      </c>
      <c r="Y1845" s="38"/>
      <c r="Z1845" s="5">
        <f t="shared" si="789"/>
        <v>0</v>
      </c>
      <c r="AA1845" s="48"/>
      <c r="AB1845" s="48"/>
      <c r="AC1845" s="48"/>
      <c r="AD1845" s="48"/>
      <c r="AE1845" s="48"/>
      <c r="AF1845" s="48"/>
      <c r="AG1845" s="48"/>
      <c r="AH1845" s="48"/>
      <c r="AI1845" s="48"/>
      <c r="AJ1845" s="48"/>
      <c r="AK1845" s="48"/>
      <c r="AL1845" s="48"/>
      <c r="AM1845" s="48"/>
      <c r="AN1845" s="48"/>
      <c r="AO1845" s="48"/>
      <c r="AP1845" s="48"/>
      <c r="AQ1845" s="48"/>
      <c r="AR1845" s="48"/>
      <c r="AS1845" s="48"/>
      <c r="AT1845" s="48"/>
      <c r="AU1845" s="48"/>
      <c r="AV1845" s="48"/>
      <c r="AW1845" s="48"/>
      <c r="AX1845" s="48"/>
      <c r="AY1845" s="48"/>
      <c r="AZ1845" s="48"/>
      <c r="BA1845" s="48"/>
      <c r="BB1845" s="48"/>
      <c r="BC1845" s="48"/>
      <c r="BD1845" s="48"/>
      <c r="BE1845" s="48"/>
      <c r="BF1845" s="48"/>
      <c r="BG1845" s="48"/>
    </row>
    <row r="1846" spans="1:59" s="49" customFormat="1" ht="36" hidden="1">
      <c r="A1846" s="60" t="s">
        <v>40</v>
      </c>
      <c r="B1846" s="372" t="s">
        <v>1319</v>
      </c>
      <c r="C1846" s="382">
        <v>90</v>
      </c>
      <c r="D1846" s="111">
        <f t="shared" si="795"/>
        <v>0</v>
      </c>
      <c r="E1846" s="111"/>
      <c r="F1846" s="111"/>
      <c r="G1846" s="111"/>
      <c r="H1846" s="111"/>
      <c r="I1846" s="111"/>
      <c r="J1846" s="111"/>
      <c r="K1846" s="111"/>
      <c r="L1846" s="111"/>
      <c r="M1846" s="111"/>
      <c r="N1846" s="111"/>
      <c r="O1846" s="111"/>
      <c r="P1846" s="111"/>
      <c r="Q1846" s="111"/>
      <c r="R1846" s="111"/>
      <c r="S1846" s="111"/>
      <c r="T1846" s="111"/>
      <c r="U1846" s="375"/>
      <c r="V1846" s="32"/>
      <c r="W1846" s="97"/>
      <c r="X1846" s="202">
        <f t="shared" si="783"/>
        <v>-90</v>
      </c>
      <c r="Y1846" s="38"/>
      <c r="Z1846" s="5">
        <f t="shared" si="789"/>
        <v>0</v>
      </c>
      <c r="AA1846" s="48"/>
      <c r="AB1846" s="48"/>
      <c r="AC1846" s="48"/>
      <c r="AD1846" s="48"/>
      <c r="AE1846" s="48"/>
      <c r="AF1846" s="48"/>
      <c r="AG1846" s="48"/>
      <c r="AH1846" s="48"/>
      <c r="AI1846" s="48"/>
      <c r="AJ1846" s="48"/>
      <c r="AK1846" s="48"/>
      <c r="AL1846" s="48"/>
      <c r="AM1846" s="48"/>
      <c r="AN1846" s="48"/>
      <c r="AO1846" s="48"/>
      <c r="AP1846" s="48"/>
      <c r="AQ1846" s="48"/>
      <c r="AR1846" s="48"/>
      <c r="AS1846" s="48"/>
      <c r="AT1846" s="48"/>
      <c r="AU1846" s="48"/>
      <c r="AV1846" s="48"/>
      <c r="AW1846" s="48"/>
      <c r="AX1846" s="48"/>
      <c r="AY1846" s="48"/>
      <c r="AZ1846" s="48"/>
      <c r="BA1846" s="48"/>
      <c r="BB1846" s="48"/>
      <c r="BC1846" s="48"/>
      <c r="BD1846" s="48"/>
      <c r="BE1846" s="48"/>
      <c r="BF1846" s="48"/>
      <c r="BG1846" s="48"/>
    </row>
    <row r="1847" spans="1:59" s="49" customFormat="1" ht="24" hidden="1">
      <c r="A1847" s="60" t="s">
        <v>40</v>
      </c>
      <c r="B1847" s="376" t="s">
        <v>1320</v>
      </c>
      <c r="C1847" s="382">
        <v>205</v>
      </c>
      <c r="D1847" s="111">
        <f t="shared" si="795"/>
        <v>0</v>
      </c>
      <c r="E1847" s="111"/>
      <c r="F1847" s="111"/>
      <c r="G1847" s="111"/>
      <c r="H1847" s="111"/>
      <c r="I1847" s="111"/>
      <c r="J1847" s="111"/>
      <c r="K1847" s="111"/>
      <c r="L1847" s="111"/>
      <c r="M1847" s="111"/>
      <c r="N1847" s="111"/>
      <c r="O1847" s="111"/>
      <c r="P1847" s="111"/>
      <c r="Q1847" s="111"/>
      <c r="R1847" s="111"/>
      <c r="S1847" s="111"/>
      <c r="T1847" s="111"/>
      <c r="U1847" s="375"/>
      <c r="V1847" s="32"/>
      <c r="W1847" s="97"/>
      <c r="X1847" s="265">
        <f t="shared" si="783"/>
        <v>-205</v>
      </c>
      <c r="Y1847" s="38"/>
      <c r="Z1847" s="5">
        <f t="shared" si="789"/>
        <v>0</v>
      </c>
      <c r="AA1847" s="48"/>
      <c r="AB1847" s="48"/>
      <c r="AC1847" s="48"/>
      <c r="AD1847" s="48"/>
      <c r="AE1847" s="48"/>
      <c r="AF1847" s="48"/>
      <c r="AG1847" s="48"/>
      <c r="AH1847" s="48"/>
      <c r="AI1847" s="48"/>
      <c r="AJ1847" s="48"/>
      <c r="AK1847" s="48"/>
      <c r="AL1847" s="48"/>
      <c r="AM1847" s="48"/>
      <c r="AN1847" s="48"/>
      <c r="AO1847" s="48"/>
      <c r="AP1847" s="48"/>
      <c r="AQ1847" s="48"/>
      <c r="AR1847" s="48"/>
      <c r="AS1847" s="48"/>
      <c r="AT1847" s="48"/>
      <c r="AU1847" s="48"/>
      <c r="AV1847" s="48"/>
      <c r="AW1847" s="48"/>
      <c r="AX1847" s="48"/>
      <c r="AY1847" s="48"/>
      <c r="AZ1847" s="48"/>
      <c r="BA1847" s="48"/>
      <c r="BB1847" s="48"/>
      <c r="BC1847" s="48"/>
      <c r="BD1847" s="48"/>
      <c r="BE1847" s="48"/>
      <c r="BF1847" s="48"/>
      <c r="BG1847" s="48"/>
    </row>
    <row r="1848" spans="1:59" s="49" customFormat="1" ht="36">
      <c r="A1848" s="60" t="s">
        <v>40</v>
      </c>
      <c r="B1848" s="372" t="s">
        <v>1321</v>
      </c>
      <c r="C1848" s="382"/>
      <c r="D1848" s="111">
        <f t="shared" si="795"/>
        <v>1084</v>
      </c>
      <c r="E1848" s="111"/>
      <c r="F1848" s="111"/>
      <c r="G1848" s="111"/>
      <c r="H1848" s="111"/>
      <c r="I1848" s="111"/>
      <c r="J1848" s="111"/>
      <c r="K1848" s="111"/>
      <c r="L1848" s="111"/>
      <c r="M1848" s="111"/>
      <c r="N1848" s="111">
        <v>1084</v>
      </c>
      <c r="O1848" s="111"/>
      <c r="P1848" s="111"/>
      <c r="Q1848" s="111"/>
      <c r="R1848" s="111"/>
      <c r="S1848" s="111"/>
      <c r="T1848" s="111"/>
      <c r="U1848" s="375"/>
      <c r="V1848" s="32"/>
      <c r="W1848" s="97"/>
      <c r="X1848" s="265">
        <f t="shared" si="783"/>
        <v>1084</v>
      </c>
      <c r="Y1848" s="38"/>
      <c r="Z1848" s="5">
        <f t="shared" si="789"/>
        <v>0</v>
      </c>
      <c r="AA1848" s="48"/>
      <c r="AB1848" s="48"/>
      <c r="AC1848" s="48"/>
      <c r="AD1848" s="48"/>
      <c r="AE1848" s="48"/>
      <c r="AF1848" s="48"/>
      <c r="AG1848" s="48"/>
      <c r="AH1848" s="48"/>
      <c r="AI1848" s="48"/>
      <c r="AJ1848" s="48"/>
      <c r="AK1848" s="48"/>
      <c r="AL1848" s="48"/>
      <c r="AM1848" s="48"/>
      <c r="AN1848" s="48"/>
      <c r="AO1848" s="48"/>
      <c r="AP1848" s="48"/>
      <c r="AQ1848" s="48"/>
      <c r="AR1848" s="48"/>
      <c r="AS1848" s="48"/>
      <c r="AT1848" s="48"/>
      <c r="AU1848" s="48"/>
      <c r="AV1848" s="48"/>
      <c r="AW1848" s="48"/>
      <c r="AX1848" s="48"/>
      <c r="AY1848" s="48"/>
      <c r="AZ1848" s="48"/>
      <c r="BA1848" s="48"/>
      <c r="BB1848" s="48"/>
      <c r="BC1848" s="48"/>
      <c r="BD1848" s="48"/>
      <c r="BE1848" s="48"/>
      <c r="BF1848" s="48"/>
      <c r="BG1848" s="48"/>
    </row>
    <row r="1849" spans="1:59" s="49" customFormat="1" ht="36">
      <c r="A1849" s="60" t="s">
        <v>40</v>
      </c>
      <c r="B1849" s="372" t="s">
        <v>1322</v>
      </c>
      <c r="C1849" s="382"/>
      <c r="D1849" s="111">
        <f>SUM(E1849:P1849)</f>
        <v>528</v>
      </c>
      <c r="E1849" s="111"/>
      <c r="F1849" s="111">
        <v>528</v>
      </c>
      <c r="G1849" s="111"/>
      <c r="H1849" s="111"/>
      <c r="I1849" s="111"/>
      <c r="J1849" s="111"/>
      <c r="K1849" s="111"/>
      <c r="L1849" s="111"/>
      <c r="M1849" s="111"/>
      <c r="N1849" s="111"/>
      <c r="O1849" s="111"/>
      <c r="P1849" s="111"/>
      <c r="Q1849" s="111"/>
      <c r="R1849" s="111"/>
      <c r="S1849" s="111"/>
      <c r="T1849" s="111"/>
      <c r="U1849" s="375"/>
      <c r="V1849" s="32"/>
      <c r="W1849" s="97"/>
      <c r="X1849" s="265">
        <f t="shared" si="783"/>
        <v>528</v>
      </c>
      <c r="Y1849" s="38"/>
      <c r="Z1849" s="5">
        <f t="shared" si="789"/>
        <v>0</v>
      </c>
      <c r="AA1849" s="48"/>
      <c r="AB1849" s="48"/>
      <c r="AC1849" s="48"/>
      <c r="AD1849" s="48"/>
      <c r="AE1849" s="48"/>
      <c r="AF1849" s="48"/>
      <c r="AG1849" s="48"/>
      <c r="AH1849" s="48"/>
      <c r="AI1849" s="48"/>
      <c r="AJ1849" s="48"/>
      <c r="AK1849" s="48"/>
      <c r="AL1849" s="48"/>
      <c r="AM1849" s="48"/>
      <c r="AN1849" s="48"/>
      <c r="AO1849" s="48"/>
      <c r="AP1849" s="48"/>
      <c r="AQ1849" s="48"/>
      <c r="AR1849" s="48"/>
      <c r="AS1849" s="48"/>
      <c r="AT1849" s="48"/>
      <c r="AU1849" s="48"/>
      <c r="AV1849" s="48"/>
      <c r="AW1849" s="48"/>
      <c r="AX1849" s="48"/>
      <c r="AY1849" s="48"/>
      <c r="AZ1849" s="48"/>
      <c r="BA1849" s="48"/>
      <c r="BB1849" s="48"/>
      <c r="BC1849" s="48"/>
      <c r="BD1849" s="48"/>
      <c r="BE1849" s="48"/>
      <c r="BF1849" s="48"/>
      <c r="BG1849" s="48"/>
    </row>
    <row r="1850" spans="1:59" s="49" customFormat="1" ht="48">
      <c r="A1850" s="60" t="s">
        <v>40</v>
      </c>
      <c r="B1850" s="372" t="s">
        <v>1323</v>
      </c>
      <c r="C1850" s="382"/>
      <c r="D1850" s="111">
        <f>SUM(E1850:P1850)</f>
        <v>846</v>
      </c>
      <c r="E1850" s="111"/>
      <c r="F1850" s="111"/>
      <c r="G1850" s="111"/>
      <c r="H1850" s="111"/>
      <c r="I1850" s="111"/>
      <c r="J1850" s="111"/>
      <c r="K1850" s="111"/>
      <c r="L1850" s="111"/>
      <c r="M1850" s="111"/>
      <c r="N1850" s="111">
        <v>846</v>
      </c>
      <c r="O1850" s="111"/>
      <c r="P1850" s="111"/>
      <c r="Q1850" s="111"/>
      <c r="R1850" s="111"/>
      <c r="S1850" s="111"/>
      <c r="T1850" s="111"/>
      <c r="U1850" s="375"/>
      <c r="V1850" s="32"/>
      <c r="W1850" s="97"/>
      <c r="X1850" s="265">
        <f t="shared" si="783"/>
        <v>846</v>
      </c>
      <c r="Y1850" s="38"/>
      <c r="Z1850" s="5"/>
      <c r="AA1850" s="48"/>
      <c r="AB1850" s="48"/>
      <c r="AC1850" s="48"/>
      <c r="AD1850" s="48"/>
      <c r="AE1850" s="48"/>
      <c r="AF1850" s="48"/>
      <c r="AG1850" s="48"/>
      <c r="AH1850" s="48"/>
      <c r="AI1850" s="48"/>
      <c r="AJ1850" s="48"/>
      <c r="AK1850" s="48"/>
      <c r="AL1850" s="48"/>
      <c r="AM1850" s="48"/>
      <c r="AN1850" s="48"/>
      <c r="AO1850" s="48"/>
      <c r="AP1850" s="48"/>
      <c r="AQ1850" s="48"/>
      <c r="AR1850" s="48"/>
      <c r="AS1850" s="48"/>
      <c r="AT1850" s="48"/>
      <c r="AU1850" s="48"/>
      <c r="AV1850" s="48"/>
      <c r="AW1850" s="48"/>
      <c r="AX1850" s="48"/>
      <c r="AY1850" s="48"/>
      <c r="AZ1850" s="48"/>
      <c r="BA1850" s="48"/>
      <c r="BB1850" s="48"/>
      <c r="BC1850" s="48"/>
      <c r="BD1850" s="48"/>
      <c r="BE1850" s="48"/>
      <c r="BF1850" s="48"/>
      <c r="BG1850" s="48"/>
    </row>
    <row r="1851" spans="1:59" s="49" customFormat="1" ht="12">
      <c r="A1851" s="42" t="s">
        <v>79</v>
      </c>
      <c r="B1851" s="43" t="s">
        <v>1324</v>
      </c>
      <c r="C1851" s="381">
        <v>150</v>
      </c>
      <c r="D1851" s="258">
        <f t="shared" si="795"/>
        <v>150</v>
      </c>
      <c r="E1851" s="258"/>
      <c r="F1851" s="258"/>
      <c r="G1851" s="258"/>
      <c r="H1851" s="258"/>
      <c r="I1851" s="258"/>
      <c r="J1851" s="258"/>
      <c r="K1851" s="258"/>
      <c r="L1851" s="258"/>
      <c r="M1851" s="258"/>
      <c r="N1851" s="258">
        <v>150</v>
      </c>
      <c r="O1851" s="258"/>
      <c r="P1851" s="258"/>
      <c r="Q1851" s="258"/>
      <c r="R1851" s="258"/>
      <c r="S1851" s="258"/>
      <c r="T1851" s="258"/>
      <c r="U1851" s="375"/>
      <c r="V1851" s="32"/>
      <c r="W1851" s="97"/>
      <c r="X1851" s="176">
        <f t="shared" si="783"/>
        <v>0</v>
      </c>
      <c r="Y1851" s="38"/>
      <c r="Z1851" s="5">
        <f t="shared" si="789"/>
        <v>0</v>
      </c>
      <c r="AA1851" s="48"/>
      <c r="AB1851" s="48"/>
      <c r="AC1851" s="48"/>
      <c r="AD1851" s="48"/>
      <c r="AE1851" s="48"/>
      <c r="AF1851" s="48"/>
      <c r="AG1851" s="48"/>
      <c r="AH1851" s="48"/>
      <c r="AI1851" s="48"/>
      <c r="AJ1851" s="48"/>
      <c r="AK1851" s="48"/>
      <c r="AL1851" s="48"/>
      <c r="AM1851" s="48"/>
      <c r="AN1851" s="48"/>
      <c r="AO1851" s="48"/>
      <c r="AP1851" s="48"/>
      <c r="AQ1851" s="48"/>
      <c r="AR1851" s="48"/>
      <c r="AS1851" s="48"/>
      <c r="AT1851" s="48"/>
      <c r="AU1851" s="48"/>
      <c r="AV1851" s="48"/>
      <c r="AW1851" s="48"/>
      <c r="AX1851" s="48"/>
      <c r="AY1851" s="48"/>
      <c r="AZ1851" s="48"/>
      <c r="BA1851" s="48"/>
      <c r="BB1851" s="48"/>
      <c r="BC1851" s="48"/>
      <c r="BD1851" s="48"/>
      <c r="BE1851" s="48"/>
      <c r="BF1851" s="48"/>
      <c r="BG1851" s="48"/>
    </row>
    <row r="1852" spans="1:59" s="49" customFormat="1" ht="12">
      <c r="A1852" s="42" t="s">
        <v>764</v>
      </c>
      <c r="B1852" s="43" t="s">
        <v>1325</v>
      </c>
      <c r="C1852" s="381">
        <v>150</v>
      </c>
      <c r="D1852" s="258">
        <f t="shared" si="795"/>
        <v>150</v>
      </c>
      <c r="E1852" s="258"/>
      <c r="F1852" s="258"/>
      <c r="G1852" s="258"/>
      <c r="H1852" s="258"/>
      <c r="I1852" s="258"/>
      <c r="J1852" s="258"/>
      <c r="K1852" s="258"/>
      <c r="L1852" s="258"/>
      <c r="M1852" s="258"/>
      <c r="N1852" s="258">
        <v>150</v>
      </c>
      <c r="O1852" s="258"/>
      <c r="P1852" s="258"/>
      <c r="Q1852" s="258"/>
      <c r="R1852" s="258"/>
      <c r="S1852" s="258"/>
      <c r="T1852" s="258"/>
      <c r="U1852" s="375"/>
      <c r="V1852" s="32"/>
      <c r="W1852" s="97"/>
      <c r="X1852" s="176">
        <f t="shared" si="783"/>
        <v>0</v>
      </c>
      <c r="Y1852" s="38"/>
      <c r="Z1852" s="5">
        <f t="shared" si="789"/>
        <v>0</v>
      </c>
      <c r="AA1852" s="48"/>
      <c r="AB1852" s="48"/>
      <c r="AC1852" s="48"/>
      <c r="AD1852" s="48"/>
      <c r="AE1852" s="48"/>
      <c r="AF1852" s="48"/>
      <c r="AG1852" s="48"/>
      <c r="AH1852" s="48"/>
      <c r="AI1852" s="48"/>
      <c r="AJ1852" s="48"/>
      <c r="AK1852" s="48"/>
      <c r="AL1852" s="48"/>
      <c r="AM1852" s="48"/>
      <c r="AN1852" s="48"/>
      <c r="AO1852" s="48"/>
      <c r="AP1852" s="48"/>
      <c r="AQ1852" s="48"/>
      <c r="AR1852" s="48"/>
      <c r="AS1852" s="48"/>
      <c r="AT1852" s="48"/>
      <c r="AU1852" s="48"/>
      <c r="AV1852" s="48"/>
      <c r="AW1852" s="48"/>
      <c r="AX1852" s="48"/>
      <c r="AY1852" s="48"/>
      <c r="AZ1852" s="48"/>
      <c r="BA1852" s="48"/>
      <c r="BB1852" s="48"/>
      <c r="BC1852" s="48"/>
      <c r="BD1852" s="48"/>
      <c r="BE1852" s="48"/>
      <c r="BF1852" s="48"/>
      <c r="BG1852" s="48"/>
    </row>
    <row r="1853" spans="1:59" s="41" customFormat="1" ht="13.5" customHeight="1">
      <c r="A1853" s="27" t="s">
        <v>1326</v>
      </c>
      <c r="B1853" s="28" t="s">
        <v>1327</v>
      </c>
      <c r="C1853" s="378">
        <f>C1854+C1855</f>
        <v>5608</v>
      </c>
      <c r="D1853" s="37">
        <f>D1854+D1855</f>
        <v>4811</v>
      </c>
      <c r="E1853" s="37">
        <f t="shared" ref="E1853:T1853" si="796">E1854+E1855</f>
        <v>0</v>
      </c>
      <c r="F1853" s="37">
        <f t="shared" si="796"/>
        <v>0</v>
      </c>
      <c r="G1853" s="37">
        <f>G1854+G1855</f>
        <v>4811</v>
      </c>
      <c r="H1853" s="37">
        <f t="shared" si="796"/>
        <v>0</v>
      </c>
      <c r="I1853" s="37">
        <f t="shared" si="796"/>
        <v>0</v>
      </c>
      <c r="J1853" s="37">
        <f t="shared" si="796"/>
        <v>0</v>
      </c>
      <c r="K1853" s="37">
        <f t="shared" si="796"/>
        <v>0</v>
      </c>
      <c r="L1853" s="37">
        <f t="shared" si="796"/>
        <v>0</v>
      </c>
      <c r="M1853" s="37">
        <f t="shared" si="796"/>
        <v>0</v>
      </c>
      <c r="N1853" s="37">
        <f t="shared" si="796"/>
        <v>0</v>
      </c>
      <c r="O1853" s="37">
        <f t="shared" si="796"/>
        <v>0</v>
      </c>
      <c r="P1853" s="37">
        <f t="shared" si="796"/>
        <v>0</v>
      </c>
      <c r="Q1853" s="37">
        <f t="shared" si="796"/>
        <v>0</v>
      </c>
      <c r="R1853" s="37">
        <f t="shared" si="796"/>
        <v>0</v>
      </c>
      <c r="S1853" s="37">
        <f t="shared" si="796"/>
        <v>0</v>
      </c>
      <c r="T1853" s="37">
        <f t="shared" si="796"/>
        <v>0</v>
      </c>
      <c r="U1853" s="377">
        <f t="shared" si="780"/>
        <v>4811</v>
      </c>
      <c r="V1853" s="32">
        <f t="shared" si="772"/>
        <v>4811</v>
      </c>
      <c r="W1853" s="97">
        <f t="shared" si="773"/>
        <v>4811</v>
      </c>
      <c r="X1853" s="125">
        <f t="shared" si="783"/>
        <v>-797</v>
      </c>
      <c r="Y1853" s="75" t="s">
        <v>37</v>
      </c>
      <c r="Z1853" s="5">
        <f t="shared" si="789"/>
        <v>0</v>
      </c>
      <c r="AA1853" s="39"/>
      <c r="AB1853" s="39"/>
      <c r="AC1853" s="40"/>
      <c r="AD1853" s="40"/>
      <c r="AE1853" s="40"/>
      <c r="AF1853" s="40"/>
      <c r="AG1853" s="40"/>
      <c r="AH1853" s="40"/>
      <c r="AI1853" s="40"/>
      <c r="AJ1853" s="40"/>
      <c r="AK1853" s="40"/>
      <c r="AL1853" s="40"/>
      <c r="AM1853" s="40"/>
      <c r="AN1853" s="40"/>
      <c r="AO1853" s="40"/>
      <c r="AP1853" s="40"/>
      <c r="AQ1853" s="40"/>
      <c r="AR1853" s="40"/>
      <c r="AS1853" s="40"/>
      <c r="AT1853" s="40"/>
      <c r="AU1853" s="40"/>
      <c r="AV1853" s="40"/>
      <c r="AW1853" s="40"/>
      <c r="AX1853" s="40"/>
      <c r="AY1853" s="40"/>
      <c r="AZ1853" s="40"/>
      <c r="BA1853" s="40"/>
      <c r="BB1853" s="40"/>
      <c r="BC1853" s="40"/>
      <c r="BD1853" s="40"/>
      <c r="BE1853" s="40"/>
      <c r="BF1853" s="40"/>
      <c r="BG1853" s="40"/>
    </row>
    <row r="1854" spans="1:59" s="85" customFormat="1" ht="24">
      <c r="A1854" s="50" t="s">
        <v>38</v>
      </c>
      <c r="B1854" s="51" t="s">
        <v>1328</v>
      </c>
      <c r="C1854" s="374">
        <v>5208</v>
      </c>
      <c r="D1854" s="52">
        <f>SUM(E1854:P1854)</f>
        <v>4811</v>
      </c>
      <c r="E1854" s="52"/>
      <c r="F1854" s="52"/>
      <c r="G1854" s="52">
        <v>4811</v>
      </c>
      <c r="H1854" s="52"/>
      <c r="I1854" s="52"/>
      <c r="J1854" s="52"/>
      <c r="K1854" s="52"/>
      <c r="L1854" s="52"/>
      <c r="M1854" s="52"/>
      <c r="N1854" s="52"/>
      <c r="O1854" s="52"/>
      <c r="P1854" s="52"/>
      <c r="Q1854" s="52"/>
      <c r="R1854" s="52"/>
      <c r="S1854" s="52"/>
      <c r="T1854" s="52"/>
      <c r="U1854" s="375">
        <f t="shared" si="780"/>
        <v>4811</v>
      </c>
      <c r="V1854" s="32">
        <f t="shared" si="772"/>
        <v>4811</v>
      </c>
      <c r="W1854" s="97">
        <f t="shared" si="773"/>
        <v>4811</v>
      </c>
      <c r="X1854" s="172">
        <f t="shared" si="783"/>
        <v>-397</v>
      </c>
      <c r="Y1854" s="38"/>
      <c r="Z1854" s="5">
        <f t="shared" si="789"/>
        <v>0</v>
      </c>
      <c r="AA1854" s="84"/>
      <c r="AB1854" s="84"/>
      <c r="AC1854" s="84"/>
      <c r="AD1854" s="84"/>
      <c r="AE1854" s="84"/>
      <c r="AF1854" s="84"/>
      <c r="AG1854" s="84"/>
      <c r="AH1854" s="84"/>
      <c r="AI1854" s="84"/>
      <c r="AJ1854" s="84"/>
      <c r="AK1854" s="84"/>
      <c r="AL1854" s="84"/>
      <c r="AM1854" s="84"/>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row>
    <row r="1855" spans="1:59" s="85" customFormat="1" ht="36" hidden="1">
      <c r="A1855" s="50" t="s">
        <v>38</v>
      </c>
      <c r="B1855" s="51" t="s">
        <v>1329</v>
      </c>
      <c r="C1855" s="374">
        <v>400</v>
      </c>
      <c r="D1855" s="52">
        <f>SUM(E1855:P1855)</f>
        <v>0</v>
      </c>
      <c r="E1855" s="52"/>
      <c r="F1855" s="52"/>
      <c r="G1855" s="52"/>
      <c r="H1855" s="52"/>
      <c r="I1855" s="52"/>
      <c r="J1855" s="52"/>
      <c r="K1855" s="52"/>
      <c r="L1855" s="52"/>
      <c r="M1855" s="52"/>
      <c r="N1855" s="52"/>
      <c r="O1855" s="52"/>
      <c r="P1855" s="52"/>
      <c r="Q1855" s="52"/>
      <c r="R1855" s="52"/>
      <c r="S1855" s="52"/>
      <c r="T1855" s="52"/>
      <c r="U1855" s="375">
        <f t="shared" si="780"/>
        <v>0</v>
      </c>
      <c r="V1855" s="32">
        <f t="shared" si="772"/>
        <v>0</v>
      </c>
      <c r="W1855" s="97"/>
      <c r="X1855" s="172">
        <f t="shared" si="783"/>
        <v>-400</v>
      </c>
      <c r="Y1855" s="38"/>
      <c r="Z1855" s="5">
        <f t="shared" si="789"/>
        <v>0</v>
      </c>
      <c r="AA1855" s="84"/>
      <c r="AB1855" s="84"/>
      <c r="AC1855" s="84"/>
      <c r="AD1855" s="84"/>
      <c r="AE1855" s="84"/>
      <c r="AF1855" s="84"/>
      <c r="AG1855" s="84"/>
      <c r="AH1855" s="84"/>
      <c r="AI1855" s="84"/>
      <c r="AJ1855" s="84"/>
      <c r="AK1855" s="84"/>
      <c r="AL1855" s="84"/>
      <c r="AM1855" s="84"/>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row>
    <row r="1856" spans="1:59" s="41" customFormat="1" ht="13.5" customHeight="1">
      <c r="A1856" s="27" t="s">
        <v>1330</v>
      </c>
      <c r="B1856" s="28" t="s">
        <v>1331</v>
      </c>
      <c r="C1856" s="378">
        <f t="shared" ref="C1856:F1856" si="797">SUM(C1857:C1859)</f>
        <v>957</v>
      </c>
      <c r="D1856" s="37">
        <f t="shared" si="797"/>
        <v>1252</v>
      </c>
      <c r="E1856" s="37">
        <f t="shared" si="797"/>
        <v>0</v>
      </c>
      <c r="F1856" s="37">
        <f t="shared" si="797"/>
        <v>0</v>
      </c>
      <c r="G1856" s="37">
        <f>SUM(G1857:G1859)</f>
        <v>1252</v>
      </c>
      <c r="H1856" s="37">
        <f t="shared" ref="H1856:P1856" si="798">SUM(H1859:H1859)</f>
        <v>0</v>
      </c>
      <c r="I1856" s="37">
        <f t="shared" si="798"/>
        <v>0</v>
      </c>
      <c r="J1856" s="37">
        <f t="shared" si="798"/>
        <v>0</v>
      </c>
      <c r="K1856" s="37">
        <f t="shared" si="798"/>
        <v>0</v>
      </c>
      <c r="L1856" s="37">
        <f t="shared" si="798"/>
        <v>0</v>
      </c>
      <c r="M1856" s="37">
        <f t="shared" si="798"/>
        <v>0</v>
      </c>
      <c r="N1856" s="37">
        <f t="shared" si="798"/>
        <v>0</v>
      </c>
      <c r="O1856" s="37">
        <f t="shared" si="798"/>
        <v>0</v>
      </c>
      <c r="P1856" s="37">
        <f t="shared" si="798"/>
        <v>0</v>
      </c>
      <c r="Q1856" s="37"/>
      <c r="R1856" s="37"/>
      <c r="S1856" s="37">
        <f>S1858</f>
        <v>4</v>
      </c>
      <c r="T1856" s="37">
        <f>T1858</f>
        <v>0</v>
      </c>
      <c r="U1856" s="377">
        <f t="shared" si="780"/>
        <v>1252</v>
      </c>
      <c r="V1856" s="32">
        <f t="shared" si="772"/>
        <v>1248</v>
      </c>
      <c r="W1856" s="97">
        <f t="shared" si="773"/>
        <v>1252</v>
      </c>
      <c r="X1856" s="125">
        <f t="shared" si="783"/>
        <v>295</v>
      </c>
      <c r="Y1856" s="75" t="s">
        <v>37</v>
      </c>
      <c r="Z1856" s="5">
        <f t="shared" si="789"/>
        <v>0</v>
      </c>
      <c r="AA1856" s="39"/>
      <c r="AB1856" s="39"/>
      <c r="AC1856" s="40"/>
      <c r="AD1856" s="40"/>
      <c r="AE1856" s="40"/>
      <c r="AF1856" s="40"/>
      <c r="AG1856" s="40"/>
      <c r="AH1856" s="40"/>
      <c r="AI1856" s="40"/>
      <c r="AJ1856" s="40"/>
      <c r="AK1856" s="40"/>
      <c r="AL1856" s="40"/>
      <c r="AM1856" s="40"/>
      <c r="AN1856" s="40"/>
      <c r="AO1856" s="40"/>
      <c r="AP1856" s="40"/>
      <c r="AQ1856" s="40"/>
      <c r="AR1856" s="40"/>
      <c r="AS1856" s="40"/>
      <c r="AT1856" s="40"/>
      <c r="AU1856" s="40"/>
      <c r="AV1856" s="40"/>
      <c r="AW1856" s="40"/>
      <c r="AX1856" s="40"/>
      <c r="AY1856" s="40"/>
      <c r="AZ1856" s="40"/>
      <c r="BA1856" s="40"/>
      <c r="BB1856" s="40"/>
      <c r="BC1856" s="40"/>
      <c r="BD1856" s="40"/>
      <c r="BE1856" s="40"/>
      <c r="BF1856" s="40"/>
      <c r="BG1856" s="40"/>
    </row>
    <row r="1857" spans="1:59" s="59" customFormat="1" ht="12">
      <c r="A1857" s="113" t="s">
        <v>40</v>
      </c>
      <c r="B1857" s="51" t="s">
        <v>139</v>
      </c>
      <c r="C1857" s="381"/>
      <c r="D1857" s="52">
        <f t="shared" ref="D1857:D1858" si="799">SUM(E1857:P1857)</f>
        <v>242</v>
      </c>
      <c r="E1857" s="52"/>
      <c r="F1857" s="52"/>
      <c r="G1857" s="52">
        <v>242</v>
      </c>
      <c r="H1857" s="52"/>
      <c r="I1857" s="52"/>
      <c r="J1857" s="52"/>
      <c r="K1857" s="52"/>
      <c r="L1857" s="52"/>
      <c r="M1857" s="52"/>
      <c r="N1857" s="52"/>
      <c r="O1857" s="52"/>
      <c r="P1857" s="52"/>
      <c r="Q1857" s="52"/>
      <c r="R1857" s="52"/>
      <c r="S1857" s="52"/>
      <c r="T1857" s="52"/>
      <c r="U1857" s="375">
        <f t="shared" si="780"/>
        <v>242</v>
      </c>
      <c r="V1857" s="32">
        <f t="shared" si="772"/>
        <v>242</v>
      </c>
      <c r="W1857" s="97">
        <f t="shared" si="773"/>
        <v>242</v>
      </c>
      <c r="X1857" s="125">
        <f t="shared" si="783"/>
        <v>242</v>
      </c>
      <c r="Y1857" s="57"/>
      <c r="Z1857" s="5">
        <f t="shared" si="789"/>
        <v>0</v>
      </c>
      <c r="AA1857" s="58"/>
      <c r="AB1857" s="58"/>
      <c r="AC1857" s="58"/>
      <c r="AD1857" s="58"/>
      <c r="AE1857" s="58"/>
      <c r="AF1857" s="58"/>
      <c r="AG1857" s="58"/>
      <c r="AH1857" s="58"/>
      <c r="AI1857" s="58"/>
      <c r="AJ1857" s="58"/>
      <c r="AK1857" s="58"/>
      <c r="AL1857" s="58"/>
      <c r="AM1857" s="58"/>
      <c r="AN1857" s="58"/>
      <c r="AO1857" s="58"/>
      <c r="AP1857" s="58"/>
      <c r="AQ1857" s="58"/>
      <c r="AR1857" s="58"/>
      <c r="AS1857" s="58"/>
      <c r="AT1857" s="58"/>
      <c r="AU1857" s="58"/>
      <c r="AV1857" s="58"/>
      <c r="AW1857" s="58"/>
      <c r="AX1857" s="58"/>
      <c r="AY1857" s="58"/>
      <c r="AZ1857" s="58"/>
      <c r="BA1857" s="58"/>
      <c r="BB1857" s="58"/>
      <c r="BC1857" s="58"/>
      <c r="BD1857" s="58"/>
      <c r="BE1857" s="58"/>
      <c r="BF1857" s="58"/>
      <c r="BG1857" s="58"/>
    </row>
    <row r="1858" spans="1:59" s="59" customFormat="1" ht="12">
      <c r="A1858" s="113" t="s">
        <v>40</v>
      </c>
      <c r="B1858" s="51" t="s">
        <v>44</v>
      </c>
      <c r="C1858" s="381"/>
      <c r="D1858" s="52">
        <f t="shared" si="799"/>
        <v>34</v>
      </c>
      <c r="E1858" s="52"/>
      <c r="F1858" s="52"/>
      <c r="G1858" s="52">
        <v>34</v>
      </c>
      <c r="H1858" s="52"/>
      <c r="I1858" s="52"/>
      <c r="J1858" s="52"/>
      <c r="K1858" s="52"/>
      <c r="L1858" s="52"/>
      <c r="M1858" s="52"/>
      <c r="N1858" s="52"/>
      <c r="O1858" s="52"/>
      <c r="P1858" s="52"/>
      <c r="Q1858" s="52"/>
      <c r="R1858" s="52"/>
      <c r="S1858" s="52">
        <v>4</v>
      </c>
      <c r="T1858" s="52"/>
      <c r="U1858" s="375"/>
      <c r="V1858" s="32"/>
      <c r="W1858" s="97"/>
      <c r="X1858" s="125">
        <f t="shared" si="783"/>
        <v>34</v>
      </c>
      <c r="Y1858" s="57"/>
      <c r="Z1858" s="5">
        <f t="shared" si="789"/>
        <v>0</v>
      </c>
      <c r="AA1858" s="58"/>
      <c r="AB1858" s="58"/>
      <c r="AC1858" s="58"/>
      <c r="AD1858" s="58"/>
      <c r="AE1858" s="58"/>
      <c r="AF1858" s="58"/>
      <c r="AG1858" s="58"/>
      <c r="AH1858" s="58"/>
      <c r="AI1858" s="58"/>
      <c r="AJ1858" s="58"/>
      <c r="AK1858" s="58"/>
      <c r="AL1858" s="58"/>
      <c r="AM1858" s="58"/>
      <c r="AN1858" s="58"/>
      <c r="AO1858" s="58"/>
      <c r="AP1858" s="58"/>
      <c r="AQ1858" s="58"/>
      <c r="AR1858" s="58"/>
      <c r="AS1858" s="58"/>
      <c r="AT1858" s="58"/>
      <c r="AU1858" s="58"/>
      <c r="AV1858" s="58"/>
      <c r="AW1858" s="58"/>
      <c r="AX1858" s="58"/>
      <c r="AY1858" s="58"/>
      <c r="AZ1858" s="58"/>
      <c r="BA1858" s="58"/>
      <c r="BB1858" s="58"/>
      <c r="BC1858" s="58"/>
      <c r="BD1858" s="58"/>
      <c r="BE1858" s="58"/>
      <c r="BF1858" s="58"/>
      <c r="BG1858" s="58"/>
    </row>
    <row r="1859" spans="1:59" s="59" customFormat="1" ht="24" outlineLevel="1">
      <c r="A1859" s="50" t="s">
        <v>40</v>
      </c>
      <c r="B1859" s="51" t="s">
        <v>1332</v>
      </c>
      <c r="C1859" s="374">
        <v>957</v>
      </c>
      <c r="D1859" s="52">
        <f>SUM(E1859:P1859)</f>
        <v>976</v>
      </c>
      <c r="E1859" s="52"/>
      <c r="F1859" s="52"/>
      <c r="G1859" s="52">
        <v>976</v>
      </c>
      <c r="H1859" s="52"/>
      <c r="I1859" s="52"/>
      <c r="J1859" s="52"/>
      <c r="K1859" s="52"/>
      <c r="L1859" s="52"/>
      <c r="M1859" s="52"/>
      <c r="N1859" s="52"/>
      <c r="O1859" s="52"/>
      <c r="P1859" s="52"/>
      <c r="Q1859" s="52"/>
      <c r="R1859" s="52"/>
      <c r="S1859" s="52"/>
      <c r="T1859" s="52"/>
      <c r="U1859" s="375">
        <f t="shared" si="780"/>
        <v>976</v>
      </c>
      <c r="V1859" s="32">
        <f t="shared" ref="V1859:V1932" si="800">U1859-S1859</f>
        <v>976</v>
      </c>
      <c r="W1859" s="97">
        <f t="shared" ref="W1859:W1935" si="801">E1859+F1859+G1859+H1859+I1859+J1859+K1859+L1859+M1859+N1859+O1859+P1859</f>
        <v>976</v>
      </c>
      <c r="X1859" s="172">
        <f t="shared" si="783"/>
        <v>19</v>
      </c>
      <c r="Y1859" s="57"/>
      <c r="Z1859" s="5">
        <f t="shared" si="789"/>
        <v>0</v>
      </c>
      <c r="AA1859" s="58"/>
      <c r="AB1859" s="58"/>
      <c r="AC1859" s="58"/>
      <c r="AD1859" s="58"/>
      <c r="AE1859" s="58"/>
      <c r="AF1859" s="58"/>
      <c r="AG1859" s="58"/>
      <c r="AH1859" s="58"/>
      <c r="AI1859" s="58"/>
      <c r="AJ1859" s="58"/>
      <c r="AK1859" s="58"/>
      <c r="AL1859" s="58"/>
      <c r="AM1859" s="58"/>
      <c r="AN1859" s="58"/>
      <c r="AO1859" s="58"/>
      <c r="AP1859" s="58"/>
      <c r="AQ1859" s="58"/>
      <c r="AR1859" s="58"/>
      <c r="AS1859" s="58"/>
      <c r="AT1859" s="58"/>
      <c r="AU1859" s="58"/>
      <c r="AV1859" s="58"/>
      <c r="AW1859" s="58"/>
      <c r="AX1859" s="58"/>
      <c r="AY1859" s="58"/>
      <c r="AZ1859" s="58"/>
      <c r="BA1859" s="58"/>
      <c r="BB1859" s="58"/>
      <c r="BC1859" s="58"/>
      <c r="BD1859" s="58"/>
      <c r="BE1859" s="58"/>
      <c r="BF1859" s="58"/>
      <c r="BG1859" s="58"/>
    </row>
    <row r="1860" spans="1:59" s="41" customFormat="1" ht="12">
      <c r="A1860" s="27">
        <v>26</v>
      </c>
      <c r="B1860" s="28" t="s">
        <v>1333</v>
      </c>
      <c r="C1860" s="383">
        <f>C1861+C1862+C1863+C1867</f>
        <v>2295</v>
      </c>
      <c r="D1860" s="37">
        <f t="shared" ref="D1860:D1887" si="802">SUM(E1860:P1860)</f>
        <v>2201</v>
      </c>
      <c r="E1860" s="37">
        <f t="shared" ref="E1860:M1860" si="803">+E1861+E1862+E1863+E1867</f>
        <v>0</v>
      </c>
      <c r="F1860" s="37">
        <f t="shared" si="803"/>
        <v>0</v>
      </c>
      <c r="G1860" s="37">
        <f t="shared" si="803"/>
        <v>110</v>
      </c>
      <c r="H1860" s="37">
        <f t="shared" si="803"/>
        <v>0</v>
      </c>
      <c r="I1860" s="37">
        <f t="shared" si="803"/>
        <v>0</v>
      </c>
      <c r="J1860" s="37">
        <f t="shared" si="803"/>
        <v>0</v>
      </c>
      <c r="K1860" s="37">
        <f t="shared" si="803"/>
        <v>0</v>
      </c>
      <c r="L1860" s="37">
        <f t="shared" si="803"/>
        <v>0</v>
      </c>
      <c r="M1860" s="37">
        <f t="shared" si="803"/>
        <v>0</v>
      </c>
      <c r="N1860" s="37">
        <f>+N1861+N1862+N1863+N1867</f>
        <v>2091</v>
      </c>
      <c r="O1860" s="37">
        <f t="shared" ref="O1860:T1860" si="804">+O1861+O1862+O1863+O1867</f>
        <v>0</v>
      </c>
      <c r="P1860" s="37">
        <f t="shared" si="804"/>
        <v>0</v>
      </c>
      <c r="Q1860" s="37">
        <f t="shared" si="804"/>
        <v>13</v>
      </c>
      <c r="R1860" s="37"/>
      <c r="S1860" s="37">
        <f t="shared" si="804"/>
        <v>13</v>
      </c>
      <c r="T1860" s="37">
        <f t="shared" si="804"/>
        <v>0</v>
      </c>
      <c r="U1860" s="377">
        <f t="shared" si="780"/>
        <v>2214</v>
      </c>
      <c r="V1860" s="32">
        <f t="shared" si="800"/>
        <v>2201</v>
      </c>
      <c r="W1860" s="97">
        <f t="shared" si="801"/>
        <v>2201</v>
      </c>
      <c r="X1860" s="125">
        <f t="shared" si="783"/>
        <v>-94</v>
      </c>
      <c r="Y1860" s="75" t="s">
        <v>37</v>
      </c>
      <c r="Z1860" s="5">
        <f t="shared" si="789"/>
        <v>0</v>
      </c>
      <c r="AA1860" s="39"/>
      <c r="AB1860" s="39"/>
      <c r="AC1860" s="40"/>
      <c r="AD1860" s="40"/>
      <c r="AE1860" s="40"/>
      <c r="AF1860" s="40"/>
      <c r="AG1860" s="40"/>
      <c r="AH1860" s="40"/>
      <c r="AI1860" s="40"/>
      <c r="AJ1860" s="40"/>
      <c r="AK1860" s="40"/>
      <c r="AL1860" s="40"/>
      <c r="AM1860" s="40"/>
      <c r="AN1860" s="40"/>
      <c r="AO1860" s="40"/>
      <c r="AP1860" s="40"/>
      <c r="AQ1860" s="40"/>
      <c r="AR1860" s="40"/>
      <c r="AS1860" s="40"/>
      <c r="AT1860" s="40"/>
      <c r="AU1860" s="40"/>
      <c r="AV1860" s="40"/>
      <c r="AW1860" s="40"/>
      <c r="AX1860" s="40"/>
      <c r="AY1860" s="40"/>
      <c r="AZ1860" s="40"/>
      <c r="BA1860" s="40"/>
      <c r="BB1860" s="40"/>
      <c r="BC1860" s="40"/>
      <c r="BD1860" s="40"/>
      <c r="BE1860" s="40"/>
      <c r="BF1860" s="40"/>
      <c r="BG1860" s="40"/>
    </row>
    <row r="1861" spans="1:59" s="49" customFormat="1" ht="12">
      <c r="A1861" s="42" t="s">
        <v>35</v>
      </c>
      <c r="B1861" s="43" t="s">
        <v>139</v>
      </c>
      <c r="C1861" s="383">
        <v>561</v>
      </c>
      <c r="D1861" s="103">
        <f t="shared" si="802"/>
        <v>677</v>
      </c>
      <c r="E1861" s="103"/>
      <c r="F1861" s="103"/>
      <c r="G1861" s="103"/>
      <c r="H1861" s="103"/>
      <c r="I1861" s="103"/>
      <c r="J1861" s="103"/>
      <c r="K1861" s="103"/>
      <c r="L1861" s="103"/>
      <c r="M1861" s="103"/>
      <c r="N1861" s="103">
        <v>677</v>
      </c>
      <c r="O1861" s="103"/>
      <c r="P1861" s="103"/>
      <c r="Q1861" s="103"/>
      <c r="R1861" s="103"/>
      <c r="S1861" s="103"/>
      <c r="T1861" s="103"/>
      <c r="U1861" s="375">
        <f t="shared" si="780"/>
        <v>677</v>
      </c>
      <c r="V1861" s="32">
        <f t="shared" si="800"/>
        <v>677</v>
      </c>
      <c r="W1861" s="97">
        <f t="shared" si="801"/>
        <v>677</v>
      </c>
      <c r="X1861" s="176">
        <f t="shared" si="783"/>
        <v>116</v>
      </c>
      <c r="Y1861" s="38"/>
      <c r="Z1861" s="5">
        <f t="shared" si="789"/>
        <v>0</v>
      </c>
      <c r="AA1861" s="48"/>
      <c r="AB1861" s="48"/>
      <c r="AC1861" s="48"/>
      <c r="AD1861" s="48"/>
      <c r="AE1861" s="48"/>
      <c r="AF1861" s="48"/>
      <c r="AG1861" s="48"/>
      <c r="AH1861" s="48"/>
      <c r="AI1861" s="48"/>
      <c r="AJ1861" s="48"/>
      <c r="AK1861" s="48"/>
      <c r="AL1861" s="48"/>
      <c r="AM1861" s="48"/>
      <c r="AN1861" s="48"/>
      <c r="AO1861" s="48"/>
      <c r="AP1861" s="48"/>
      <c r="AQ1861" s="48"/>
      <c r="AR1861" s="48"/>
      <c r="AS1861" s="48"/>
      <c r="AT1861" s="48"/>
      <c r="AU1861" s="48"/>
      <c r="AV1861" s="48"/>
      <c r="AW1861" s="48"/>
      <c r="AX1861" s="48"/>
      <c r="AY1861" s="48"/>
      <c r="AZ1861" s="48"/>
      <c r="BA1861" s="48"/>
      <c r="BB1861" s="48"/>
      <c r="BC1861" s="48"/>
      <c r="BD1861" s="48"/>
      <c r="BE1861" s="48"/>
      <c r="BF1861" s="48"/>
      <c r="BG1861" s="48"/>
    </row>
    <row r="1862" spans="1:59" s="49" customFormat="1" ht="12">
      <c r="A1862" s="42" t="s">
        <v>43</v>
      </c>
      <c r="B1862" s="43" t="s">
        <v>44</v>
      </c>
      <c r="C1862" s="381">
        <v>119</v>
      </c>
      <c r="D1862" s="103">
        <f t="shared" si="802"/>
        <v>119</v>
      </c>
      <c r="E1862" s="103"/>
      <c r="F1862" s="103"/>
      <c r="G1862" s="103"/>
      <c r="H1862" s="103"/>
      <c r="I1862" s="103"/>
      <c r="J1862" s="103"/>
      <c r="K1862" s="103"/>
      <c r="L1862" s="103"/>
      <c r="M1862" s="103"/>
      <c r="N1862" s="103">
        <v>119</v>
      </c>
      <c r="O1862" s="103"/>
      <c r="P1862" s="103"/>
      <c r="Q1862" s="103">
        <v>13</v>
      </c>
      <c r="R1862" s="103"/>
      <c r="S1862" s="103">
        <v>13</v>
      </c>
      <c r="T1862" s="103"/>
      <c r="U1862" s="380">
        <f t="shared" si="780"/>
        <v>132</v>
      </c>
      <c r="V1862" s="32">
        <f t="shared" si="800"/>
        <v>119</v>
      </c>
      <c r="W1862" s="97">
        <f t="shared" si="801"/>
        <v>119</v>
      </c>
      <c r="X1862" s="176">
        <f t="shared" si="783"/>
        <v>0</v>
      </c>
      <c r="Y1862" s="38"/>
      <c r="Z1862" s="5">
        <f t="shared" si="789"/>
        <v>0</v>
      </c>
      <c r="AA1862" s="48"/>
      <c r="AB1862" s="48"/>
      <c r="AC1862" s="48"/>
      <c r="AD1862" s="48"/>
      <c r="AE1862" s="48"/>
      <c r="AF1862" s="48"/>
      <c r="AG1862" s="48"/>
      <c r="AH1862" s="48"/>
      <c r="AI1862" s="48"/>
      <c r="AJ1862" s="48"/>
      <c r="AK1862" s="48"/>
      <c r="AL1862" s="48"/>
      <c r="AM1862" s="48"/>
      <c r="AN1862" s="48"/>
      <c r="AO1862" s="48"/>
      <c r="AP1862" s="48"/>
      <c r="AQ1862" s="48"/>
      <c r="AR1862" s="48"/>
      <c r="AS1862" s="48"/>
      <c r="AT1862" s="48"/>
      <c r="AU1862" s="48"/>
      <c r="AV1862" s="48"/>
      <c r="AW1862" s="48"/>
      <c r="AX1862" s="48"/>
      <c r="AY1862" s="48"/>
      <c r="AZ1862" s="48"/>
      <c r="BA1862" s="48"/>
      <c r="BB1862" s="48"/>
      <c r="BC1862" s="48"/>
      <c r="BD1862" s="48"/>
      <c r="BE1862" s="48"/>
      <c r="BF1862" s="48"/>
      <c r="BG1862" s="48"/>
    </row>
    <row r="1863" spans="1:59" s="49" customFormat="1" ht="12">
      <c r="A1863" s="42" t="s">
        <v>45</v>
      </c>
      <c r="B1863" s="43" t="s">
        <v>94</v>
      </c>
      <c r="C1863" s="383">
        <f>SUM(C1864:C1866)</f>
        <v>695</v>
      </c>
      <c r="D1863" s="103">
        <f t="shared" si="802"/>
        <v>695</v>
      </c>
      <c r="E1863" s="103">
        <v>0</v>
      </c>
      <c r="F1863" s="103">
        <v>0</v>
      </c>
      <c r="G1863" s="103">
        <v>0</v>
      </c>
      <c r="H1863" s="103">
        <v>0</v>
      </c>
      <c r="I1863" s="103">
        <v>0</v>
      </c>
      <c r="J1863" s="103">
        <v>0</v>
      </c>
      <c r="K1863" s="103">
        <v>0</v>
      </c>
      <c r="L1863" s="103">
        <v>0</v>
      </c>
      <c r="M1863" s="103">
        <v>0</v>
      </c>
      <c r="N1863" s="103">
        <v>695</v>
      </c>
      <c r="O1863" s="103">
        <v>0</v>
      </c>
      <c r="P1863" s="103">
        <v>0</v>
      </c>
      <c r="Q1863" s="103"/>
      <c r="R1863" s="103"/>
      <c r="S1863" s="103"/>
      <c r="T1863" s="103"/>
      <c r="U1863" s="380">
        <f t="shared" si="780"/>
        <v>695</v>
      </c>
      <c r="V1863" s="32">
        <f t="shared" si="800"/>
        <v>695</v>
      </c>
      <c r="W1863" s="97">
        <f t="shared" si="801"/>
        <v>695</v>
      </c>
      <c r="X1863" s="176">
        <f t="shared" si="783"/>
        <v>0</v>
      </c>
      <c r="Y1863" s="38"/>
      <c r="Z1863" s="5">
        <f t="shared" si="789"/>
        <v>0</v>
      </c>
      <c r="AA1863" s="48"/>
      <c r="AB1863" s="48"/>
      <c r="AC1863" s="48"/>
      <c r="AD1863" s="48"/>
      <c r="AE1863" s="48"/>
      <c r="AF1863" s="48"/>
      <c r="AG1863" s="48"/>
      <c r="AH1863" s="48"/>
      <c r="AI1863" s="48"/>
      <c r="AJ1863" s="48"/>
      <c r="AK1863" s="48"/>
      <c r="AL1863" s="48"/>
      <c r="AM1863" s="48"/>
      <c r="AN1863" s="48"/>
      <c r="AO1863" s="48"/>
      <c r="AP1863" s="48"/>
      <c r="AQ1863" s="48"/>
      <c r="AR1863" s="48"/>
      <c r="AS1863" s="48"/>
      <c r="AT1863" s="48"/>
      <c r="AU1863" s="48"/>
      <c r="AV1863" s="48"/>
      <c r="AW1863" s="48"/>
      <c r="AX1863" s="48"/>
      <c r="AY1863" s="48"/>
      <c r="AZ1863" s="48"/>
      <c r="BA1863" s="48"/>
      <c r="BB1863" s="48"/>
      <c r="BC1863" s="48"/>
      <c r="BD1863" s="48"/>
      <c r="BE1863" s="48"/>
      <c r="BF1863" s="48"/>
      <c r="BG1863" s="48"/>
    </row>
    <row r="1864" spans="1:59" s="117" customFormat="1" ht="24">
      <c r="A1864" s="113" t="s">
        <v>40</v>
      </c>
      <c r="B1864" s="51" t="s">
        <v>1334</v>
      </c>
      <c r="C1864" s="319">
        <v>245</v>
      </c>
      <c r="D1864" s="107">
        <f t="shared" si="802"/>
        <v>245</v>
      </c>
      <c r="E1864" s="107"/>
      <c r="F1864" s="107"/>
      <c r="G1864" s="107"/>
      <c r="H1864" s="107"/>
      <c r="I1864" s="107"/>
      <c r="J1864" s="107"/>
      <c r="K1864" s="107"/>
      <c r="L1864" s="107"/>
      <c r="M1864" s="107"/>
      <c r="N1864" s="107">
        <v>245</v>
      </c>
      <c r="O1864" s="107"/>
      <c r="P1864" s="107"/>
      <c r="Q1864" s="107"/>
      <c r="R1864" s="107"/>
      <c r="S1864" s="107"/>
      <c r="T1864" s="107"/>
      <c r="U1864" s="375">
        <f t="shared" si="780"/>
        <v>245</v>
      </c>
      <c r="V1864" s="32">
        <f t="shared" si="800"/>
        <v>245</v>
      </c>
      <c r="W1864" s="97">
        <f t="shared" si="801"/>
        <v>245</v>
      </c>
      <c r="X1864" s="172">
        <f t="shared" si="783"/>
        <v>0</v>
      </c>
      <c r="Y1864" s="79"/>
      <c r="Z1864" s="5">
        <f t="shared" si="789"/>
        <v>0</v>
      </c>
      <c r="AA1864" s="116"/>
      <c r="AB1864" s="116"/>
      <c r="AC1864" s="116"/>
      <c r="AD1864" s="116"/>
      <c r="AE1864" s="116"/>
      <c r="AF1864" s="116"/>
      <c r="AG1864" s="116"/>
      <c r="AH1864" s="116"/>
      <c r="AI1864" s="116"/>
      <c r="AJ1864" s="116"/>
      <c r="AK1864" s="116"/>
      <c r="AL1864" s="116"/>
      <c r="AM1864" s="116"/>
      <c r="AN1864" s="116"/>
      <c r="AO1864" s="116"/>
      <c r="AP1864" s="116"/>
      <c r="AQ1864" s="116"/>
      <c r="AR1864" s="116"/>
      <c r="AS1864" s="116"/>
      <c r="AT1864" s="116"/>
      <c r="AU1864" s="116"/>
      <c r="AV1864" s="116"/>
      <c r="AW1864" s="116"/>
      <c r="AX1864" s="116"/>
      <c r="AY1864" s="116"/>
      <c r="AZ1864" s="116"/>
      <c r="BA1864" s="116"/>
      <c r="BB1864" s="116"/>
      <c r="BC1864" s="116"/>
      <c r="BD1864" s="116"/>
      <c r="BE1864" s="116"/>
      <c r="BF1864" s="116"/>
      <c r="BG1864" s="116"/>
    </row>
    <row r="1865" spans="1:59" s="117" customFormat="1" ht="24">
      <c r="A1865" s="113" t="s">
        <v>40</v>
      </c>
      <c r="B1865" s="384" t="s">
        <v>1335</v>
      </c>
      <c r="C1865" s="319">
        <v>200</v>
      </c>
      <c r="D1865" s="107">
        <f t="shared" si="802"/>
        <v>200</v>
      </c>
      <c r="E1865" s="107"/>
      <c r="F1865" s="107"/>
      <c r="G1865" s="107"/>
      <c r="H1865" s="107"/>
      <c r="I1865" s="107"/>
      <c r="J1865" s="107"/>
      <c r="K1865" s="107"/>
      <c r="L1865" s="107"/>
      <c r="M1865" s="107"/>
      <c r="N1865" s="107">
        <v>200</v>
      </c>
      <c r="O1865" s="107"/>
      <c r="P1865" s="107"/>
      <c r="Q1865" s="107"/>
      <c r="R1865" s="107"/>
      <c r="S1865" s="107"/>
      <c r="T1865" s="107"/>
      <c r="U1865" s="375">
        <f t="shared" si="780"/>
        <v>200</v>
      </c>
      <c r="V1865" s="32">
        <f t="shared" si="800"/>
        <v>200</v>
      </c>
      <c r="W1865" s="97">
        <f t="shared" si="801"/>
        <v>200</v>
      </c>
      <c r="X1865" s="172">
        <f t="shared" si="783"/>
        <v>0</v>
      </c>
      <c r="Y1865" s="79"/>
      <c r="Z1865" s="5">
        <f t="shared" si="789"/>
        <v>0</v>
      </c>
      <c r="AA1865" s="116"/>
      <c r="AB1865" s="116"/>
      <c r="AC1865" s="116"/>
      <c r="AD1865" s="116"/>
      <c r="AE1865" s="116"/>
      <c r="AF1865" s="116"/>
      <c r="AG1865" s="116"/>
      <c r="AH1865" s="116"/>
      <c r="AI1865" s="116"/>
      <c r="AJ1865" s="116"/>
      <c r="AK1865" s="116"/>
      <c r="AL1865" s="116"/>
      <c r="AM1865" s="116"/>
      <c r="AN1865" s="116"/>
      <c r="AO1865" s="116"/>
      <c r="AP1865" s="116"/>
      <c r="AQ1865" s="116"/>
      <c r="AR1865" s="116"/>
      <c r="AS1865" s="116"/>
      <c r="AT1865" s="116"/>
      <c r="AU1865" s="116"/>
      <c r="AV1865" s="116"/>
      <c r="AW1865" s="116"/>
      <c r="AX1865" s="116"/>
      <c r="AY1865" s="116"/>
      <c r="AZ1865" s="116"/>
      <c r="BA1865" s="116"/>
      <c r="BB1865" s="116"/>
      <c r="BC1865" s="116"/>
      <c r="BD1865" s="116"/>
      <c r="BE1865" s="116"/>
      <c r="BF1865" s="116"/>
      <c r="BG1865" s="116"/>
    </row>
    <row r="1866" spans="1:59" s="59" customFormat="1" ht="37.5" customHeight="1">
      <c r="A1866" s="50" t="s">
        <v>40</v>
      </c>
      <c r="B1866" s="67" t="s">
        <v>1336</v>
      </c>
      <c r="C1866" s="319">
        <v>250</v>
      </c>
      <c r="D1866" s="107">
        <f t="shared" si="802"/>
        <v>250</v>
      </c>
      <c r="E1866" s="107"/>
      <c r="F1866" s="107"/>
      <c r="G1866" s="107"/>
      <c r="H1866" s="107"/>
      <c r="I1866" s="107"/>
      <c r="J1866" s="107"/>
      <c r="K1866" s="107"/>
      <c r="L1866" s="107"/>
      <c r="M1866" s="107"/>
      <c r="N1866" s="107">
        <v>250</v>
      </c>
      <c r="O1866" s="107"/>
      <c r="P1866" s="107"/>
      <c r="Q1866" s="107"/>
      <c r="R1866" s="107"/>
      <c r="S1866" s="107"/>
      <c r="T1866" s="107"/>
      <c r="U1866" s="375">
        <f t="shared" si="780"/>
        <v>250</v>
      </c>
      <c r="V1866" s="32">
        <f t="shared" si="800"/>
        <v>250</v>
      </c>
      <c r="W1866" s="97">
        <f t="shared" si="801"/>
        <v>250</v>
      </c>
      <c r="X1866" s="172">
        <f t="shared" si="783"/>
        <v>0</v>
      </c>
      <c r="Y1866" s="57"/>
      <c r="Z1866" s="5">
        <f t="shared" si="789"/>
        <v>0</v>
      </c>
      <c r="AA1866" s="58"/>
      <c r="AB1866" s="58"/>
      <c r="AC1866" s="58"/>
      <c r="AD1866" s="58"/>
      <c r="AE1866" s="58"/>
      <c r="AF1866" s="58"/>
      <c r="AG1866" s="58"/>
      <c r="AH1866" s="58"/>
      <c r="AI1866" s="58"/>
      <c r="AJ1866" s="58"/>
      <c r="AK1866" s="58"/>
      <c r="AL1866" s="58"/>
      <c r="AM1866" s="58"/>
      <c r="AN1866" s="58"/>
      <c r="AO1866" s="58"/>
      <c r="AP1866" s="58"/>
      <c r="AQ1866" s="58"/>
      <c r="AR1866" s="58"/>
      <c r="AS1866" s="58"/>
      <c r="AT1866" s="58"/>
      <c r="AU1866" s="58"/>
      <c r="AV1866" s="58"/>
      <c r="AW1866" s="58"/>
      <c r="AX1866" s="58"/>
      <c r="AY1866" s="58"/>
      <c r="AZ1866" s="58"/>
      <c r="BA1866" s="58"/>
      <c r="BB1866" s="58"/>
      <c r="BC1866" s="58"/>
      <c r="BD1866" s="58"/>
      <c r="BE1866" s="58"/>
      <c r="BF1866" s="58"/>
      <c r="BG1866" s="58"/>
    </row>
    <row r="1867" spans="1:59" s="49" customFormat="1" ht="12">
      <c r="A1867" s="42" t="s">
        <v>65</v>
      </c>
      <c r="B1867" s="43" t="s">
        <v>66</v>
      </c>
      <c r="C1867" s="383">
        <f t="shared" ref="C1867:P1867" si="805">SUM(C1868:C1874)</f>
        <v>920</v>
      </c>
      <c r="D1867" s="103">
        <f t="shared" si="805"/>
        <v>710</v>
      </c>
      <c r="E1867" s="103">
        <f t="shared" si="805"/>
        <v>0</v>
      </c>
      <c r="F1867" s="103">
        <f t="shared" si="805"/>
        <v>0</v>
      </c>
      <c r="G1867" s="103">
        <f t="shared" si="805"/>
        <v>110</v>
      </c>
      <c r="H1867" s="103">
        <f t="shared" si="805"/>
        <v>0</v>
      </c>
      <c r="I1867" s="103">
        <f t="shared" si="805"/>
        <v>0</v>
      </c>
      <c r="J1867" s="103">
        <f t="shared" si="805"/>
        <v>0</v>
      </c>
      <c r="K1867" s="103">
        <f t="shared" si="805"/>
        <v>0</v>
      </c>
      <c r="L1867" s="103">
        <f t="shared" si="805"/>
        <v>0</v>
      </c>
      <c r="M1867" s="103">
        <f t="shared" si="805"/>
        <v>0</v>
      </c>
      <c r="N1867" s="103">
        <f>SUM(N1868:N1874)</f>
        <v>600</v>
      </c>
      <c r="O1867" s="103">
        <f t="shared" si="805"/>
        <v>0</v>
      </c>
      <c r="P1867" s="103">
        <f t="shared" si="805"/>
        <v>0</v>
      </c>
      <c r="Q1867" s="103"/>
      <c r="R1867" s="103"/>
      <c r="S1867" s="103"/>
      <c r="T1867" s="103"/>
      <c r="U1867" s="380">
        <f t="shared" ref="U1867:U1940" si="806">D1867+Q1867+R1867</f>
        <v>710</v>
      </c>
      <c r="V1867" s="32">
        <f t="shared" si="800"/>
        <v>710</v>
      </c>
      <c r="W1867" s="97">
        <f t="shared" si="801"/>
        <v>710</v>
      </c>
      <c r="X1867" s="171">
        <f t="shared" si="783"/>
        <v>-210</v>
      </c>
      <c r="Y1867" s="38"/>
      <c r="Z1867" s="5">
        <f t="shared" si="789"/>
        <v>0</v>
      </c>
      <c r="AA1867" s="48"/>
      <c r="AB1867" s="48"/>
      <c r="AC1867" s="48"/>
      <c r="AD1867" s="48"/>
      <c r="AE1867" s="48"/>
      <c r="AF1867" s="48"/>
      <c r="AG1867" s="48"/>
      <c r="AH1867" s="48"/>
      <c r="AI1867" s="48"/>
      <c r="AJ1867" s="48"/>
      <c r="AK1867" s="48"/>
      <c r="AL1867" s="48"/>
      <c r="AM1867" s="48"/>
      <c r="AN1867" s="48"/>
      <c r="AO1867" s="48"/>
      <c r="AP1867" s="48"/>
      <c r="AQ1867" s="48"/>
      <c r="AR1867" s="48"/>
      <c r="AS1867" s="48"/>
      <c r="AT1867" s="48"/>
      <c r="AU1867" s="48"/>
      <c r="AV1867" s="48"/>
      <c r="AW1867" s="48"/>
      <c r="AX1867" s="48"/>
      <c r="AY1867" s="48"/>
      <c r="AZ1867" s="48"/>
      <c r="BA1867" s="48"/>
      <c r="BB1867" s="48"/>
      <c r="BC1867" s="48"/>
      <c r="BD1867" s="48"/>
      <c r="BE1867" s="48"/>
      <c r="BF1867" s="48"/>
      <c r="BG1867" s="48"/>
    </row>
    <row r="1868" spans="1:59" s="59" customFormat="1" ht="12">
      <c r="A1868" s="50" t="s">
        <v>40</v>
      </c>
      <c r="B1868" s="51" t="s">
        <v>1337</v>
      </c>
      <c r="C1868" s="319">
        <v>50</v>
      </c>
      <c r="D1868" s="107">
        <f t="shared" si="802"/>
        <v>50</v>
      </c>
      <c r="E1868" s="107"/>
      <c r="F1868" s="107"/>
      <c r="G1868" s="107">
        <v>50</v>
      </c>
      <c r="H1868" s="107"/>
      <c r="I1868" s="107"/>
      <c r="J1868" s="107"/>
      <c r="K1868" s="107"/>
      <c r="L1868" s="107"/>
      <c r="M1868" s="107"/>
      <c r="N1868" s="107"/>
      <c r="O1868" s="107"/>
      <c r="P1868" s="107"/>
      <c r="Q1868" s="107"/>
      <c r="R1868" s="107"/>
      <c r="S1868" s="107"/>
      <c r="T1868" s="107"/>
      <c r="U1868" s="375">
        <f t="shared" si="806"/>
        <v>50</v>
      </c>
      <c r="V1868" s="32">
        <f t="shared" si="800"/>
        <v>50</v>
      </c>
      <c r="W1868" s="97">
        <f t="shared" si="801"/>
        <v>50</v>
      </c>
      <c r="X1868" s="172">
        <f t="shared" si="783"/>
        <v>0</v>
      </c>
      <c r="Y1868" s="57"/>
      <c r="Z1868" s="5">
        <f t="shared" si="789"/>
        <v>0</v>
      </c>
      <c r="AA1868" s="58"/>
      <c r="AB1868" s="58"/>
      <c r="AC1868" s="58"/>
      <c r="AD1868" s="58"/>
      <c r="AE1868" s="58"/>
      <c r="AF1868" s="58"/>
      <c r="AG1868" s="58"/>
      <c r="AH1868" s="58"/>
      <c r="AI1868" s="58"/>
      <c r="AJ1868" s="58"/>
      <c r="AK1868" s="58"/>
      <c r="AL1868" s="58"/>
      <c r="AM1868" s="58"/>
      <c r="AN1868" s="58"/>
      <c r="AO1868" s="58"/>
      <c r="AP1868" s="58"/>
      <c r="AQ1868" s="58"/>
      <c r="AR1868" s="58"/>
      <c r="AS1868" s="58"/>
      <c r="AT1868" s="58"/>
      <c r="AU1868" s="58"/>
      <c r="AV1868" s="58"/>
      <c r="AW1868" s="58"/>
      <c r="AX1868" s="58"/>
      <c r="AY1868" s="58"/>
      <c r="AZ1868" s="58"/>
      <c r="BA1868" s="58"/>
      <c r="BB1868" s="58"/>
      <c r="BC1868" s="58"/>
      <c r="BD1868" s="58"/>
      <c r="BE1868" s="58"/>
      <c r="BF1868" s="58"/>
      <c r="BG1868" s="58"/>
    </row>
    <row r="1869" spans="1:59" s="59" customFormat="1" ht="12">
      <c r="A1869" s="60" t="s">
        <v>40</v>
      </c>
      <c r="B1869" s="370" t="s">
        <v>1338</v>
      </c>
      <c r="C1869" s="319">
        <v>60</v>
      </c>
      <c r="D1869" s="107">
        <f t="shared" si="802"/>
        <v>60</v>
      </c>
      <c r="E1869" s="107"/>
      <c r="F1869" s="107"/>
      <c r="G1869" s="107">
        <v>60</v>
      </c>
      <c r="H1869" s="107"/>
      <c r="I1869" s="107"/>
      <c r="J1869" s="107"/>
      <c r="K1869" s="107"/>
      <c r="L1869" s="107"/>
      <c r="M1869" s="107"/>
      <c r="N1869" s="107"/>
      <c r="O1869" s="107"/>
      <c r="P1869" s="107"/>
      <c r="Q1869" s="107"/>
      <c r="R1869" s="107"/>
      <c r="S1869" s="107"/>
      <c r="T1869" s="107"/>
      <c r="U1869" s="375">
        <f t="shared" si="806"/>
        <v>60</v>
      </c>
      <c r="V1869" s="32">
        <f t="shared" si="800"/>
        <v>60</v>
      </c>
      <c r="W1869" s="97">
        <f t="shared" si="801"/>
        <v>60</v>
      </c>
      <c r="X1869" s="172">
        <f t="shared" si="783"/>
        <v>0</v>
      </c>
      <c r="Y1869" s="57"/>
      <c r="Z1869" s="5">
        <f t="shared" si="789"/>
        <v>0</v>
      </c>
      <c r="AA1869" s="58"/>
      <c r="AB1869" s="58"/>
      <c r="AC1869" s="58"/>
      <c r="AD1869" s="58"/>
      <c r="AE1869" s="58"/>
      <c r="AF1869" s="58"/>
      <c r="AG1869" s="58"/>
      <c r="AH1869" s="58"/>
      <c r="AI1869" s="58"/>
      <c r="AJ1869" s="58"/>
      <c r="AK1869" s="58"/>
      <c r="AL1869" s="58"/>
      <c r="AM1869" s="58"/>
      <c r="AN1869" s="58"/>
      <c r="AO1869" s="58"/>
      <c r="AP1869" s="58"/>
      <c r="AQ1869" s="58"/>
      <c r="AR1869" s="58"/>
      <c r="AS1869" s="58"/>
      <c r="AT1869" s="58"/>
      <c r="AU1869" s="58"/>
      <c r="AV1869" s="58"/>
      <c r="AW1869" s="58"/>
      <c r="AX1869" s="58"/>
      <c r="AY1869" s="58"/>
      <c r="AZ1869" s="58"/>
      <c r="BA1869" s="58"/>
      <c r="BB1869" s="58"/>
      <c r="BC1869" s="58"/>
      <c r="BD1869" s="58"/>
      <c r="BE1869" s="58"/>
      <c r="BF1869" s="58"/>
      <c r="BG1869" s="58"/>
    </row>
    <row r="1870" spans="1:59" s="59" customFormat="1" ht="24">
      <c r="A1870" s="60" t="s">
        <v>40</v>
      </c>
      <c r="B1870" s="370" t="s">
        <v>1339</v>
      </c>
      <c r="C1870" s="319">
        <v>110</v>
      </c>
      <c r="D1870" s="107">
        <f t="shared" si="802"/>
        <v>60</v>
      </c>
      <c r="E1870" s="107"/>
      <c r="F1870" s="107"/>
      <c r="G1870" s="107"/>
      <c r="H1870" s="107"/>
      <c r="I1870" s="107"/>
      <c r="J1870" s="107"/>
      <c r="K1870" s="107"/>
      <c r="L1870" s="107"/>
      <c r="M1870" s="107"/>
      <c r="N1870" s="107">
        <v>60</v>
      </c>
      <c r="O1870" s="107"/>
      <c r="P1870" s="107"/>
      <c r="Q1870" s="107"/>
      <c r="R1870" s="107"/>
      <c r="S1870" s="107"/>
      <c r="T1870" s="107"/>
      <c r="U1870" s="375">
        <f t="shared" si="806"/>
        <v>60</v>
      </c>
      <c r="V1870" s="32">
        <f t="shared" si="800"/>
        <v>60</v>
      </c>
      <c r="W1870" s="97">
        <f t="shared" si="801"/>
        <v>60</v>
      </c>
      <c r="X1870" s="172">
        <f t="shared" si="783"/>
        <v>-50</v>
      </c>
      <c r="Y1870" s="57"/>
      <c r="Z1870" s="5">
        <f t="shared" si="789"/>
        <v>0</v>
      </c>
      <c r="AA1870" s="58"/>
      <c r="AB1870" s="58"/>
      <c r="AC1870" s="58"/>
      <c r="AD1870" s="58"/>
      <c r="AE1870" s="58"/>
      <c r="AF1870" s="58"/>
      <c r="AG1870" s="58"/>
      <c r="AH1870" s="58"/>
      <c r="AI1870" s="58"/>
      <c r="AJ1870" s="58"/>
      <c r="AK1870" s="58"/>
      <c r="AL1870" s="58"/>
      <c r="AM1870" s="58"/>
      <c r="AN1870" s="58"/>
      <c r="AO1870" s="58"/>
      <c r="AP1870" s="58"/>
      <c r="AQ1870" s="58"/>
      <c r="AR1870" s="58"/>
      <c r="AS1870" s="58"/>
      <c r="AT1870" s="58"/>
      <c r="AU1870" s="58"/>
      <c r="AV1870" s="58"/>
      <c r="AW1870" s="58"/>
      <c r="AX1870" s="58"/>
      <c r="AY1870" s="58"/>
      <c r="AZ1870" s="58"/>
      <c r="BA1870" s="58"/>
      <c r="BB1870" s="58"/>
      <c r="BC1870" s="58"/>
      <c r="BD1870" s="58"/>
      <c r="BE1870" s="58"/>
      <c r="BF1870" s="58"/>
      <c r="BG1870" s="58"/>
    </row>
    <row r="1871" spans="1:59" s="59" customFormat="1" ht="154.5" customHeight="1" outlineLevel="1">
      <c r="A1871" s="63" t="s">
        <v>1340</v>
      </c>
      <c r="B1871" s="370" t="s">
        <v>1341</v>
      </c>
      <c r="C1871" s="319">
        <v>350</v>
      </c>
      <c r="D1871" s="107">
        <f t="shared" si="802"/>
        <v>390</v>
      </c>
      <c r="E1871" s="107"/>
      <c r="F1871" s="107"/>
      <c r="G1871" s="107"/>
      <c r="H1871" s="107"/>
      <c r="I1871" s="107"/>
      <c r="J1871" s="107"/>
      <c r="K1871" s="107"/>
      <c r="L1871" s="107"/>
      <c r="M1871" s="107"/>
      <c r="N1871" s="107">
        <v>390</v>
      </c>
      <c r="O1871" s="107"/>
      <c r="P1871" s="107"/>
      <c r="Q1871" s="107"/>
      <c r="R1871" s="107"/>
      <c r="S1871" s="107"/>
      <c r="T1871" s="107"/>
      <c r="U1871" s="375">
        <f t="shared" si="806"/>
        <v>390</v>
      </c>
      <c r="V1871" s="32">
        <f t="shared" si="800"/>
        <v>390</v>
      </c>
      <c r="W1871" s="97">
        <f t="shared" si="801"/>
        <v>390</v>
      </c>
      <c r="X1871" s="172">
        <f t="shared" si="783"/>
        <v>40</v>
      </c>
      <c r="Y1871" s="57"/>
      <c r="Z1871" s="5">
        <f t="shared" si="789"/>
        <v>0</v>
      </c>
      <c r="AA1871" s="58"/>
      <c r="AB1871" s="58"/>
      <c r="AC1871" s="58"/>
      <c r="AD1871" s="58"/>
      <c r="AE1871" s="58"/>
      <c r="AF1871" s="58"/>
      <c r="AG1871" s="58"/>
      <c r="AH1871" s="58"/>
      <c r="AI1871" s="58"/>
      <c r="AJ1871" s="58"/>
      <c r="AK1871" s="58"/>
      <c r="AL1871" s="58"/>
      <c r="AM1871" s="58"/>
      <c r="AN1871" s="58"/>
      <c r="AO1871" s="58"/>
      <c r="AP1871" s="58"/>
      <c r="AQ1871" s="58"/>
      <c r="AR1871" s="58"/>
      <c r="AS1871" s="58"/>
      <c r="AT1871" s="58"/>
      <c r="AU1871" s="58"/>
      <c r="AV1871" s="58"/>
      <c r="AW1871" s="58"/>
      <c r="AX1871" s="58"/>
      <c r="AY1871" s="58"/>
      <c r="AZ1871" s="58"/>
      <c r="BA1871" s="58"/>
      <c r="BB1871" s="58"/>
      <c r="BC1871" s="58"/>
      <c r="BD1871" s="58"/>
      <c r="BE1871" s="58"/>
      <c r="BF1871" s="58"/>
      <c r="BG1871" s="58"/>
    </row>
    <row r="1872" spans="1:59" s="59" customFormat="1" ht="24" hidden="1" outlineLevel="1">
      <c r="A1872" s="63" t="s">
        <v>1340</v>
      </c>
      <c r="B1872" s="370" t="s">
        <v>1342</v>
      </c>
      <c r="C1872" s="319">
        <v>80</v>
      </c>
      <c r="D1872" s="107"/>
      <c r="E1872" s="107"/>
      <c r="F1872" s="107"/>
      <c r="G1872" s="107"/>
      <c r="H1872" s="107"/>
      <c r="I1872" s="107"/>
      <c r="J1872" s="107"/>
      <c r="K1872" s="107"/>
      <c r="L1872" s="107"/>
      <c r="M1872" s="107"/>
      <c r="N1872" s="107"/>
      <c r="O1872" s="107"/>
      <c r="P1872" s="107"/>
      <c r="Q1872" s="107"/>
      <c r="R1872" s="107"/>
      <c r="S1872" s="107"/>
      <c r="T1872" s="107"/>
      <c r="U1872" s="375">
        <f t="shared" si="806"/>
        <v>0</v>
      </c>
      <c r="V1872" s="32">
        <f t="shared" si="800"/>
        <v>0</v>
      </c>
      <c r="W1872" s="97">
        <f t="shared" si="801"/>
        <v>0</v>
      </c>
      <c r="X1872" s="172">
        <f t="shared" si="783"/>
        <v>-80</v>
      </c>
      <c r="Y1872" s="57"/>
      <c r="Z1872" s="5">
        <f t="shared" si="789"/>
        <v>0</v>
      </c>
      <c r="AA1872" s="58"/>
      <c r="AB1872" s="58"/>
      <c r="AC1872" s="58"/>
      <c r="AD1872" s="58"/>
      <c r="AE1872" s="58"/>
      <c r="AF1872" s="58"/>
      <c r="AG1872" s="58"/>
      <c r="AH1872" s="58"/>
      <c r="AI1872" s="58"/>
      <c r="AJ1872" s="58"/>
      <c r="AK1872" s="58"/>
      <c r="AL1872" s="58"/>
      <c r="AM1872" s="58"/>
      <c r="AN1872" s="58"/>
      <c r="AO1872" s="58"/>
      <c r="AP1872" s="58"/>
      <c r="AQ1872" s="58"/>
      <c r="AR1872" s="58"/>
      <c r="AS1872" s="58"/>
      <c r="AT1872" s="58"/>
      <c r="AU1872" s="58"/>
      <c r="AV1872" s="58"/>
      <c r="AW1872" s="58"/>
      <c r="AX1872" s="58"/>
      <c r="AY1872" s="58"/>
      <c r="AZ1872" s="58"/>
      <c r="BA1872" s="58"/>
      <c r="BB1872" s="58"/>
      <c r="BC1872" s="58"/>
      <c r="BD1872" s="58"/>
      <c r="BE1872" s="58"/>
      <c r="BF1872" s="58"/>
      <c r="BG1872" s="58"/>
    </row>
    <row r="1873" spans="1:59" s="59" customFormat="1" ht="36" hidden="1" outlineLevel="1">
      <c r="A1873" s="63" t="s">
        <v>40</v>
      </c>
      <c r="B1873" s="370" t="s">
        <v>1343</v>
      </c>
      <c r="C1873" s="319">
        <v>120</v>
      </c>
      <c r="D1873" s="107"/>
      <c r="E1873" s="107"/>
      <c r="F1873" s="107"/>
      <c r="G1873" s="107"/>
      <c r="H1873" s="107"/>
      <c r="I1873" s="107"/>
      <c r="J1873" s="107"/>
      <c r="K1873" s="107"/>
      <c r="L1873" s="107"/>
      <c r="M1873" s="107"/>
      <c r="N1873" s="107"/>
      <c r="O1873" s="107"/>
      <c r="P1873" s="107"/>
      <c r="Q1873" s="107"/>
      <c r="R1873" s="107"/>
      <c r="S1873" s="107"/>
      <c r="T1873" s="107"/>
      <c r="U1873" s="375">
        <f t="shared" si="806"/>
        <v>0</v>
      </c>
      <c r="V1873" s="32">
        <f t="shared" si="800"/>
        <v>0</v>
      </c>
      <c r="W1873" s="97">
        <f t="shared" si="801"/>
        <v>0</v>
      </c>
      <c r="X1873" s="172">
        <f t="shared" si="783"/>
        <v>-120</v>
      </c>
      <c r="Y1873" s="57"/>
      <c r="Z1873" s="5">
        <f t="shared" si="789"/>
        <v>0</v>
      </c>
      <c r="AA1873" s="58"/>
      <c r="AB1873" s="58"/>
      <c r="AC1873" s="58"/>
      <c r="AD1873" s="58"/>
      <c r="AE1873" s="58"/>
      <c r="AF1873" s="58"/>
      <c r="AG1873" s="58"/>
      <c r="AH1873" s="58"/>
      <c r="AI1873" s="58"/>
      <c r="AJ1873" s="58"/>
      <c r="AK1873" s="58"/>
      <c r="AL1873" s="58"/>
      <c r="AM1873" s="58"/>
      <c r="AN1873" s="58"/>
      <c r="AO1873" s="58"/>
      <c r="AP1873" s="58"/>
      <c r="AQ1873" s="58"/>
      <c r="AR1873" s="58"/>
      <c r="AS1873" s="58"/>
      <c r="AT1873" s="58"/>
      <c r="AU1873" s="58"/>
      <c r="AV1873" s="58"/>
      <c r="AW1873" s="58"/>
      <c r="AX1873" s="58"/>
      <c r="AY1873" s="58"/>
      <c r="AZ1873" s="58"/>
      <c r="BA1873" s="58"/>
      <c r="BB1873" s="58"/>
      <c r="BC1873" s="58"/>
      <c r="BD1873" s="58"/>
      <c r="BE1873" s="58"/>
      <c r="BF1873" s="58"/>
      <c r="BG1873" s="58"/>
    </row>
    <row r="1874" spans="1:59" s="59" customFormat="1" ht="12" collapsed="1">
      <c r="A1874" s="63" t="s">
        <v>40</v>
      </c>
      <c r="B1874" s="370" t="s">
        <v>1344</v>
      </c>
      <c r="C1874" s="319">
        <v>150</v>
      </c>
      <c r="D1874" s="107">
        <f t="shared" si="802"/>
        <v>150</v>
      </c>
      <c r="E1874" s="107"/>
      <c r="F1874" s="107"/>
      <c r="G1874" s="107"/>
      <c r="H1874" s="107"/>
      <c r="I1874" s="107"/>
      <c r="J1874" s="107"/>
      <c r="K1874" s="107"/>
      <c r="L1874" s="107"/>
      <c r="M1874" s="107"/>
      <c r="N1874" s="107">
        <v>150</v>
      </c>
      <c r="O1874" s="107"/>
      <c r="P1874" s="107"/>
      <c r="Q1874" s="107"/>
      <c r="R1874" s="107"/>
      <c r="S1874" s="107"/>
      <c r="T1874" s="107"/>
      <c r="U1874" s="375">
        <f t="shared" si="806"/>
        <v>150</v>
      </c>
      <c r="V1874" s="32">
        <f t="shared" si="800"/>
        <v>150</v>
      </c>
      <c r="W1874" s="97">
        <f t="shared" si="801"/>
        <v>150</v>
      </c>
      <c r="X1874" s="172">
        <f t="shared" si="783"/>
        <v>0</v>
      </c>
      <c r="Y1874" s="57"/>
      <c r="Z1874" s="5">
        <f t="shared" si="789"/>
        <v>0</v>
      </c>
      <c r="AA1874" s="58"/>
      <c r="AB1874" s="58"/>
      <c r="AC1874" s="58"/>
      <c r="AD1874" s="58"/>
      <c r="AE1874" s="58"/>
      <c r="AF1874" s="58"/>
      <c r="AG1874" s="58"/>
      <c r="AH1874" s="58"/>
      <c r="AI1874" s="58"/>
      <c r="AJ1874" s="58"/>
      <c r="AK1874" s="58"/>
      <c r="AL1874" s="58"/>
      <c r="AM1874" s="58"/>
      <c r="AN1874" s="58"/>
      <c r="AO1874" s="58"/>
      <c r="AP1874" s="58"/>
      <c r="AQ1874" s="58"/>
      <c r="AR1874" s="58"/>
      <c r="AS1874" s="58"/>
      <c r="AT1874" s="58"/>
      <c r="AU1874" s="58"/>
      <c r="AV1874" s="58"/>
      <c r="AW1874" s="58"/>
      <c r="AX1874" s="58"/>
      <c r="AY1874" s="58"/>
      <c r="AZ1874" s="58"/>
      <c r="BA1874" s="58"/>
      <c r="BB1874" s="58"/>
      <c r="BC1874" s="58"/>
      <c r="BD1874" s="58"/>
      <c r="BE1874" s="58"/>
      <c r="BF1874" s="58"/>
      <c r="BG1874" s="58"/>
    </row>
    <row r="1875" spans="1:59" s="41" customFormat="1" ht="12">
      <c r="A1875" s="27">
        <v>27</v>
      </c>
      <c r="B1875" s="28" t="s">
        <v>1345</v>
      </c>
      <c r="C1875" s="378">
        <v>9907</v>
      </c>
      <c r="D1875" s="37">
        <f t="shared" si="802"/>
        <v>8956</v>
      </c>
      <c r="E1875" s="37">
        <f t="shared" ref="E1875:P1875" si="807">E1876+E1879+E1882+E1888</f>
        <v>0</v>
      </c>
      <c r="F1875" s="37">
        <f t="shared" si="807"/>
        <v>300</v>
      </c>
      <c r="G1875" s="37">
        <f t="shared" si="807"/>
        <v>300</v>
      </c>
      <c r="H1875" s="37">
        <f t="shared" si="807"/>
        <v>0</v>
      </c>
      <c r="I1875" s="37">
        <f t="shared" si="807"/>
        <v>0</v>
      </c>
      <c r="J1875" s="37">
        <f t="shared" si="807"/>
        <v>0</v>
      </c>
      <c r="K1875" s="37">
        <f t="shared" si="807"/>
        <v>0</v>
      </c>
      <c r="L1875" s="37">
        <f t="shared" si="807"/>
        <v>0</v>
      </c>
      <c r="M1875" s="37">
        <f t="shared" si="807"/>
        <v>0</v>
      </c>
      <c r="N1875" s="37">
        <f t="shared" si="807"/>
        <v>8326</v>
      </c>
      <c r="O1875" s="37">
        <f t="shared" si="807"/>
        <v>0</v>
      </c>
      <c r="P1875" s="37">
        <f t="shared" si="807"/>
        <v>30</v>
      </c>
      <c r="Q1875" s="37">
        <f t="shared" ref="Q1875:R1875" si="808">Q1876+Q1877+Q1878+Q1885</f>
        <v>109</v>
      </c>
      <c r="R1875" s="37">
        <f t="shared" si="808"/>
        <v>12</v>
      </c>
      <c r="S1875" s="37">
        <f>S1879</f>
        <v>97</v>
      </c>
      <c r="T1875" s="37">
        <f>T1879</f>
        <v>0</v>
      </c>
      <c r="U1875" s="377">
        <f t="shared" si="806"/>
        <v>9077</v>
      </c>
      <c r="V1875" s="32">
        <f t="shared" si="800"/>
        <v>8980</v>
      </c>
      <c r="W1875" s="97">
        <f t="shared" si="801"/>
        <v>8956</v>
      </c>
      <c r="X1875" s="125">
        <f t="shared" ref="X1875:X1938" si="809">D1875-C1875</f>
        <v>-951</v>
      </c>
      <c r="Y1875" s="75" t="s">
        <v>37</v>
      </c>
      <c r="Z1875" s="5">
        <f t="shared" si="789"/>
        <v>0</v>
      </c>
      <c r="AA1875" s="39"/>
      <c r="AB1875" s="39"/>
      <c r="AC1875" s="40"/>
      <c r="AD1875" s="40"/>
      <c r="AE1875" s="40"/>
      <c r="AF1875" s="40"/>
      <c r="AG1875" s="40"/>
      <c r="AH1875" s="40"/>
      <c r="AI1875" s="40"/>
      <c r="AJ1875" s="40"/>
      <c r="AK1875" s="40"/>
      <c r="AL1875" s="40"/>
      <c r="AM1875" s="40"/>
      <c r="AN1875" s="40"/>
      <c r="AO1875" s="40"/>
      <c r="AP1875" s="40"/>
      <c r="AQ1875" s="40"/>
      <c r="AR1875" s="40"/>
      <c r="AS1875" s="40"/>
      <c r="AT1875" s="40"/>
      <c r="AU1875" s="40"/>
      <c r="AV1875" s="40"/>
      <c r="AW1875" s="40"/>
      <c r="AX1875" s="40"/>
      <c r="AY1875" s="40"/>
      <c r="AZ1875" s="40"/>
      <c r="BA1875" s="40"/>
      <c r="BB1875" s="40"/>
      <c r="BC1875" s="40"/>
      <c r="BD1875" s="40"/>
      <c r="BE1875" s="40"/>
      <c r="BF1875" s="40"/>
      <c r="BG1875" s="40"/>
    </row>
    <row r="1876" spans="1:59" s="49" customFormat="1" ht="12">
      <c r="A1876" s="42" t="s">
        <v>35</v>
      </c>
      <c r="B1876" s="43" t="s">
        <v>139</v>
      </c>
      <c r="C1876" s="381">
        <v>4876</v>
      </c>
      <c r="D1876" s="45">
        <f t="shared" si="802"/>
        <v>5791</v>
      </c>
      <c r="E1876" s="45"/>
      <c r="F1876" s="45"/>
      <c r="G1876" s="45"/>
      <c r="H1876" s="45"/>
      <c r="I1876" s="45"/>
      <c r="J1876" s="45"/>
      <c r="K1876" s="45"/>
      <c r="L1876" s="45"/>
      <c r="M1876" s="45"/>
      <c r="N1876" s="45">
        <f>N1877+N1878</f>
        <v>5791</v>
      </c>
      <c r="O1876" s="45"/>
      <c r="P1876" s="45"/>
      <c r="Q1876" s="45"/>
      <c r="R1876" s="45"/>
      <c r="S1876" s="45"/>
      <c r="T1876" s="45"/>
      <c r="U1876" s="375">
        <f t="shared" si="806"/>
        <v>5791</v>
      </c>
      <c r="V1876" s="32">
        <f t="shared" si="800"/>
        <v>5791</v>
      </c>
      <c r="W1876" s="97">
        <f t="shared" si="801"/>
        <v>5791</v>
      </c>
      <c r="X1876" s="176">
        <f t="shared" si="809"/>
        <v>915</v>
      </c>
      <c r="Y1876" s="38"/>
      <c r="Z1876" s="5">
        <f t="shared" si="789"/>
        <v>0</v>
      </c>
      <c r="AA1876" s="48"/>
      <c r="AB1876" s="48"/>
      <c r="AC1876" s="48"/>
      <c r="AD1876" s="48"/>
      <c r="AE1876" s="48"/>
      <c r="AF1876" s="48"/>
      <c r="AG1876" s="48"/>
      <c r="AH1876" s="48"/>
      <c r="AI1876" s="48"/>
      <c r="AJ1876" s="48"/>
      <c r="AK1876" s="48"/>
      <c r="AL1876" s="48"/>
      <c r="AM1876" s="48"/>
      <c r="AN1876" s="48"/>
      <c r="AO1876" s="48"/>
      <c r="AP1876" s="48"/>
      <c r="AQ1876" s="48"/>
      <c r="AR1876" s="48"/>
      <c r="AS1876" s="48"/>
      <c r="AT1876" s="48"/>
      <c r="AU1876" s="48"/>
      <c r="AV1876" s="48"/>
      <c r="AW1876" s="48"/>
      <c r="AX1876" s="48"/>
      <c r="AY1876" s="48"/>
      <c r="AZ1876" s="48"/>
      <c r="BA1876" s="48"/>
      <c r="BB1876" s="48"/>
      <c r="BC1876" s="48"/>
      <c r="BD1876" s="48"/>
      <c r="BE1876" s="48"/>
      <c r="BF1876" s="48"/>
      <c r="BG1876" s="48"/>
    </row>
    <row r="1877" spans="1:59" s="49" customFormat="1" ht="12">
      <c r="A1877" s="42" t="s">
        <v>40</v>
      </c>
      <c r="B1877" s="51" t="s">
        <v>1223</v>
      </c>
      <c r="C1877" s="381"/>
      <c r="D1877" s="52">
        <f t="shared" si="802"/>
        <v>5540</v>
      </c>
      <c r="E1877" s="52"/>
      <c r="F1877" s="52"/>
      <c r="G1877" s="52"/>
      <c r="H1877" s="52"/>
      <c r="I1877" s="52"/>
      <c r="J1877" s="52"/>
      <c r="K1877" s="52"/>
      <c r="L1877" s="52"/>
      <c r="M1877" s="52"/>
      <c r="N1877" s="52">
        <v>5540</v>
      </c>
      <c r="O1877" s="52"/>
      <c r="P1877" s="52"/>
      <c r="Q1877" s="52">
        <v>109</v>
      </c>
      <c r="R1877" s="52"/>
      <c r="S1877" s="52"/>
      <c r="T1877" s="52"/>
      <c r="U1877" s="380">
        <f t="shared" si="806"/>
        <v>5649</v>
      </c>
      <c r="V1877" s="32">
        <f t="shared" si="800"/>
        <v>5649</v>
      </c>
      <c r="W1877" s="97">
        <f t="shared" si="801"/>
        <v>5540</v>
      </c>
      <c r="X1877" s="172">
        <f t="shared" si="809"/>
        <v>5540</v>
      </c>
      <c r="Y1877" s="38"/>
      <c r="Z1877" s="5">
        <f t="shared" si="789"/>
        <v>0</v>
      </c>
      <c r="AA1877" s="48"/>
      <c r="AB1877" s="48"/>
      <c r="AC1877" s="48"/>
      <c r="AD1877" s="48"/>
      <c r="AE1877" s="48"/>
      <c r="AF1877" s="48"/>
      <c r="AG1877" s="48"/>
      <c r="AH1877" s="48"/>
      <c r="AI1877" s="48"/>
      <c r="AJ1877" s="48"/>
      <c r="AK1877" s="48"/>
      <c r="AL1877" s="48"/>
      <c r="AM1877" s="48"/>
      <c r="AN1877" s="48"/>
      <c r="AO1877" s="48"/>
      <c r="AP1877" s="48"/>
      <c r="AQ1877" s="48"/>
      <c r="AR1877" s="48"/>
      <c r="AS1877" s="48"/>
      <c r="AT1877" s="48"/>
      <c r="AU1877" s="48"/>
      <c r="AV1877" s="48"/>
      <c r="AW1877" s="48"/>
      <c r="AX1877" s="48"/>
      <c r="AY1877" s="48"/>
      <c r="AZ1877" s="48"/>
      <c r="BA1877" s="48"/>
      <c r="BB1877" s="48"/>
      <c r="BC1877" s="48"/>
      <c r="BD1877" s="48"/>
      <c r="BE1877" s="48"/>
      <c r="BF1877" s="48"/>
      <c r="BG1877" s="48"/>
    </row>
    <row r="1878" spans="1:59" s="49" customFormat="1" ht="12">
      <c r="A1878" s="42" t="s">
        <v>40</v>
      </c>
      <c r="B1878" s="51" t="s">
        <v>42</v>
      </c>
      <c r="C1878" s="381"/>
      <c r="D1878" s="52">
        <f t="shared" si="802"/>
        <v>251</v>
      </c>
      <c r="E1878" s="52"/>
      <c r="F1878" s="52"/>
      <c r="G1878" s="52"/>
      <c r="H1878" s="52"/>
      <c r="I1878" s="52"/>
      <c r="J1878" s="52"/>
      <c r="K1878" s="52"/>
      <c r="L1878" s="52"/>
      <c r="M1878" s="52"/>
      <c r="N1878" s="52">
        <v>251</v>
      </c>
      <c r="O1878" s="52"/>
      <c r="P1878" s="52"/>
      <c r="Q1878" s="52"/>
      <c r="R1878" s="52"/>
      <c r="S1878" s="52"/>
      <c r="T1878" s="52"/>
      <c r="U1878" s="380">
        <f t="shared" si="806"/>
        <v>251</v>
      </c>
      <c r="V1878" s="32">
        <f t="shared" si="800"/>
        <v>251</v>
      </c>
      <c r="W1878" s="97">
        <f t="shared" si="801"/>
        <v>251</v>
      </c>
      <c r="X1878" s="385">
        <f t="shared" si="809"/>
        <v>251</v>
      </c>
      <c r="Y1878" s="38"/>
      <c r="Z1878" s="5">
        <f t="shared" si="789"/>
        <v>0</v>
      </c>
      <c r="AA1878" s="48"/>
      <c r="AB1878" s="48"/>
      <c r="AC1878" s="48"/>
      <c r="AD1878" s="48"/>
      <c r="AE1878" s="48"/>
      <c r="AF1878" s="48"/>
      <c r="AG1878" s="48"/>
      <c r="AH1878" s="48"/>
      <c r="AI1878" s="48"/>
      <c r="AJ1878" s="48"/>
      <c r="AK1878" s="48"/>
      <c r="AL1878" s="48"/>
      <c r="AM1878" s="48"/>
      <c r="AN1878" s="48"/>
      <c r="AO1878" s="48"/>
      <c r="AP1878" s="48"/>
      <c r="AQ1878" s="48"/>
      <c r="AR1878" s="48"/>
      <c r="AS1878" s="48"/>
      <c r="AT1878" s="48"/>
      <c r="AU1878" s="48"/>
      <c r="AV1878" s="48"/>
      <c r="AW1878" s="48"/>
      <c r="AX1878" s="48"/>
      <c r="AY1878" s="48"/>
      <c r="AZ1878" s="48"/>
      <c r="BA1878" s="48"/>
      <c r="BB1878" s="48"/>
      <c r="BC1878" s="48"/>
      <c r="BD1878" s="48"/>
      <c r="BE1878" s="48"/>
      <c r="BF1878" s="48"/>
      <c r="BG1878" s="48"/>
    </row>
    <row r="1879" spans="1:59" s="59" customFormat="1" ht="12">
      <c r="A1879" s="42" t="s">
        <v>43</v>
      </c>
      <c r="B1879" s="43" t="s">
        <v>44</v>
      </c>
      <c r="C1879" s="381">
        <v>980</v>
      </c>
      <c r="D1879" s="45">
        <f t="shared" si="802"/>
        <v>877</v>
      </c>
      <c r="E1879" s="45"/>
      <c r="F1879" s="45"/>
      <c r="G1879" s="45"/>
      <c r="H1879" s="45"/>
      <c r="I1879" s="45"/>
      <c r="J1879" s="45"/>
      <c r="K1879" s="45"/>
      <c r="L1879" s="45"/>
      <c r="M1879" s="45"/>
      <c r="N1879" s="45">
        <f>N1880+N1881</f>
        <v>877</v>
      </c>
      <c r="O1879" s="45"/>
      <c r="P1879" s="45"/>
      <c r="Q1879" s="45"/>
      <c r="R1879" s="45"/>
      <c r="S1879" s="45">
        <v>97</v>
      </c>
      <c r="T1879" s="45"/>
      <c r="U1879" s="380">
        <f t="shared" si="806"/>
        <v>877</v>
      </c>
      <c r="V1879" s="32">
        <f t="shared" si="800"/>
        <v>780</v>
      </c>
      <c r="W1879" s="97">
        <f t="shared" si="801"/>
        <v>877</v>
      </c>
      <c r="X1879" s="176">
        <f t="shared" si="809"/>
        <v>-103</v>
      </c>
      <c r="Y1879" s="57"/>
      <c r="Z1879" s="5">
        <f t="shared" si="789"/>
        <v>0</v>
      </c>
      <c r="AA1879" s="58"/>
      <c r="AB1879" s="58"/>
      <c r="AC1879" s="58"/>
      <c r="AD1879" s="58"/>
      <c r="AE1879" s="58"/>
      <c r="AF1879" s="58"/>
      <c r="AG1879" s="58"/>
      <c r="AH1879" s="58"/>
      <c r="AI1879" s="58"/>
      <c r="AJ1879" s="58"/>
      <c r="AK1879" s="58"/>
      <c r="AL1879" s="58"/>
      <c r="AM1879" s="58"/>
      <c r="AN1879" s="58"/>
      <c r="AO1879" s="58"/>
      <c r="AP1879" s="58"/>
      <c r="AQ1879" s="58"/>
      <c r="AR1879" s="58"/>
      <c r="AS1879" s="58"/>
      <c r="AT1879" s="58"/>
      <c r="AU1879" s="58"/>
      <c r="AV1879" s="58"/>
      <c r="AW1879" s="58"/>
      <c r="AX1879" s="58"/>
      <c r="AY1879" s="58"/>
      <c r="AZ1879" s="58"/>
      <c r="BA1879" s="58"/>
      <c r="BB1879" s="58"/>
      <c r="BC1879" s="58"/>
      <c r="BD1879" s="58"/>
      <c r="BE1879" s="58"/>
      <c r="BF1879" s="58"/>
      <c r="BG1879" s="58"/>
    </row>
    <row r="1880" spans="1:59" s="59" customFormat="1" ht="12">
      <c r="A1880" s="42" t="s">
        <v>40</v>
      </c>
      <c r="B1880" s="51" t="s">
        <v>1223</v>
      </c>
      <c r="C1880" s="381"/>
      <c r="D1880" s="52">
        <f t="shared" si="802"/>
        <v>832</v>
      </c>
      <c r="E1880" s="52"/>
      <c r="F1880" s="52"/>
      <c r="G1880" s="52"/>
      <c r="H1880" s="52"/>
      <c r="I1880" s="52"/>
      <c r="J1880" s="52"/>
      <c r="K1880" s="52"/>
      <c r="L1880" s="52"/>
      <c r="M1880" s="52"/>
      <c r="N1880" s="52">
        <v>832</v>
      </c>
      <c r="O1880" s="52"/>
      <c r="P1880" s="52"/>
      <c r="Q1880" s="52"/>
      <c r="R1880" s="52"/>
      <c r="S1880" s="52"/>
      <c r="T1880" s="52"/>
      <c r="U1880" s="375">
        <f t="shared" si="806"/>
        <v>832</v>
      </c>
      <c r="V1880" s="32">
        <f t="shared" si="800"/>
        <v>832</v>
      </c>
      <c r="W1880" s="97">
        <f t="shared" si="801"/>
        <v>832</v>
      </c>
      <c r="X1880" s="172">
        <f t="shared" si="809"/>
        <v>832</v>
      </c>
      <c r="Y1880" s="57"/>
      <c r="Z1880" s="5">
        <f t="shared" si="789"/>
        <v>0</v>
      </c>
      <c r="AA1880" s="58"/>
      <c r="AB1880" s="58"/>
      <c r="AC1880" s="58"/>
      <c r="AD1880" s="58"/>
      <c r="AE1880" s="58"/>
      <c r="AF1880" s="58"/>
      <c r="AG1880" s="58"/>
      <c r="AH1880" s="58"/>
      <c r="AI1880" s="58"/>
      <c r="AJ1880" s="58"/>
      <c r="AK1880" s="58"/>
      <c r="AL1880" s="58"/>
      <c r="AM1880" s="58"/>
      <c r="AN1880" s="58"/>
      <c r="AO1880" s="58"/>
      <c r="AP1880" s="58"/>
      <c r="AQ1880" s="58"/>
      <c r="AR1880" s="58"/>
      <c r="AS1880" s="58"/>
      <c r="AT1880" s="58"/>
      <c r="AU1880" s="58"/>
      <c r="AV1880" s="58"/>
      <c r="AW1880" s="58"/>
      <c r="AX1880" s="58"/>
      <c r="AY1880" s="58"/>
      <c r="AZ1880" s="58"/>
      <c r="BA1880" s="58"/>
      <c r="BB1880" s="58"/>
      <c r="BC1880" s="58"/>
      <c r="BD1880" s="58"/>
      <c r="BE1880" s="58"/>
      <c r="BF1880" s="58"/>
      <c r="BG1880" s="58"/>
    </row>
    <row r="1881" spans="1:59" s="59" customFormat="1" ht="12">
      <c r="A1881" s="42" t="s">
        <v>40</v>
      </c>
      <c r="B1881" s="51" t="s">
        <v>42</v>
      </c>
      <c r="C1881" s="381"/>
      <c r="D1881" s="52">
        <f t="shared" si="802"/>
        <v>45</v>
      </c>
      <c r="E1881" s="52"/>
      <c r="F1881" s="52"/>
      <c r="G1881" s="52"/>
      <c r="H1881" s="52"/>
      <c r="I1881" s="52"/>
      <c r="J1881" s="52"/>
      <c r="K1881" s="52"/>
      <c r="L1881" s="52"/>
      <c r="M1881" s="52"/>
      <c r="N1881" s="52">
        <v>45</v>
      </c>
      <c r="O1881" s="52"/>
      <c r="P1881" s="52"/>
      <c r="Q1881" s="52"/>
      <c r="R1881" s="52"/>
      <c r="S1881" s="52"/>
      <c r="T1881" s="52"/>
      <c r="U1881" s="375">
        <f t="shared" si="806"/>
        <v>45</v>
      </c>
      <c r="V1881" s="32">
        <f t="shared" si="800"/>
        <v>45</v>
      </c>
      <c r="W1881" s="97">
        <f t="shared" si="801"/>
        <v>45</v>
      </c>
      <c r="X1881" s="172">
        <f t="shared" si="809"/>
        <v>45</v>
      </c>
      <c r="Y1881" s="57"/>
      <c r="Z1881" s="5">
        <f t="shared" si="789"/>
        <v>0</v>
      </c>
      <c r="AA1881" s="58"/>
      <c r="AB1881" s="58"/>
      <c r="AC1881" s="58"/>
      <c r="AD1881" s="58"/>
      <c r="AE1881" s="58"/>
      <c r="AF1881" s="58"/>
      <c r="AG1881" s="58"/>
      <c r="AH1881" s="58"/>
      <c r="AI1881" s="58"/>
      <c r="AJ1881" s="58"/>
      <c r="AK1881" s="58"/>
      <c r="AL1881" s="58"/>
      <c r="AM1881" s="58"/>
      <c r="AN1881" s="58"/>
      <c r="AO1881" s="58"/>
      <c r="AP1881" s="58"/>
      <c r="AQ1881" s="58"/>
      <c r="AR1881" s="58"/>
      <c r="AS1881" s="58"/>
      <c r="AT1881" s="58"/>
      <c r="AU1881" s="58"/>
      <c r="AV1881" s="58"/>
      <c r="AW1881" s="58"/>
      <c r="AX1881" s="58"/>
      <c r="AY1881" s="58"/>
      <c r="AZ1881" s="58"/>
      <c r="BA1881" s="58"/>
      <c r="BB1881" s="58"/>
      <c r="BC1881" s="58"/>
      <c r="BD1881" s="58"/>
      <c r="BE1881" s="58"/>
      <c r="BF1881" s="58"/>
      <c r="BG1881" s="58"/>
    </row>
    <row r="1882" spans="1:59" s="59" customFormat="1" ht="12">
      <c r="A1882" s="42" t="s">
        <v>45</v>
      </c>
      <c r="B1882" s="43" t="s">
        <v>94</v>
      </c>
      <c r="C1882" s="381">
        <v>1300</v>
      </c>
      <c r="D1882" s="45">
        <f t="shared" si="802"/>
        <v>1200</v>
      </c>
      <c r="E1882" s="45">
        <f t="shared" ref="E1882:P1882" si="810">SUM(E1883:E1887)</f>
        <v>0</v>
      </c>
      <c r="F1882" s="45">
        <f t="shared" si="810"/>
        <v>0</v>
      </c>
      <c r="G1882" s="45">
        <f t="shared" si="810"/>
        <v>300</v>
      </c>
      <c r="H1882" s="45">
        <f t="shared" si="810"/>
        <v>0</v>
      </c>
      <c r="I1882" s="45">
        <f t="shared" si="810"/>
        <v>0</v>
      </c>
      <c r="J1882" s="45">
        <f t="shared" si="810"/>
        <v>0</v>
      </c>
      <c r="K1882" s="45">
        <f t="shared" si="810"/>
        <v>0</v>
      </c>
      <c r="L1882" s="45">
        <f t="shared" si="810"/>
        <v>0</v>
      </c>
      <c r="M1882" s="45">
        <f t="shared" si="810"/>
        <v>0</v>
      </c>
      <c r="N1882" s="45">
        <f t="shared" si="810"/>
        <v>900</v>
      </c>
      <c r="O1882" s="45">
        <f t="shared" si="810"/>
        <v>0</v>
      </c>
      <c r="P1882" s="45">
        <f t="shared" si="810"/>
        <v>0</v>
      </c>
      <c r="Q1882" s="45"/>
      <c r="R1882" s="45"/>
      <c r="S1882" s="45"/>
      <c r="T1882" s="45"/>
      <c r="U1882" s="375">
        <f t="shared" si="806"/>
        <v>1200</v>
      </c>
      <c r="V1882" s="32">
        <f t="shared" si="800"/>
        <v>1200</v>
      </c>
      <c r="W1882" s="97">
        <f t="shared" si="801"/>
        <v>1200</v>
      </c>
      <c r="X1882" s="176">
        <f t="shared" si="809"/>
        <v>-100</v>
      </c>
      <c r="Y1882" s="57"/>
      <c r="Z1882" s="5">
        <f t="shared" ref="Z1882:Z1945" si="811">D1882-E1882-F1882-G1882-H1882-I1882-J1882-K1882-L1882-M1882-N1882-O1882-P1882</f>
        <v>0</v>
      </c>
      <c r="AA1882" s="58"/>
      <c r="AB1882" s="58"/>
      <c r="AC1882" s="58"/>
      <c r="AD1882" s="58"/>
      <c r="AE1882" s="58"/>
      <c r="AF1882" s="58"/>
      <c r="AG1882" s="58"/>
      <c r="AH1882" s="58"/>
      <c r="AI1882" s="58"/>
      <c r="AJ1882" s="58"/>
      <c r="AK1882" s="58"/>
      <c r="AL1882" s="58"/>
      <c r="AM1882" s="58"/>
      <c r="AN1882" s="58"/>
      <c r="AO1882" s="58"/>
      <c r="AP1882" s="58"/>
      <c r="AQ1882" s="58"/>
      <c r="AR1882" s="58"/>
      <c r="AS1882" s="58"/>
      <c r="AT1882" s="58"/>
      <c r="AU1882" s="58"/>
      <c r="AV1882" s="58"/>
      <c r="AW1882" s="58"/>
      <c r="AX1882" s="58"/>
      <c r="AY1882" s="58"/>
      <c r="AZ1882" s="58"/>
      <c r="BA1882" s="58"/>
      <c r="BB1882" s="58"/>
      <c r="BC1882" s="58"/>
      <c r="BD1882" s="58"/>
      <c r="BE1882" s="58"/>
      <c r="BF1882" s="58"/>
      <c r="BG1882" s="58"/>
    </row>
    <row r="1883" spans="1:59" s="66" customFormat="1" ht="12" outlineLevel="1">
      <c r="A1883" s="50" t="s">
        <v>40</v>
      </c>
      <c r="B1883" s="51" t="s">
        <v>870</v>
      </c>
      <c r="C1883" s="374">
        <v>200</v>
      </c>
      <c r="D1883" s="52">
        <f t="shared" si="802"/>
        <v>200</v>
      </c>
      <c r="E1883" s="52"/>
      <c r="F1883" s="52"/>
      <c r="G1883" s="52"/>
      <c r="H1883" s="52"/>
      <c r="I1883" s="52"/>
      <c r="J1883" s="52"/>
      <c r="K1883" s="52"/>
      <c r="L1883" s="52"/>
      <c r="M1883" s="52"/>
      <c r="N1883" s="52">
        <v>200</v>
      </c>
      <c r="O1883" s="52"/>
      <c r="P1883" s="52"/>
      <c r="Q1883" s="52"/>
      <c r="R1883" s="52"/>
      <c r="S1883" s="52"/>
      <c r="T1883" s="52"/>
      <c r="U1883" s="375">
        <f t="shared" si="806"/>
        <v>200</v>
      </c>
      <c r="V1883" s="32">
        <f t="shared" si="800"/>
        <v>200</v>
      </c>
      <c r="W1883" s="97">
        <f t="shared" si="801"/>
        <v>200</v>
      </c>
      <c r="X1883" s="172">
        <f t="shared" si="809"/>
        <v>0</v>
      </c>
      <c r="Y1883" s="64"/>
      <c r="Z1883" s="5">
        <f t="shared" si="811"/>
        <v>0</v>
      </c>
      <c r="AA1883" s="65"/>
      <c r="AB1883" s="65"/>
      <c r="AC1883" s="65"/>
      <c r="AD1883" s="65"/>
      <c r="AE1883" s="65"/>
      <c r="AF1883" s="65"/>
      <c r="AG1883" s="65"/>
      <c r="AH1883" s="65"/>
      <c r="AI1883" s="65"/>
      <c r="AJ1883" s="65"/>
      <c r="AK1883" s="65"/>
      <c r="AL1883" s="65"/>
      <c r="AM1883" s="65"/>
      <c r="AN1883" s="65"/>
      <c r="AO1883" s="65"/>
      <c r="AP1883" s="65"/>
      <c r="AQ1883" s="65"/>
      <c r="AR1883" s="65"/>
      <c r="AS1883" s="65"/>
      <c r="AT1883" s="65"/>
      <c r="AU1883" s="65"/>
      <c r="AV1883" s="65"/>
      <c r="AW1883" s="65"/>
      <c r="AX1883" s="65"/>
      <c r="AY1883" s="65"/>
      <c r="AZ1883" s="65"/>
      <c r="BA1883" s="65"/>
      <c r="BB1883" s="65"/>
      <c r="BC1883" s="65"/>
      <c r="BD1883" s="65"/>
      <c r="BE1883" s="65"/>
      <c r="BF1883" s="65"/>
      <c r="BG1883" s="65"/>
    </row>
    <row r="1884" spans="1:59" s="59" customFormat="1" ht="24">
      <c r="A1884" s="50" t="s">
        <v>40</v>
      </c>
      <c r="B1884" s="51" t="s">
        <v>1298</v>
      </c>
      <c r="C1884" s="374">
        <v>200</v>
      </c>
      <c r="D1884" s="52">
        <f t="shared" si="802"/>
        <v>200</v>
      </c>
      <c r="E1884" s="52"/>
      <c r="F1884" s="52"/>
      <c r="G1884" s="52"/>
      <c r="H1884" s="52"/>
      <c r="I1884" s="52"/>
      <c r="J1884" s="52"/>
      <c r="K1884" s="52"/>
      <c r="L1884" s="52"/>
      <c r="M1884" s="52"/>
      <c r="N1884" s="52">
        <v>200</v>
      </c>
      <c r="O1884" s="52"/>
      <c r="P1884" s="52"/>
      <c r="Q1884" s="52"/>
      <c r="R1884" s="52"/>
      <c r="S1884" s="52"/>
      <c r="T1884" s="52"/>
      <c r="U1884" s="375">
        <f t="shared" si="806"/>
        <v>200</v>
      </c>
      <c r="V1884" s="32">
        <f t="shared" si="800"/>
        <v>200</v>
      </c>
      <c r="W1884" s="97">
        <f t="shared" si="801"/>
        <v>200</v>
      </c>
      <c r="X1884" s="172">
        <f t="shared" si="809"/>
        <v>0</v>
      </c>
      <c r="Y1884" s="57"/>
      <c r="Z1884" s="5">
        <f t="shared" si="811"/>
        <v>0</v>
      </c>
      <c r="AA1884" s="58"/>
      <c r="AB1884" s="58"/>
      <c r="AC1884" s="58"/>
      <c r="AD1884" s="58"/>
      <c r="AE1884" s="58"/>
      <c r="AF1884" s="58"/>
      <c r="AG1884" s="58"/>
      <c r="AH1884" s="58"/>
      <c r="AI1884" s="58"/>
      <c r="AJ1884" s="58"/>
      <c r="AK1884" s="58"/>
      <c r="AL1884" s="58"/>
      <c r="AM1884" s="58"/>
      <c r="AN1884" s="58"/>
      <c r="AO1884" s="58"/>
      <c r="AP1884" s="58"/>
      <c r="AQ1884" s="58"/>
      <c r="AR1884" s="58"/>
      <c r="AS1884" s="58"/>
      <c r="AT1884" s="58"/>
      <c r="AU1884" s="58"/>
      <c r="AV1884" s="58"/>
      <c r="AW1884" s="58"/>
      <c r="AX1884" s="58"/>
      <c r="AY1884" s="58"/>
      <c r="AZ1884" s="58"/>
      <c r="BA1884" s="58"/>
      <c r="BB1884" s="58"/>
      <c r="BC1884" s="58"/>
      <c r="BD1884" s="58"/>
      <c r="BE1884" s="58"/>
      <c r="BF1884" s="58"/>
      <c r="BG1884" s="58"/>
    </row>
    <row r="1885" spans="1:59" s="49" customFormat="1" ht="12">
      <c r="A1885" s="50" t="s">
        <v>40</v>
      </c>
      <c r="B1885" s="51" t="s">
        <v>1346</v>
      </c>
      <c r="C1885" s="374">
        <v>300</v>
      </c>
      <c r="D1885" s="52">
        <f t="shared" si="802"/>
        <v>300</v>
      </c>
      <c r="E1885" s="52"/>
      <c r="F1885" s="52"/>
      <c r="G1885" s="52">
        <v>300</v>
      </c>
      <c r="H1885" s="52"/>
      <c r="I1885" s="52"/>
      <c r="J1885" s="52"/>
      <c r="K1885" s="52"/>
      <c r="L1885" s="52"/>
      <c r="M1885" s="52"/>
      <c r="N1885" s="52"/>
      <c r="O1885" s="52"/>
      <c r="P1885" s="52"/>
      <c r="Q1885" s="52">
        <f t="shared" ref="Q1885:T1885" si="812">SUM(Q1886:Q1892)</f>
        <v>0</v>
      </c>
      <c r="R1885" s="52">
        <f t="shared" si="812"/>
        <v>12</v>
      </c>
      <c r="S1885" s="52">
        <f t="shared" si="812"/>
        <v>0</v>
      </c>
      <c r="T1885" s="52">
        <f t="shared" si="812"/>
        <v>0</v>
      </c>
      <c r="U1885" s="380">
        <f t="shared" si="806"/>
        <v>312</v>
      </c>
      <c r="V1885" s="32">
        <f t="shared" si="800"/>
        <v>312</v>
      </c>
      <c r="W1885" s="97">
        <f t="shared" si="801"/>
        <v>300</v>
      </c>
      <c r="X1885" s="172">
        <f t="shared" si="809"/>
        <v>0</v>
      </c>
      <c r="Y1885" s="38"/>
      <c r="Z1885" s="5">
        <f t="shared" si="811"/>
        <v>0</v>
      </c>
      <c r="AA1885" s="48"/>
      <c r="AB1885" s="48"/>
      <c r="AC1885" s="48"/>
      <c r="AD1885" s="48"/>
      <c r="AE1885" s="48"/>
      <c r="AF1885" s="48"/>
      <c r="AG1885" s="48"/>
      <c r="AH1885" s="48"/>
      <c r="AI1885" s="48"/>
      <c r="AJ1885" s="48"/>
      <c r="AK1885" s="48"/>
      <c r="AL1885" s="48"/>
      <c r="AM1885" s="48"/>
      <c r="AN1885" s="48"/>
      <c r="AO1885" s="48"/>
      <c r="AP1885" s="48"/>
      <c r="AQ1885" s="48"/>
      <c r="AR1885" s="48"/>
      <c r="AS1885" s="48"/>
      <c r="AT1885" s="48"/>
      <c r="AU1885" s="48"/>
      <c r="AV1885" s="48"/>
      <c r="AW1885" s="48"/>
      <c r="AX1885" s="48"/>
      <c r="AY1885" s="48"/>
      <c r="AZ1885" s="48"/>
      <c r="BA1885" s="48"/>
      <c r="BB1885" s="48"/>
      <c r="BC1885" s="48"/>
      <c r="BD1885" s="48"/>
      <c r="BE1885" s="48"/>
      <c r="BF1885" s="48"/>
      <c r="BG1885" s="48"/>
    </row>
    <row r="1886" spans="1:59" s="49" customFormat="1" ht="12" hidden="1">
      <c r="A1886" s="50" t="s">
        <v>40</v>
      </c>
      <c r="B1886" s="51" t="s">
        <v>1347</v>
      </c>
      <c r="C1886" s="374">
        <v>100</v>
      </c>
      <c r="D1886" s="52">
        <f t="shared" si="802"/>
        <v>0</v>
      </c>
      <c r="E1886" s="52"/>
      <c r="F1886" s="52"/>
      <c r="G1886" s="52"/>
      <c r="H1886" s="52"/>
      <c r="I1886" s="52"/>
      <c r="J1886" s="52"/>
      <c r="K1886" s="52"/>
      <c r="L1886" s="52"/>
      <c r="M1886" s="52"/>
      <c r="N1886" s="52"/>
      <c r="O1886" s="52"/>
      <c r="P1886" s="52"/>
      <c r="Q1886" s="52"/>
      <c r="R1886" s="52"/>
      <c r="S1886" s="52"/>
      <c r="T1886" s="52"/>
      <c r="U1886" s="375">
        <f t="shared" si="806"/>
        <v>0</v>
      </c>
      <c r="V1886" s="32">
        <f t="shared" si="800"/>
        <v>0</v>
      </c>
      <c r="W1886" s="97">
        <f t="shared" si="801"/>
        <v>0</v>
      </c>
      <c r="X1886" s="172">
        <f t="shared" si="809"/>
        <v>-100</v>
      </c>
      <c r="Y1886" s="38"/>
      <c r="Z1886" s="5">
        <f t="shared" si="811"/>
        <v>0</v>
      </c>
      <c r="AA1886" s="48"/>
      <c r="AB1886" s="48"/>
      <c r="AC1886" s="48"/>
      <c r="AD1886" s="48"/>
      <c r="AE1886" s="48"/>
      <c r="AF1886" s="48"/>
      <c r="AG1886" s="48"/>
      <c r="AH1886" s="48"/>
      <c r="AI1886" s="48"/>
      <c r="AJ1886" s="48"/>
      <c r="AK1886" s="48"/>
      <c r="AL1886" s="48"/>
      <c r="AM1886" s="48"/>
      <c r="AN1886" s="48"/>
      <c r="AO1886" s="48"/>
      <c r="AP1886" s="48"/>
      <c r="AQ1886" s="48"/>
      <c r="AR1886" s="48"/>
      <c r="AS1886" s="48"/>
      <c r="AT1886" s="48"/>
      <c r="AU1886" s="48"/>
      <c r="AV1886" s="48"/>
      <c r="AW1886" s="48"/>
      <c r="AX1886" s="48"/>
      <c r="AY1886" s="48"/>
      <c r="AZ1886" s="48"/>
      <c r="BA1886" s="48"/>
      <c r="BB1886" s="48"/>
      <c r="BC1886" s="48"/>
      <c r="BD1886" s="48"/>
      <c r="BE1886" s="48"/>
      <c r="BF1886" s="48"/>
      <c r="BG1886" s="48"/>
    </row>
    <row r="1887" spans="1:59" s="66" customFormat="1" ht="36">
      <c r="A1887" s="50" t="s">
        <v>40</v>
      </c>
      <c r="B1887" s="386" t="s">
        <v>1348</v>
      </c>
      <c r="C1887" s="374">
        <v>500</v>
      </c>
      <c r="D1887" s="52">
        <f t="shared" si="802"/>
        <v>500</v>
      </c>
      <c r="E1887" s="52"/>
      <c r="F1887" s="52"/>
      <c r="G1887" s="52"/>
      <c r="H1887" s="52"/>
      <c r="I1887" s="52"/>
      <c r="J1887" s="52"/>
      <c r="K1887" s="52"/>
      <c r="L1887" s="52"/>
      <c r="M1887" s="52"/>
      <c r="N1887" s="52">
        <v>500</v>
      </c>
      <c r="O1887" s="52"/>
      <c r="P1887" s="52"/>
      <c r="Q1887" s="52"/>
      <c r="R1887" s="52"/>
      <c r="S1887" s="52"/>
      <c r="T1887" s="52"/>
      <c r="U1887" s="375">
        <f t="shared" si="806"/>
        <v>500</v>
      </c>
      <c r="V1887" s="32">
        <f t="shared" si="800"/>
        <v>500</v>
      </c>
      <c r="W1887" s="97">
        <f t="shared" si="801"/>
        <v>500</v>
      </c>
      <c r="X1887" s="172">
        <f t="shared" si="809"/>
        <v>0</v>
      </c>
      <c r="Y1887" s="64"/>
      <c r="Z1887" s="5">
        <f t="shared" si="811"/>
        <v>0</v>
      </c>
      <c r="AA1887" s="65"/>
      <c r="AB1887" s="65"/>
      <c r="AC1887" s="65"/>
      <c r="AD1887" s="65"/>
      <c r="AE1887" s="65"/>
      <c r="AF1887" s="65"/>
      <c r="AG1887" s="65"/>
      <c r="AH1887" s="65"/>
      <c r="AI1887" s="65"/>
      <c r="AJ1887" s="65"/>
      <c r="AK1887" s="65"/>
      <c r="AL1887" s="65"/>
      <c r="AM1887" s="65"/>
      <c r="AN1887" s="65"/>
      <c r="AO1887" s="65"/>
      <c r="AP1887" s="65"/>
      <c r="AQ1887" s="65"/>
      <c r="AR1887" s="65"/>
      <c r="AS1887" s="65"/>
      <c r="AT1887" s="65"/>
      <c r="AU1887" s="65"/>
      <c r="AV1887" s="65"/>
      <c r="AW1887" s="65"/>
      <c r="AX1887" s="65"/>
      <c r="AY1887" s="65"/>
      <c r="AZ1887" s="65"/>
      <c r="BA1887" s="65"/>
      <c r="BB1887" s="65"/>
      <c r="BC1887" s="65"/>
      <c r="BD1887" s="65"/>
      <c r="BE1887" s="65"/>
      <c r="BF1887" s="65"/>
      <c r="BG1887" s="65"/>
    </row>
    <row r="1888" spans="1:59" s="66" customFormat="1" ht="12">
      <c r="A1888" s="42" t="s">
        <v>65</v>
      </c>
      <c r="B1888" s="43" t="s">
        <v>66</v>
      </c>
      <c r="C1888" s="381">
        <v>2751</v>
      </c>
      <c r="D1888" s="45">
        <f t="shared" ref="D1888:P1888" si="813">SUM(D1889:D1894)</f>
        <v>1088</v>
      </c>
      <c r="E1888" s="45">
        <f t="shared" si="813"/>
        <v>0</v>
      </c>
      <c r="F1888" s="45">
        <f t="shared" si="813"/>
        <v>300</v>
      </c>
      <c r="G1888" s="45">
        <f t="shared" si="813"/>
        <v>0</v>
      </c>
      <c r="H1888" s="45">
        <f t="shared" si="813"/>
        <v>0</v>
      </c>
      <c r="I1888" s="45">
        <f t="shared" si="813"/>
        <v>0</v>
      </c>
      <c r="J1888" s="45">
        <f t="shared" si="813"/>
        <v>0</v>
      </c>
      <c r="K1888" s="45">
        <f t="shared" si="813"/>
        <v>0</v>
      </c>
      <c r="L1888" s="45">
        <f t="shared" si="813"/>
        <v>0</v>
      </c>
      <c r="M1888" s="45">
        <f t="shared" si="813"/>
        <v>0</v>
      </c>
      <c r="N1888" s="45">
        <f t="shared" si="813"/>
        <v>758</v>
      </c>
      <c r="O1888" s="45">
        <f t="shared" si="813"/>
        <v>0</v>
      </c>
      <c r="P1888" s="45">
        <f t="shared" si="813"/>
        <v>30</v>
      </c>
      <c r="Q1888" s="45"/>
      <c r="R1888" s="45"/>
      <c r="S1888" s="45"/>
      <c r="T1888" s="45"/>
      <c r="U1888" s="375">
        <f t="shared" si="806"/>
        <v>1088</v>
      </c>
      <c r="V1888" s="32">
        <f t="shared" si="800"/>
        <v>1088</v>
      </c>
      <c r="W1888" s="97">
        <f t="shared" si="801"/>
        <v>1088</v>
      </c>
      <c r="X1888" s="176">
        <f t="shared" si="809"/>
        <v>-1663</v>
      </c>
      <c r="Y1888" s="64"/>
      <c r="Z1888" s="5">
        <f t="shared" si="811"/>
        <v>0</v>
      </c>
      <c r="AA1888" s="65"/>
      <c r="AB1888" s="65"/>
      <c r="AC1888" s="65"/>
      <c r="AD1888" s="65"/>
      <c r="AE1888" s="65"/>
      <c r="AF1888" s="65"/>
      <c r="AG1888" s="65"/>
      <c r="AH1888" s="65"/>
      <c r="AI1888" s="65"/>
      <c r="AJ1888" s="65"/>
      <c r="AK1888" s="65"/>
      <c r="AL1888" s="65"/>
      <c r="AM1888" s="65"/>
      <c r="AN1888" s="65"/>
      <c r="AO1888" s="65"/>
      <c r="AP1888" s="65"/>
      <c r="AQ1888" s="65"/>
      <c r="AR1888" s="65"/>
      <c r="AS1888" s="65"/>
      <c r="AT1888" s="65"/>
      <c r="AU1888" s="65"/>
      <c r="AV1888" s="65"/>
      <c r="AW1888" s="65"/>
      <c r="AX1888" s="65"/>
      <c r="AY1888" s="65"/>
      <c r="AZ1888" s="65"/>
      <c r="BA1888" s="65"/>
      <c r="BB1888" s="65"/>
      <c r="BC1888" s="65"/>
      <c r="BD1888" s="65"/>
      <c r="BE1888" s="65"/>
      <c r="BF1888" s="65"/>
      <c r="BG1888" s="65"/>
    </row>
    <row r="1889" spans="1:59" s="66" customFormat="1" ht="24">
      <c r="A1889" s="42" t="s">
        <v>40</v>
      </c>
      <c r="B1889" s="386" t="s">
        <v>1349</v>
      </c>
      <c r="C1889" s="374">
        <v>300</v>
      </c>
      <c r="D1889" s="52">
        <f t="shared" ref="D1889:D1894" si="814">SUM(E1889:P1889)</f>
        <v>300</v>
      </c>
      <c r="E1889" s="52"/>
      <c r="F1889" s="52">
        <v>300</v>
      </c>
      <c r="G1889" s="52"/>
      <c r="H1889" s="52"/>
      <c r="I1889" s="52"/>
      <c r="J1889" s="52"/>
      <c r="K1889" s="52"/>
      <c r="L1889" s="52"/>
      <c r="M1889" s="52"/>
      <c r="N1889" s="52"/>
      <c r="O1889" s="52"/>
      <c r="P1889" s="52"/>
      <c r="Q1889" s="52"/>
      <c r="R1889" s="52"/>
      <c r="S1889" s="52"/>
      <c r="T1889" s="52"/>
      <c r="U1889" s="375">
        <f t="shared" si="806"/>
        <v>300</v>
      </c>
      <c r="V1889" s="32">
        <f t="shared" si="800"/>
        <v>300</v>
      </c>
      <c r="W1889" s="97">
        <f t="shared" si="801"/>
        <v>300</v>
      </c>
      <c r="X1889" s="176">
        <f t="shared" si="809"/>
        <v>0</v>
      </c>
      <c r="Y1889" s="64"/>
      <c r="Z1889" s="5">
        <f t="shared" si="811"/>
        <v>0</v>
      </c>
      <c r="AA1889" s="65"/>
      <c r="AB1889" s="65"/>
      <c r="AC1889" s="65"/>
      <c r="AD1889" s="65"/>
      <c r="AE1889" s="65"/>
      <c r="AF1889" s="65"/>
      <c r="AG1889" s="65"/>
      <c r="AH1889" s="65"/>
      <c r="AI1889" s="65"/>
      <c r="AJ1889" s="65"/>
      <c r="AK1889" s="65"/>
      <c r="AL1889" s="65"/>
      <c r="AM1889" s="65"/>
      <c r="AN1889" s="65"/>
      <c r="AO1889" s="65"/>
      <c r="AP1889" s="65"/>
      <c r="AQ1889" s="65"/>
      <c r="AR1889" s="65"/>
      <c r="AS1889" s="65"/>
      <c r="AT1889" s="65"/>
      <c r="AU1889" s="65"/>
      <c r="AV1889" s="65"/>
      <c r="AW1889" s="65"/>
      <c r="AX1889" s="65"/>
      <c r="AY1889" s="65"/>
      <c r="AZ1889" s="65"/>
      <c r="BA1889" s="65"/>
      <c r="BB1889" s="65"/>
      <c r="BC1889" s="65"/>
      <c r="BD1889" s="65"/>
      <c r="BE1889" s="65"/>
      <c r="BF1889" s="65"/>
      <c r="BG1889" s="65"/>
    </row>
    <row r="1890" spans="1:59" s="66" customFormat="1" ht="24">
      <c r="A1890" s="60" t="s">
        <v>40</v>
      </c>
      <c r="B1890" s="386" t="s">
        <v>1350</v>
      </c>
      <c r="C1890" s="374">
        <v>450</v>
      </c>
      <c r="D1890" s="52">
        <f t="shared" si="814"/>
        <v>450</v>
      </c>
      <c r="E1890" s="52"/>
      <c r="F1890" s="52"/>
      <c r="G1890" s="52"/>
      <c r="H1890" s="52"/>
      <c r="I1890" s="52"/>
      <c r="J1890" s="52"/>
      <c r="K1890" s="52"/>
      <c r="L1890" s="52"/>
      <c r="M1890" s="52"/>
      <c r="N1890" s="52">
        <v>450</v>
      </c>
      <c r="O1890" s="52"/>
      <c r="P1890" s="52"/>
      <c r="Q1890" s="52"/>
      <c r="R1890" s="52">
        <v>12</v>
      </c>
      <c r="S1890" s="52"/>
      <c r="T1890" s="52"/>
      <c r="U1890" s="375">
        <f t="shared" si="806"/>
        <v>462</v>
      </c>
      <c r="V1890" s="32">
        <f t="shared" si="800"/>
        <v>462</v>
      </c>
      <c r="W1890" s="97">
        <f t="shared" si="801"/>
        <v>450</v>
      </c>
      <c r="X1890" s="180">
        <f t="shared" si="809"/>
        <v>0</v>
      </c>
      <c r="Y1890" s="64"/>
      <c r="Z1890" s="5">
        <f t="shared" si="811"/>
        <v>0</v>
      </c>
      <c r="AA1890" s="65"/>
      <c r="AB1890" s="65"/>
      <c r="AC1890" s="65"/>
      <c r="AD1890" s="65"/>
      <c r="AE1890" s="65"/>
      <c r="AF1890" s="65"/>
      <c r="AG1890" s="65"/>
      <c r="AH1890" s="65"/>
      <c r="AI1890" s="65"/>
      <c r="AJ1890" s="65"/>
      <c r="AK1890" s="65"/>
      <c r="AL1890" s="65"/>
      <c r="AM1890" s="65"/>
      <c r="AN1890" s="65"/>
      <c r="AO1890" s="65"/>
      <c r="AP1890" s="65"/>
      <c r="AQ1890" s="65"/>
      <c r="AR1890" s="65"/>
      <c r="AS1890" s="65"/>
      <c r="AT1890" s="65"/>
      <c r="AU1890" s="65"/>
      <c r="AV1890" s="65"/>
      <c r="AW1890" s="65"/>
      <c r="AX1890" s="65"/>
      <c r="AY1890" s="65"/>
      <c r="AZ1890" s="65"/>
      <c r="BA1890" s="65"/>
      <c r="BB1890" s="65"/>
      <c r="BC1890" s="65"/>
      <c r="BD1890" s="65"/>
      <c r="BE1890" s="65"/>
      <c r="BF1890" s="65"/>
      <c r="BG1890" s="65"/>
    </row>
    <row r="1891" spans="1:59" s="66" customFormat="1" ht="48">
      <c r="A1891" s="60" t="s">
        <v>40</v>
      </c>
      <c r="B1891" s="370" t="s">
        <v>1351</v>
      </c>
      <c r="C1891" s="374">
        <v>200</v>
      </c>
      <c r="D1891" s="52">
        <f t="shared" si="814"/>
        <v>200</v>
      </c>
      <c r="E1891" s="52"/>
      <c r="F1891" s="52"/>
      <c r="G1891" s="52"/>
      <c r="H1891" s="52"/>
      <c r="I1891" s="52"/>
      <c r="J1891" s="52"/>
      <c r="K1891" s="52"/>
      <c r="L1891" s="52"/>
      <c r="M1891" s="52"/>
      <c r="N1891" s="52">
        <v>200</v>
      </c>
      <c r="O1891" s="52"/>
      <c r="P1891" s="52"/>
      <c r="Q1891" s="52"/>
      <c r="R1891" s="52"/>
      <c r="S1891" s="52"/>
      <c r="T1891" s="52"/>
      <c r="U1891" s="375">
        <f t="shared" si="806"/>
        <v>200</v>
      </c>
      <c r="V1891" s="32">
        <f t="shared" si="800"/>
        <v>200</v>
      </c>
      <c r="W1891" s="97"/>
      <c r="X1891" s="172">
        <f t="shared" si="809"/>
        <v>0</v>
      </c>
      <c r="Y1891" s="64"/>
      <c r="Z1891" s="5">
        <f t="shared" si="811"/>
        <v>0</v>
      </c>
      <c r="AA1891" s="65"/>
      <c r="AB1891" s="65"/>
      <c r="AC1891" s="65"/>
      <c r="AD1891" s="65"/>
      <c r="AE1891" s="65"/>
      <c r="AF1891" s="65"/>
      <c r="AG1891" s="65"/>
      <c r="AH1891" s="65"/>
      <c r="AI1891" s="65"/>
      <c r="AJ1891" s="65"/>
      <c r="AK1891" s="65"/>
      <c r="AL1891" s="65"/>
      <c r="AM1891" s="65"/>
      <c r="AN1891" s="65"/>
      <c r="AO1891" s="65"/>
      <c r="AP1891" s="65"/>
      <c r="AQ1891" s="65"/>
      <c r="AR1891" s="65"/>
      <c r="AS1891" s="65"/>
      <c r="AT1891" s="65"/>
      <c r="AU1891" s="65"/>
      <c r="AV1891" s="65"/>
      <c r="AW1891" s="65"/>
      <c r="AX1891" s="65"/>
      <c r="AY1891" s="65"/>
      <c r="AZ1891" s="65"/>
      <c r="BA1891" s="65"/>
      <c r="BB1891" s="65"/>
      <c r="BC1891" s="65"/>
      <c r="BD1891" s="65"/>
      <c r="BE1891" s="65"/>
      <c r="BF1891" s="65"/>
      <c r="BG1891" s="65"/>
    </row>
    <row r="1892" spans="1:59" s="66" customFormat="1" ht="48" hidden="1" outlineLevel="1">
      <c r="A1892" s="60" t="s">
        <v>40</v>
      </c>
      <c r="B1892" s="387" t="s">
        <v>1352</v>
      </c>
      <c r="C1892" s="374">
        <v>1663</v>
      </c>
      <c r="D1892" s="52">
        <f t="shared" si="814"/>
        <v>0</v>
      </c>
      <c r="E1892" s="52"/>
      <c r="F1892" s="52"/>
      <c r="G1892" s="52"/>
      <c r="H1892" s="52"/>
      <c r="I1892" s="52"/>
      <c r="J1892" s="52"/>
      <c r="K1892" s="52"/>
      <c r="L1892" s="52"/>
      <c r="M1892" s="52"/>
      <c r="N1892" s="52"/>
      <c r="O1892" s="52"/>
      <c r="P1892" s="52"/>
      <c r="Q1892" s="52"/>
      <c r="R1892" s="52"/>
      <c r="S1892" s="52"/>
      <c r="T1892" s="52"/>
      <c r="U1892" s="375">
        <f t="shared" si="806"/>
        <v>0</v>
      </c>
      <c r="V1892" s="32">
        <f t="shared" si="800"/>
        <v>0</v>
      </c>
      <c r="W1892" s="97">
        <f t="shared" si="801"/>
        <v>0</v>
      </c>
      <c r="X1892" s="172">
        <f t="shared" si="809"/>
        <v>-1663</v>
      </c>
      <c r="Y1892" s="64"/>
      <c r="Z1892" s="5">
        <f t="shared" si="811"/>
        <v>0</v>
      </c>
      <c r="AA1892" s="65"/>
      <c r="AB1892" s="65"/>
      <c r="AC1892" s="65"/>
      <c r="AD1892" s="65"/>
      <c r="AE1892" s="65"/>
      <c r="AF1892" s="65"/>
      <c r="AG1892" s="65"/>
      <c r="AH1892" s="65"/>
      <c r="AI1892" s="65"/>
      <c r="AJ1892" s="65"/>
      <c r="AK1892" s="65"/>
      <c r="AL1892" s="65"/>
      <c r="AM1892" s="65"/>
      <c r="AN1892" s="65"/>
      <c r="AO1892" s="65"/>
      <c r="AP1892" s="65"/>
      <c r="AQ1892" s="65"/>
      <c r="AR1892" s="65"/>
      <c r="AS1892" s="65"/>
      <c r="AT1892" s="65"/>
      <c r="AU1892" s="65"/>
      <c r="AV1892" s="65"/>
      <c r="AW1892" s="65"/>
      <c r="AX1892" s="65"/>
      <c r="AY1892" s="65"/>
      <c r="AZ1892" s="65"/>
      <c r="BA1892" s="65"/>
      <c r="BB1892" s="65"/>
      <c r="BC1892" s="65"/>
      <c r="BD1892" s="65"/>
      <c r="BE1892" s="65"/>
      <c r="BF1892" s="65"/>
      <c r="BG1892" s="65"/>
    </row>
    <row r="1893" spans="1:59" s="66" customFormat="1" ht="24" outlineLevel="1">
      <c r="A1893" s="60" t="s">
        <v>40</v>
      </c>
      <c r="B1893" s="387" t="s">
        <v>1353</v>
      </c>
      <c r="C1893" s="374">
        <v>108</v>
      </c>
      <c r="D1893" s="52">
        <f t="shared" si="814"/>
        <v>108</v>
      </c>
      <c r="E1893" s="52"/>
      <c r="F1893" s="52"/>
      <c r="G1893" s="52"/>
      <c r="H1893" s="52"/>
      <c r="I1893" s="52"/>
      <c r="J1893" s="52"/>
      <c r="K1893" s="52"/>
      <c r="L1893" s="52"/>
      <c r="M1893" s="52"/>
      <c r="N1893" s="52">
        <v>108</v>
      </c>
      <c r="O1893" s="52"/>
      <c r="P1893" s="52"/>
      <c r="Q1893" s="52"/>
      <c r="R1893" s="52"/>
      <c r="S1893" s="52"/>
      <c r="T1893" s="52"/>
      <c r="U1893" s="375"/>
      <c r="V1893" s="32"/>
      <c r="W1893" s="97"/>
      <c r="X1893" s="172">
        <f t="shared" si="809"/>
        <v>0</v>
      </c>
      <c r="Y1893" s="64"/>
      <c r="Z1893" s="5">
        <f t="shared" si="811"/>
        <v>0</v>
      </c>
      <c r="AA1893" s="65"/>
      <c r="AB1893" s="65"/>
      <c r="AC1893" s="65"/>
      <c r="AD1893" s="65"/>
      <c r="AE1893" s="65"/>
      <c r="AF1893" s="65"/>
      <c r="AG1893" s="65"/>
      <c r="AH1893" s="65"/>
      <c r="AI1893" s="65"/>
      <c r="AJ1893" s="65"/>
      <c r="AK1893" s="65"/>
      <c r="AL1893" s="65"/>
      <c r="AM1893" s="65"/>
      <c r="AN1893" s="65"/>
      <c r="AO1893" s="65"/>
      <c r="AP1893" s="65"/>
      <c r="AQ1893" s="65"/>
      <c r="AR1893" s="65"/>
      <c r="AS1893" s="65"/>
      <c r="AT1893" s="65"/>
      <c r="AU1893" s="65"/>
      <c r="AV1893" s="65"/>
      <c r="AW1893" s="65"/>
      <c r="AX1893" s="65"/>
      <c r="AY1893" s="65"/>
      <c r="AZ1893" s="65"/>
      <c r="BA1893" s="65"/>
      <c r="BB1893" s="65"/>
      <c r="BC1893" s="65"/>
      <c r="BD1893" s="65"/>
      <c r="BE1893" s="65"/>
      <c r="BF1893" s="65"/>
      <c r="BG1893" s="65"/>
    </row>
    <row r="1894" spans="1:59" s="66" customFormat="1" ht="36" outlineLevel="1">
      <c r="A1894" s="60" t="s">
        <v>40</v>
      </c>
      <c r="B1894" s="388" t="s">
        <v>1289</v>
      </c>
      <c r="C1894" s="374">
        <v>30</v>
      </c>
      <c r="D1894" s="52">
        <f t="shared" si="814"/>
        <v>30</v>
      </c>
      <c r="E1894" s="52"/>
      <c r="F1894" s="52"/>
      <c r="G1894" s="52"/>
      <c r="H1894" s="52"/>
      <c r="I1894" s="52"/>
      <c r="J1894" s="52"/>
      <c r="K1894" s="52"/>
      <c r="L1894" s="52"/>
      <c r="M1894" s="52"/>
      <c r="N1894" s="52"/>
      <c r="O1894" s="52"/>
      <c r="P1894" s="52">
        <v>30</v>
      </c>
      <c r="Q1894" s="52"/>
      <c r="R1894" s="52"/>
      <c r="S1894" s="52"/>
      <c r="T1894" s="52"/>
      <c r="U1894" s="375"/>
      <c r="V1894" s="32"/>
      <c r="W1894" s="97"/>
      <c r="X1894" s="172">
        <f t="shared" si="809"/>
        <v>0</v>
      </c>
      <c r="Y1894" s="64"/>
      <c r="Z1894" s="5">
        <f t="shared" si="811"/>
        <v>0</v>
      </c>
      <c r="AA1894" s="65"/>
      <c r="AB1894" s="65"/>
      <c r="AC1894" s="65"/>
      <c r="AD1894" s="65"/>
      <c r="AE1894" s="65"/>
      <c r="AF1894" s="65"/>
      <c r="AG1894" s="65"/>
      <c r="AH1894" s="65"/>
      <c r="AI1894" s="65"/>
      <c r="AJ1894" s="65"/>
      <c r="AK1894" s="65"/>
      <c r="AL1894" s="65"/>
      <c r="AM1894" s="65"/>
      <c r="AN1894" s="65"/>
      <c r="AO1894" s="65"/>
      <c r="AP1894" s="65"/>
      <c r="AQ1894" s="65"/>
      <c r="AR1894" s="65"/>
      <c r="AS1894" s="65"/>
      <c r="AT1894" s="65"/>
      <c r="AU1894" s="65"/>
      <c r="AV1894" s="65"/>
      <c r="AW1894" s="65"/>
      <c r="AX1894" s="65"/>
      <c r="AY1894" s="65"/>
      <c r="AZ1894" s="65"/>
      <c r="BA1894" s="65"/>
      <c r="BB1894" s="65"/>
      <c r="BC1894" s="65"/>
      <c r="BD1894" s="65"/>
      <c r="BE1894" s="65"/>
      <c r="BF1894" s="65"/>
      <c r="BG1894" s="65"/>
    </row>
    <row r="1895" spans="1:59" s="41" customFormat="1" ht="13.5" customHeight="1">
      <c r="A1895" s="27">
        <v>28</v>
      </c>
      <c r="B1895" s="28" t="s">
        <v>1354</v>
      </c>
      <c r="C1895" s="378">
        <v>5399</v>
      </c>
      <c r="D1895" s="37">
        <f>D1896+D1899+D1902+D1907</f>
        <v>5481</v>
      </c>
      <c r="E1895" s="37">
        <f>E1896+E1899+E1902+E1907</f>
        <v>0</v>
      </c>
      <c r="F1895" s="37">
        <f>F1896+F1899+F1902+F1907</f>
        <v>180</v>
      </c>
      <c r="G1895" s="37">
        <f t="shared" ref="G1895:P1895" si="815">G1896+G1899+G1902+G1907</f>
        <v>0</v>
      </c>
      <c r="H1895" s="37">
        <f t="shared" si="815"/>
        <v>0</v>
      </c>
      <c r="I1895" s="37">
        <f t="shared" si="815"/>
        <v>0</v>
      </c>
      <c r="J1895" s="37">
        <f t="shared" si="815"/>
        <v>0</v>
      </c>
      <c r="K1895" s="37">
        <f t="shared" si="815"/>
        <v>0</v>
      </c>
      <c r="L1895" s="37">
        <f t="shared" si="815"/>
        <v>0</v>
      </c>
      <c r="M1895" s="37">
        <f t="shared" si="815"/>
        <v>0</v>
      </c>
      <c r="N1895" s="37">
        <f>N1896+N1899+N1902+N1907</f>
        <v>5271</v>
      </c>
      <c r="O1895" s="37">
        <f t="shared" si="815"/>
        <v>0</v>
      </c>
      <c r="P1895" s="37">
        <f t="shared" si="815"/>
        <v>30</v>
      </c>
      <c r="Q1895" s="37">
        <f t="shared" ref="Q1895" si="816">Q1896+Q1897+Q1898+Q1903</f>
        <v>63</v>
      </c>
      <c r="R1895" s="37"/>
      <c r="S1895" s="37">
        <f>S1899</f>
        <v>54</v>
      </c>
      <c r="T1895" s="37">
        <f>T1899</f>
        <v>0</v>
      </c>
      <c r="U1895" s="377">
        <f t="shared" si="806"/>
        <v>5544</v>
      </c>
      <c r="V1895" s="32">
        <f t="shared" si="800"/>
        <v>5490</v>
      </c>
      <c r="W1895" s="97">
        <f t="shared" si="801"/>
        <v>5481</v>
      </c>
      <c r="X1895" s="125">
        <f t="shared" si="809"/>
        <v>82</v>
      </c>
      <c r="Y1895" s="75" t="s">
        <v>37</v>
      </c>
      <c r="Z1895" s="5">
        <f t="shared" si="811"/>
        <v>0</v>
      </c>
      <c r="AA1895" s="39"/>
      <c r="AB1895" s="39"/>
      <c r="AC1895" s="40"/>
      <c r="AD1895" s="40"/>
      <c r="AE1895" s="40"/>
      <c r="AF1895" s="40"/>
      <c r="AG1895" s="40"/>
      <c r="AH1895" s="40"/>
      <c r="AI1895" s="40"/>
      <c r="AJ1895" s="40"/>
      <c r="AK1895" s="40"/>
      <c r="AL1895" s="40"/>
      <c r="AM1895" s="40"/>
      <c r="AN1895" s="40"/>
      <c r="AO1895" s="40"/>
      <c r="AP1895" s="40"/>
      <c r="AQ1895" s="40"/>
      <c r="AR1895" s="40"/>
      <c r="AS1895" s="40"/>
      <c r="AT1895" s="40"/>
      <c r="AU1895" s="40"/>
      <c r="AV1895" s="40"/>
      <c r="AW1895" s="40"/>
      <c r="AX1895" s="40"/>
      <c r="AY1895" s="40"/>
      <c r="AZ1895" s="40"/>
      <c r="BA1895" s="40"/>
      <c r="BB1895" s="40"/>
      <c r="BC1895" s="40"/>
      <c r="BD1895" s="40"/>
      <c r="BE1895" s="40"/>
      <c r="BF1895" s="40"/>
      <c r="BG1895" s="40"/>
    </row>
    <row r="1896" spans="1:59" s="49" customFormat="1" ht="12">
      <c r="A1896" s="42" t="s">
        <v>35</v>
      </c>
      <c r="B1896" s="43" t="s">
        <v>139</v>
      </c>
      <c r="C1896" s="379">
        <v>2250</v>
      </c>
      <c r="D1896" s="258">
        <f t="shared" ref="D1896:D1906" si="817">SUM(E1896:P1896)</f>
        <v>2541</v>
      </c>
      <c r="E1896" s="258"/>
      <c r="F1896" s="258"/>
      <c r="G1896" s="258"/>
      <c r="H1896" s="258"/>
      <c r="I1896" s="258"/>
      <c r="J1896" s="258"/>
      <c r="K1896" s="258"/>
      <c r="L1896" s="258"/>
      <c r="M1896" s="258"/>
      <c r="N1896" s="258">
        <f>N1897+N1898</f>
        <v>2541</v>
      </c>
      <c r="O1896" s="258"/>
      <c r="P1896" s="258"/>
      <c r="Q1896" s="258"/>
      <c r="R1896" s="258"/>
      <c r="S1896" s="258"/>
      <c r="T1896" s="258"/>
      <c r="U1896" s="375">
        <f t="shared" si="806"/>
        <v>2541</v>
      </c>
      <c r="V1896" s="32">
        <f t="shared" si="800"/>
        <v>2541</v>
      </c>
      <c r="W1896" s="97">
        <f t="shared" si="801"/>
        <v>2541</v>
      </c>
      <c r="X1896" s="176">
        <f t="shared" si="809"/>
        <v>291</v>
      </c>
      <c r="Y1896" s="38"/>
      <c r="Z1896" s="5">
        <f t="shared" si="811"/>
        <v>0</v>
      </c>
      <c r="AA1896" s="48"/>
      <c r="AB1896" s="48"/>
      <c r="AC1896" s="48"/>
      <c r="AD1896" s="48"/>
      <c r="AE1896" s="48"/>
      <c r="AF1896" s="48"/>
      <c r="AG1896" s="48"/>
      <c r="AH1896" s="48"/>
      <c r="AI1896" s="48"/>
      <c r="AJ1896" s="48"/>
      <c r="AK1896" s="48"/>
      <c r="AL1896" s="48"/>
      <c r="AM1896" s="48"/>
      <c r="AN1896" s="48"/>
      <c r="AO1896" s="48"/>
      <c r="AP1896" s="48"/>
      <c r="AQ1896" s="48"/>
      <c r="AR1896" s="48"/>
      <c r="AS1896" s="48"/>
      <c r="AT1896" s="48"/>
      <c r="AU1896" s="48"/>
      <c r="AV1896" s="48"/>
      <c r="AW1896" s="48"/>
      <c r="AX1896" s="48"/>
      <c r="AY1896" s="48"/>
      <c r="AZ1896" s="48"/>
      <c r="BA1896" s="48"/>
      <c r="BB1896" s="48"/>
      <c r="BC1896" s="48"/>
      <c r="BD1896" s="48"/>
      <c r="BE1896" s="48"/>
      <c r="BF1896" s="48"/>
      <c r="BG1896" s="48"/>
    </row>
    <row r="1897" spans="1:59" s="49" customFormat="1" ht="12">
      <c r="A1897" s="42" t="s">
        <v>40</v>
      </c>
      <c r="B1897" s="51" t="s">
        <v>1223</v>
      </c>
      <c r="C1897" s="381"/>
      <c r="D1897" s="52">
        <f t="shared" si="817"/>
        <v>1917</v>
      </c>
      <c r="E1897" s="52"/>
      <c r="F1897" s="52"/>
      <c r="G1897" s="52"/>
      <c r="H1897" s="52"/>
      <c r="I1897" s="52"/>
      <c r="J1897" s="52"/>
      <c r="K1897" s="52"/>
      <c r="L1897" s="52"/>
      <c r="M1897" s="52"/>
      <c r="N1897" s="52">
        <v>1917</v>
      </c>
      <c r="O1897" s="52"/>
      <c r="P1897" s="52"/>
      <c r="Q1897" s="52">
        <v>63</v>
      </c>
      <c r="R1897" s="52"/>
      <c r="S1897" s="52"/>
      <c r="T1897" s="52"/>
      <c r="U1897" s="380">
        <f t="shared" si="806"/>
        <v>1980</v>
      </c>
      <c r="V1897" s="32">
        <f t="shared" si="800"/>
        <v>1980</v>
      </c>
      <c r="W1897" s="97">
        <f t="shared" si="801"/>
        <v>1917</v>
      </c>
      <c r="X1897" s="172">
        <f t="shared" si="809"/>
        <v>1917</v>
      </c>
      <c r="Y1897" s="38"/>
      <c r="Z1897" s="5">
        <f t="shared" si="811"/>
        <v>0</v>
      </c>
      <c r="AA1897" s="48"/>
      <c r="AB1897" s="48"/>
      <c r="AC1897" s="48"/>
      <c r="AD1897" s="48"/>
      <c r="AE1897" s="48"/>
      <c r="AF1897" s="48"/>
      <c r="AG1897" s="48"/>
      <c r="AH1897" s="48"/>
      <c r="AI1897" s="48"/>
      <c r="AJ1897" s="48"/>
      <c r="AK1897" s="48"/>
      <c r="AL1897" s="48"/>
      <c r="AM1897" s="48"/>
      <c r="AN1897" s="48"/>
      <c r="AO1897" s="48"/>
      <c r="AP1897" s="48"/>
      <c r="AQ1897" s="48"/>
      <c r="AR1897" s="48"/>
      <c r="AS1897" s="48"/>
      <c r="AT1897" s="48"/>
      <c r="AU1897" s="48"/>
      <c r="AV1897" s="48"/>
      <c r="AW1897" s="48"/>
      <c r="AX1897" s="48"/>
      <c r="AY1897" s="48"/>
      <c r="AZ1897" s="48"/>
      <c r="BA1897" s="48"/>
      <c r="BB1897" s="48"/>
      <c r="BC1897" s="48"/>
      <c r="BD1897" s="48"/>
      <c r="BE1897" s="48"/>
      <c r="BF1897" s="48"/>
      <c r="BG1897" s="48"/>
    </row>
    <row r="1898" spans="1:59" s="49" customFormat="1" ht="12">
      <c r="A1898" s="42" t="s">
        <v>40</v>
      </c>
      <c r="B1898" s="51" t="s">
        <v>42</v>
      </c>
      <c r="C1898" s="381"/>
      <c r="D1898" s="52">
        <f t="shared" si="817"/>
        <v>624</v>
      </c>
      <c r="E1898" s="52"/>
      <c r="F1898" s="52"/>
      <c r="G1898" s="52"/>
      <c r="H1898" s="52"/>
      <c r="I1898" s="52"/>
      <c r="J1898" s="52"/>
      <c r="K1898" s="52"/>
      <c r="L1898" s="52"/>
      <c r="M1898" s="52"/>
      <c r="N1898" s="52">
        <v>624</v>
      </c>
      <c r="O1898" s="52"/>
      <c r="P1898" s="52"/>
      <c r="Q1898" s="52"/>
      <c r="R1898" s="52"/>
      <c r="S1898" s="52"/>
      <c r="T1898" s="52"/>
      <c r="U1898" s="380">
        <f t="shared" si="806"/>
        <v>624</v>
      </c>
      <c r="V1898" s="32">
        <f t="shared" si="800"/>
        <v>624</v>
      </c>
      <c r="W1898" s="97">
        <f t="shared" si="801"/>
        <v>624</v>
      </c>
      <c r="X1898" s="385">
        <f t="shared" si="809"/>
        <v>624</v>
      </c>
      <c r="Y1898" s="38"/>
      <c r="Z1898" s="5">
        <f t="shared" si="811"/>
        <v>0</v>
      </c>
      <c r="AA1898" s="48"/>
      <c r="AB1898" s="48"/>
      <c r="AC1898" s="48"/>
      <c r="AD1898" s="48"/>
      <c r="AE1898" s="48"/>
      <c r="AF1898" s="48"/>
      <c r="AG1898" s="48"/>
      <c r="AH1898" s="48"/>
      <c r="AI1898" s="48"/>
      <c r="AJ1898" s="48"/>
      <c r="AK1898" s="48"/>
      <c r="AL1898" s="48"/>
      <c r="AM1898" s="48"/>
      <c r="AN1898" s="48"/>
      <c r="AO1898" s="48"/>
      <c r="AP1898" s="48"/>
      <c r="AQ1898" s="48"/>
      <c r="AR1898" s="48"/>
      <c r="AS1898" s="48"/>
      <c r="AT1898" s="48"/>
      <c r="AU1898" s="48"/>
      <c r="AV1898" s="48"/>
      <c r="AW1898" s="48"/>
      <c r="AX1898" s="48"/>
      <c r="AY1898" s="48"/>
      <c r="AZ1898" s="48"/>
      <c r="BA1898" s="48"/>
      <c r="BB1898" s="48"/>
      <c r="BC1898" s="48"/>
      <c r="BD1898" s="48"/>
      <c r="BE1898" s="48"/>
      <c r="BF1898" s="48"/>
      <c r="BG1898" s="48"/>
    </row>
    <row r="1899" spans="1:59" s="59" customFormat="1" ht="12">
      <c r="A1899" s="42" t="s">
        <v>43</v>
      </c>
      <c r="B1899" s="43" t="s">
        <v>44</v>
      </c>
      <c r="C1899" s="379">
        <v>564</v>
      </c>
      <c r="D1899" s="258">
        <f>SUM(E1899:P1899)</f>
        <v>490</v>
      </c>
      <c r="E1899" s="258"/>
      <c r="F1899" s="258"/>
      <c r="G1899" s="258"/>
      <c r="H1899" s="258"/>
      <c r="I1899" s="258"/>
      <c r="J1899" s="258"/>
      <c r="K1899" s="258"/>
      <c r="L1899" s="258"/>
      <c r="M1899" s="258"/>
      <c r="N1899" s="258">
        <f>N1900+N1901</f>
        <v>490</v>
      </c>
      <c r="O1899" s="258"/>
      <c r="P1899" s="258"/>
      <c r="Q1899" s="258"/>
      <c r="R1899" s="258"/>
      <c r="S1899" s="258">
        <v>54</v>
      </c>
      <c r="T1899" s="258"/>
      <c r="U1899" s="380">
        <f t="shared" si="806"/>
        <v>490</v>
      </c>
      <c r="V1899" s="32">
        <f t="shared" si="800"/>
        <v>436</v>
      </c>
      <c r="W1899" s="97">
        <f t="shared" si="801"/>
        <v>490</v>
      </c>
      <c r="X1899" s="176">
        <f t="shared" si="809"/>
        <v>-74</v>
      </c>
      <c r="Y1899" s="57"/>
      <c r="Z1899" s="5">
        <f t="shared" si="811"/>
        <v>0</v>
      </c>
      <c r="AA1899" s="58"/>
      <c r="AB1899" s="58"/>
      <c r="AC1899" s="58"/>
      <c r="AD1899" s="58"/>
      <c r="AE1899" s="58"/>
      <c r="AF1899" s="58"/>
      <c r="AG1899" s="58"/>
      <c r="AH1899" s="58"/>
      <c r="AI1899" s="58"/>
      <c r="AJ1899" s="58"/>
      <c r="AK1899" s="58"/>
      <c r="AL1899" s="58"/>
      <c r="AM1899" s="58"/>
      <c r="AN1899" s="58"/>
      <c r="AO1899" s="58"/>
      <c r="AP1899" s="58"/>
      <c r="AQ1899" s="58"/>
      <c r="AR1899" s="58"/>
      <c r="AS1899" s="58"/>
      <c r="AT1899" s="58"/>
      <c r="AU1899" s="58"/>
      <c r="AV1899" s="58"/>
      <c r="AW1899" s="58"/>
      <c r="AX1899" s="58"/>
      <c r="AY1899" s="58"/>
      <c r="AZ1899" s="58"/>
      <c r="BA1899" s="58"/>
      <c r="BB1899" s="58"/>
      <c r="BC1899" s="58"/>
      <c r="BD1899" s="58"/>
      <c r="BE1899" s="58"/>
      <c r="BF1899" s="58"/>
      <c r="BG1899" s="58"/>
    </row>
    <row r="1900" spans="1:59" s="59" customFormat="1" ht="12">
      <c r="A1900" s="42" t="s">
        <v>40</v>
      </c>
      <c r="B1900" s="51" t="s">
        <v>1223</v>
      </c>
      <c r="C1900" s="381"/>
      <c r="D1900" s="52">
        <f t="shared" ref="D1900:D1901" si="818">SUM(E1900:P1900)</f>
        <v>416</v>
      </c>
      <c r="E1900" s="52"/>
      <c r="F1900" s="52"/>
      <c r="G1900" s="52"/>
      <c r="H1900" s="52"/>
      <c r="I1900" s="52"/>
      <c r="J1900" s="52"/>
      <c r="K1900" s="52"/>
      <c r="L1900" s="52"/>
      <c r="M1900" s="52"/>
      <c r="N1900" s="52">
        <v>416</v>
      </c>
      <c r="O1900" s="52"/>
      <c r="P1900" s="52"/>
      <c r="Q1900" s="52"/>
      <c r="R1900" s="52"/>
      <c r="S1900" s="52"/>
      <c r="T1900" s="52"/>
      <c r="U1900" s="375">
        <f t="shared" si="806"/>
        <v>416</v>
      </c>
      <c r="V1900" s="32">
        <f t="shared" si="800"/>
        <v>416</v>
      </c>
      <c r="W1900" s="97">
        <f t="shared" si="801"/>
        <v>416</v>
      </c>
      <c r="X1900" s="172">
        <f t="shared" si="809"/>
        <v>416</v>
      </c>
      <c r="Y1900" s="57"/>
      <c r="Z1900" s="5">
        <f t="shared" si="811"/>
        <v>0</v>
      </c>
      <c r="AA1900" s="58"/>
      <c r="AB1900" s="58"/>
      <c r="AC1900" s="58"/>
      <c r="AD1900" s="58"/>
      <c r="AE1900" s="58"/>
      <c r="AF1900" s="58"/>
      <c r="AG1900" s="58"/>
      <c r="AH1900" s="58"/>
      <c r="AI1900" s="58"/>
      <c r="AJ1900" s="58"/>
      <c r="AK1900" s="58"/>
      <c r="AL1900" s="58"/>
      <c r="AM1900" s="58"/>
      <c r="AN1900" s="58"/>
      <c r="AO1900" s="58"/>
      <c r="AP1900" s="58"/>
      <c r="AQ1900" s="58"/>
      <c r="AR1900" s="58"/>
      <c r="AS1900" s="58"/>
      <c r="AT1900" s="58"/>
      <c r="AU1900" s="58"/>
      <c r="AV1900" s="58"/>
      <c r="AW1900" s="58"/>
      <c r="AX1900" s="58"/>
      <c r="AY1900" s="58"/>
      <c r="AZ1900" s="58"/>
      <c r="BA1900" s="58"/>
      <c r="BB1900" s="58"/>
      <c r="BC1900" s="58"/>
      <c r="BD1900" s="58"/>
      <c r="BE1900" s="58"/>
      <c r="BF1900" s="58"/>
      <c r="BG1900" s="58"/>
    </row>
    <row r="1901" spans="1:59" s="59" customFormat="1" ht="12">
      <c r="A1901" s="42" t="s">
        <v>40</v>
      </c>
      <c r="B1901" s="51" t="s">
        <v>42</v>
      </c>
      <c r="C1901" s="381"/>
      <c r="D1901" s="52">
        <f t="shared" si="818"/>
        <v>74</v>
      </c>
      <c r="E1901" s="52"/>
      <c r="F1901" s="52"/>
      <c r="G1901" s="52"/>
      <c r="H1901" s="52"/>
      <c r="I1901" s="52"/>
      <c r="J1901" s="52"/>
      <c r="K1901" s="52"/>
      <c r="L1901" s="52"/>
      <c r="M1901" s="52"/>
      <c r="N1901" s="52">
        <v>74</v>
      </c>
      <c r="O1901" s="52"/>
      <c r="P1901" s="52"/>
      <c r="Q1901" s="52"/>
      <c r="R1901" s="52"/>
      <c r="S1901" s="52"/>
      <c r="T1901" s="52"/>
      <c r="U1901" s="375">
        <f t="shared" si="806"/>
        <v>74</v>
      </c>
      <c r="V1901" s="32">
        <f t="shared" si="800"/>
        <v>74</v>
      </c>
      <c r="W1901" s="97">
        <f t="shared" si="801"/>
        <v>74</v>
      </c>
      <c r="X1901" s="172">
        <f t="shared" si="809"/>
        <v>74</v>
      </c>
      <c r="Y1901" s="57"/>
      <c r="Z1901" s="5">
        <f t="shared" si="811"/>
        <v>0</v>
      </c>
      <c r="AA1901" s="58"/>
      <c r="AB1901" s="58"/>
      <c r="AC1901" s="58"/>
      <c r="AD1901" s="58"/>
      <c r="AE1901" s="58"/>
      <c r="AF1901" s="58"/>
      <c r="AG1901" s="58"/>
      <c r="AH1901" s="58"/>
      <c r="AI1901" s="58"/>
      <c r="AJ1901" s="58"/>
      <c r="AK1901" s="58"/>
      <c r="AL1901" s="58"/>
      <c r="AM1901" s="58"/>
      <c r="AN1901" s="58"/>
      <c r="AO1901" s="58"/>
      <c r="AP1901" s="58"/>
      <c r="AQ1901" s="58"/>
      <c r="AR1901" s="58"/>
      <c r="AS1901" s="58"/>
      <c r="AT1901" s="58"/>
      <c r="AU1901" s="58"/>
      <c r="AV1901" s="58"/>
      <c r="AW1901" s="58"/>
      <c r="AX1901" s="58"/>
      <c r="AY1901" s="58"/>
      <c r="AZ1901" s="58"/>
      <c r="BA1901" s="58"/>
      <c r="BB1901" s="58"/>
      <c r="BC1901" s="58"/>
      <c r="BD1901" s="58"/>
      <c r="BE1901" s="58"/>
      <c r="BF1901" s="58"/>
      <c r="BG1901" s="58"/>
    </row>
    <row r="1902" spans="1:59" s="66" customFormat="1" ht="12">
      <c r="A1902" s="42" t="s">
        <v>45</v>
      </c>
      <c r="B1902" s="43" t="s">
        <v>94</v>
      </c>
      <c r="C1902" s="379">
        <v>1220</v>
      </c>
      <c r="D1902" s="258">
        <f>SUM(E1902:P1902)</f>
        <v>1120</v>
      </c>
      <c r="E1902" s="258">
        <f>SUM(E1903:E1906)</f>
        <v>0</v>
      </c>
      <c r="F1902" s="258">
        <f t="shared" ref="F1902:P1902" si="819">SUM(F1903:F1906)</f>
        <v>0</v>
      </c>
      <c r="G1902" s="258">
        <f t="shared" si="819"/>
        <v>0</v>
      </c>
      <c r="H1902" s="258">
        <f t="shared" si="819"/>
        <v>0</v>
      </c>
      <c r="I1902" s="258">
        <f t="shared" si="819"/>
        <v>0</v>
      </c>
      <c r="J1902" s="258">
        <f t="shared" si="819"/>
        <v>0</v>
      </c>
      <c r="K1902" s="258">
        <f t="shared" si="819"/>
        <v>0</v>
      </c>
      <c r="L1902" s="258">
        <f t="shared" si="819"/>
        <v>0</v>
      </c>
      <c r="M1902" s="258">
        <f t="shared" si="819"/>
        <v>0</v>
      </c>
      <c r="N1902" s="258">
        <f>SUM(N1903:N1906)</f>
        <v>1120</v>
      </c>
      <c r="O1902" s="258">
        <f t="shared" si="819"/>
        <v>0</v>
      </c>
      <c r="P1902" s="258">
        <f t="shared" si="819"/>
        <v>0</v>
      </c>
      <c r="Q1902" s="258"/>
      <c r="R1902" s="258"/>
      <c r="S1902" s="258"/>
      <c r="T1902" s="258"/>
      <c r="U1902" s="375">
        <f t="shared" si="806"/>
        <v>1120</v>
      </c>
      <c r="V1902" s="32">
        <f t="shared" si="800"/>
        <v>1120</v>
      </c>
      <c r="W1902" s="97">
        <f t="shared" si="801"/>
        <v>1120</v>
      </c>
      <c r="X1902" s="176">
        <f t="shared" si="809"/>
        <v>-100</v>
      </c>
      <c r="Y1902" s="64"/>
      <c r="Z1902" s="5">
        <f t="shared" si="811"/>
        <v>0</v>
      </c>
      <c r="AA1902" s="65"/>
      <c r="AB1902" s="65"/>
      <c r="AC1902" s="65"/>
      <c r="AD1902" s="65"/>
      <c r="AE1902" s="65"/>
      <c r="AF1902" s="65"/>
      <c r="AG1902" s="65"/>
      <c r="AH1902" s="65"/>
      <c r="AI1902" s="65"/>
      <c r="AJ1902" s="65"/>
      <c r="AK1902" s="65"/>
      <c r="AL1902" s="65"/>
      <c r="AM1902" s="65"/>
      <c r="AN1902" s="65"/>
      <c r="AO1902" s="65"/>
      <c r="AP1902" s="65"/>
      <c r="AQ1902" s="65"/>
      <c r="AR1902" s="65"/>
      <c r="AS1902" s="65"/>
      <c r="AT1902" s="65"/>
      <c r="AU1902" s="65"/>
      <c r="AV1902" s="65"/>
      <c r="AW1902" s="65"/>
      <c r="AX1902" s="65"/>
      <c r="AY1902" s="65"/>
      <c r="AZ1902" s="65"/>
      <c r="BA1902" s="65"/>
      <c r="BB1902" s="65"/>
      <c r="BC1902" s="65"/>
      <c r="BD1902" s="65"/>
      <c r="BE1902" s="65"/>
      <c r="BF1902" s="65"/>
      <c r="BG1902" s="65"/>
    </row>
    <row r="1903" spans="1:59" s="49" customFormat="1" ht="12">
      <c r="A1903" s="50" t="s">
        <v>40</v>
      </c>
      <c r="B1903" s="51" t="s">
        <v>870</v>
      </c>
      <c r="C1903" s="382">
        <v>120</v>
      </c>
      <c r="D1903" s="111">
        <f t="shared" si="817"/>
        <v>120</v>
      </c>
      <c r="E1903" s="111"/>
      <c r="F1903" s="111"/>
      <c r="G1903" s="111"/>
      <c r="H1903" s="111"/>
      <c r="I1903" s="111"/>
      <c r="J1903" s="111"/>
      <c r="K1903" s="111"/>
      <c r="L1903" s="111"/>
      <c r="M1903" s="111"/>
      <c r="N1903" s="111">
        <v>120</v>
      </c>
      <c r="O1903" s="111"/>
      <c r="P1903" s="111"/>
      <c r="Q1903" s="111"/>
      <c r="R1903" s="111"/>
      <c r="S1903" s="111"/>
      <c r="T1903" s="111"/>
      <c r="U1903" s="380">
        <f t="shared" si="806"/>
        <v>120</v>
      </c>
      <c r="V1903" s="32">
        <f t="shared" si="800"/>
        <v>120</v>
      </c>
      <c r="W1903" s="97">
        <f t="shared" si="801"/>
        <v>120</v>
      </c>
      <c r="X1903" s="172">
        <f t="shared" si="809"/>
        <v>0</v>
      </c>
      <c r="Y1903" s="38"/>
      <c r="Z1903" s="5">
        <f t="shared" si="811"/>
        <v>0</v>
      </c>
      <c r="AA1903" s="48"/>
      <c r="AB1903" s="48"/>
      <c r="AC1903" s="48"/>
      <c r="AD1903" s="48"/>
      <c r="AE1903" s="48"/>
      <c r="AF1903" s="48"/>
      <c r="AG1903" s="48"/>
      <c r="AH1903" s="48"/>
      <c r="AI1903" s="48"/>
      <c r="AJ1903" s="48"/>
      <c r="AK1903" s="48"/>
      <c r="AL1903" s="48"/>
      <c r="AM1903" s="48"/>
      <c r="AN1903" s="48"/>
      <c r="AO1903" s="48"/>
      <c r="AP1903" s="48"/>
      <c r="AQ1903" s="48"/>
      <c r="AR1903" s="48"/>
      <c r="AS1903" s="48"/>
      <c r="AT1903" s="48"/>
      <c r="AU1903" s="48"/>
      <c r="AV1903" s="48"/>
      <c r="AW1903" s="48"/>
      <c r="AX1903" s="48"/>
      <c r="AY1903" s="48"/>
      <c r="AZ1903" s="48"/>
      <c r="BA1903" s="48"/>
      <c r="BB1903" s="48"/>
      <c r="BC1903" s="48"/>
      <c r="BD1903" s="48"/>
      <c r="BE1903" s="48"/>
      <c r="BF1903" s="48"/>
      <c r="BG1903" s="48"/>
    </row>
    <row r="1904" spans="1:59" s="49" customFormat="1" ht="24">
      <c r="A1904" s="50" t="s">
        <v>40</v>
      </c>
      <c r="B1904" s="51" t="s">
        <v>1298</v>
      </c>
      <c r="C1904" s="382">
        <v>200</v>
      </c>
      <c r="D1904" s="111">
        <f t="shared" si="817"/>
        <v>200</v>
      </c>
      <c r="E1904" s="111"/>
      <c r="F1904" s="111"/>
      <c r="G1904" s="111"/>
      <c r="H1904" s="111"/>
      <c r="I1904" s="111"/>
      <c r="J1904" s="111"/>
      <c r="K1904" s="111"/>
      <c r="L1904" s="111"/>
      <c r="M1904" s="111"/>
      <c r="N1904" s="111">
        <v>200</v>
      </c>
      <c r="O1904" s="111"/>
      <c r="P1904" s="111"/>
      <c r="Q1904" s="111"/>
      <c r="R1904" s="111"/>
      <c r="S1904" s="111"/>
      <c r="T1904" s="111"/>
      <c r="U1904" s="375">
        <f t="shared" si="806"/>
        <v>200</v>
      </c>
      <c r="V1904" s="32">
        <f t="shared" si="800"/>
        <v>200</v>
      </c>
      <c r="W1904" s="97">
        <f t="shared" si="801"/>
        <v>200</v>
      </c>
      <c r="X1904" s="172">
        <f t="shared" si="809"/>
        <v>0</v>
      </c>
      <c r="Y1904" s="38"/>
      <c r="Z1904" s="5">
        <f t="shared" si="811"/>
        <v>0</v>
      </c>
      <c r="AA1904" s="48"/>
      <c r="AB1904" s="48"/>
      <c r="AC1904" s="48"/>
      <c r="AD1904" s="48"/>
      <c r="AE1904" s="48"/>
      <c r="AF1904" s="48"/>
      <c r="AG1904" s="48"/>
      <c r="AH1904" s="48"/>
      <c r="AI1904" s="48"/>
      <c r="AJ1904" s="48"/>
      <c r="AK1904" s="48"/>
      <c r="AL1904" s="48"/>
      <c r="AM1904" s="48"/>
      <c r="AN1904" s="48"/>
      <c r="AO1904" s="48"/>
      <c r="AP1904" s="48"/>
      <c r="AQ1904" s="48"/>
      <c r="AR1904" s="48"/>
      <c r="AS1904" s="48"/>
      <c r="AT1904" s="48"/>
      <c r="AU1904" s="48"/>
      <c r="AV1904" s="48"/>
      <c r="AW1904" s="48"/>
      <c r="AX1904" s="48"/>
      <c r="AY1904" s="48"/>
      <c r="AZ1904" s="48"/>
      <c r="BA1904" s="48"/>
      <c r="BB1904" s="48"/>
      <c r="BC1904" s="48"/>
      <c r="BD1904" s="48"/>
      <c r="BE1904" s="48"/>
      <c r="BF1904" s="48"/>
      <c r="BG1904" s="48"/>
    </row>
    <row r="1905" spans="1:59" s="150" customFormat="1" ht="12" hidden="1">
      <c r="A1905" s="50" t="s">
        <v>40</v>
      </c>
      <c r="B1905" s="51" t="s">
        <v>1355</v>
      </c>
      <c r="C1905" s="382">
        <v>100</v>
      </c>
      <c r="D1905" s="111">
        <f t="shared" si="817"/>
        <v>0</v>
      </c>
      <c r="E1905" s="111"/>
      <c r="F1905" s="111"/>
      <c r="G1905" s="111"/>
      <c r="H1905" s="111"/>
      <c r="I1905" s="111"/>
      <c r="J1905" s="111"/>
      <c r="K1905" s="111"/>
      <c r="L1905" s="111"/>
      <c r="M1905" s="111"/>
      <c r="N1905" s="111"/>
      <c r="O1905" s="111"/>
      <c r="P1905" s="111"/>
      <c r="Q1905" s="111"/>
      <c r="R1905" s="111"/>
      <c r="S1905" s="111"/>
      <c r="T1905" s="111"/>
      <c r="U1905" s="375">
        <f t="shared" si="806"/>
        <v>0</v>
      </c>
      <c r="V1905" s="32">
        <f t="shared" si="800"/>
        <v>0</v>
      </c>
      <c r="W1905" s="97">
        <f t="shared" si="801"/>
        <v>0</v>
      </c>
      <c r="X1905" s="172">
        <f t="shared" si="809"/>
        <v>-100</v>
      </c>
      <c r="Y1905" s="79"/>
      <c r="Z1905" s="5">
        <f t="shared" si="811"/>
        <v>0</v>
      </c>
      <c r="AA1905" s="149"/>
      <c r="AB1905" s="149"/>
      <c r="AC1905" s="149"/>
      <c r="AD1905" s="149"/>
      <c r="AE1905" s="149"/>
      <c r="AF1905" s="149"/>
      <c r="AG1905" s="149"/>
      <c r="AH1905" s="149"/>
      <c r="AI1905" s="149"/>
      <c r="AJ1905" s="149"/>
      <c r="AK1905" s="149"/>
      <c r="AL1905" s="149"/>
      <c r="AM1905" s="149"/>
      <c r="AN1905" s="149"/>
      <c r="AO1905" s="149"/>
      <c r="AP1905" s="149"/>
      <c r="AQ1905" s="149"/>
      <c r="AR1905" s="149"/>
      <c r="AS1905" s="149"/>
      <c r="AT1905" s="149"/>
      <c r="AU1905" s="149"/>
      <c r="AV1905" s="149"/>
      <c r="AW1905" s="149"/>
      <c r="AX1905" s="149"/>
      <c r="AY1905" s="149"/>
      <c r="AZ1905" s="149"/>
      <c r="BA1905" s="149"/>
      <c r="BB1905" s="149"/>
      <c r="BC1905" s="149"/>
      <c r="BD1905" s="149"/>
      <c r="BE1905" s="149"/>
      <c r="BF1905" s="149"/>
      <c r="BG1905" s="149"/>
    </row>
    <row r="1906" spans="1:59" s="59" customFormat="1" ht="36">
      <c r="A1906" s="60" t="s">
        <v>40</v>
      </c>
      <c r="B1906" s="186" t="s">
        <v>1356</v>
      </c>
      <c r="C1906" s="382">
        <v>800</v>
      </c>
      <c r="D1906" s="111">
        <f t="shared" si="817"/>
        <v>800</v>
      </c>
      <c r="E1906" s="111"/>
      <c r="F1906" s="111"/>
      <c r="G1906" s="111"/>
      <c r="H1906" s="111"/>
      <c r="I1906" s="111"/>
      <c r="J1906" s="111"/>
      <c r="K1906" s="111"/>
      <c r="L1906" s="111"/>
      <c r="M1906" s="111"/>
      <c r="N1906" s="111">
        <v>800</v>
      </c>
      <c r="O1906" s="111"/>
      <c r="P1906" s="111"/>
      <c r="Q1906" s="111"/>
      <c r="R1906" s="111"/>
      <c r="S1906" s="111"/>
      <c r="T1906" s="111"/>
      <c r="U1906" s="375">
        <f t="shared" si="806"/>
        <v>800</v>
      </c>
      <c r="V1906" s="32">
        <f t="shared" si="800"/>
        <v>800</v>
      </c>
      <c r="W1906" s="97">
        <f t="shared" si="801"/>
        <v>800</v>
      </c>
      <c r="X1906" s="172">
        <f t="shared" si="809"/>
        <v>0</v>
      </c>
      <c r="Y1906" s="57"/>
      <c r="Z1906" s="5">
        <f t="shared" si="811"/>
        <v>0</v>
      </c>
      <c r="AA1906" s="58"/>
      <c r="AB1906" s="58"/>
      <c r="AC1906" s="58"/>
      <c r="AD1906" s="58"/>
      <c r="AE1906" s="58"/>
      <c r="AF1906" s="58"/>
      <c r="AG1906" s="58"/>
      <c r="AH1906" s="58"/>
      <c r="AI1906" s="58"/>
      <c r="AJ1906" s="58"/>
      <c r="AK1906" s="58"/>
      <c r="AL1906" s="58"/>
      <c r="AM1906" s="58"/>
      <c r="AN1906" s="58"/>
      <c r="AO1906" s="58"/>
      <c r="AP1906" s="58"/>
      <c r="AQ1906" s="58"/>
      <c r="AR1906" s="58"/>
      <c r="AS1906" s="58"/>
      <c r="AT1906" s="58"/>
      <c r="AU1906" s="58"/>
      <c r="AV1906" s="58"/>
      <c r="AW1906" s="58"/>
      <c r="AX1906" s="58"/>
      <c r="AY1906" s="58"/>
      <c r="AZ1906" s="58"/>
      <c r="BA1906" s="58"/>
      <c r="BB1906" s="58"/>
      <c r="BC1906" s="58"/>
      <c r="BD1906" s="58"/>
      <c r="BE1906" s="58"/>
      <c r="BF1906" s="58"/>
      <c r="BG1906" s="58"/>
    </row>
    <row r="1907" spans="1:59" s="150" customFormat="1" ht="12">
      <c r="A1907" s="42" t="s">
        <v>65</v>
      </c>
      <c r="B1907" s="43" t="s">
        <v>66</v>
      </c>
      <c r="C1907" s="379">
        <v>1365</v>
      </c>
      <c r="D1907" s="258">
        <f>SUM(E1907:P1907)</f>
        <v>1330</v>
      </c>
      <c r="E1907" s="258">
        <f t="shared" ref="E1907:P1907" si="820">SUM(E1908:E1914)</f>
        <v>0</v>
      </c>
      <c r="F1907" s="258">
        <f t="shared" si="820"/>
        <v>180</v>
      </c>
      <c r="G1907" s="258">
        <f t="shared" si="820"/>
        <v>0</v>
      </c>
      <c r="H1907" s="258">
        <f t="shared" si="820"/>
        <v>0</v>
      </c>
      <c r="I1907" s="258">
        <f t="shared" si="820"/>
        <v>0</v>
      </c>
      <c r="J1907" s="258">
        <f t="shared" si="820"/>
        <v>0</v>
      </c>
      <c r="K1907" s="258">
        <f t="shared" si="820"/>
        <v>0</v>
      </c>
      <c r="L1907" s="258">
        <f t="shared" si="820"/>
        <v>0</v>
      </c>
      <c r="M1907" s="258">
        <f t="shared" si="820"/>
        <v>0</v>
      </c>
      <c r="N1907" s="258">
        <f>SUM(N1908:N1914)</f>
        <v>1120</v>
      </c>
      <c r="O1907" s="258">
        <f t="shared" si="820"/>
        <v>0</v>
      </c>
      <c r="P1907" s="258">
        <f t="shared" si="820"/>
        <v>30</v>
      </c>
      <c r="Q1907" s="258"/>
      <c r="R1907" s="258"/>
      <c r="S1907" s="258"/>
      <c r="T1907" s="258"/>
      <c r="U1907" s="375">
        <f t="shared" si="806"/>
        <v>1330</v>
      </c>
      <c r="V1907" s="32">
        <f t="shared" si="800"/>
        <v>1330</v>
      </c>
      <c r="W1907" s="97">
        <f t="shared" si="801"/>
        <v>1330</v>
      </c>
      <c r="X1907" s="176">
        <f t="shared" si="809"/>
        <v>-35</v>
      </c>
      <c r="Y1907" s="79"/>
      <c r="Z1907" s="5">
        <f t="shared" si="811"/>
        <v>0</v>
      </c>
      <c r="AA1907" s="149"/>
      <c r="AB1907" s="149"/>
      <c r="AC1907" s="149"/>
      <c r="AD1907" s="149"/>
      <c r="AE1907" s="149"/>
      <c r="AF1907" s="149"/>
      <c r="AG1907" s="149"/>
      <c r="AH1907" s="149"/>
      <c r="AI1907" s="149"/>
      <c r="AJ1907" s="149"/>
      <c r="AK1907" s="149"/>
      <c r="AL1907" s="149"/>
      <c r="AM1907" s="149"/>
      <c r="AN1907" s="149"/>
      <c r="AO1907" s="149"/>
      <c r="AP1907" s="149"/>
      <c r="AQ1907" s="149"/>
      <c r="AR1907" s="149"/>
      <c r="AS1907" s="149"/>
      <c r="AT1907" s="149"/>
      <c r="AU1907" s="149"/>
      <c r="AV1907" s="149"/>
      <c r="AW1907" s="149"/>
      <c r="AX1907" s="149"/>
      <c r="AY1907" s="149"/>
      <c r="AZ1907" s="149"/>
      <c r="BA1907" s="149"/>
      <c r="BB1907" s="149"/>
      <c r="BC1907" s="149"/>
      <c r="BD1907" s="149"/>
      <c r="BE1907" s="149"/>
      <c r="BF1907" s="149"/>
      <c r="BG1907" s="149"/>
    </row>
    <row r="1908" spans="1:59" s="150" customFormat="1" ht="24">
      <c r="A1908" s="42" t="s">
        <v>38</v>
      </c>
      <c r="B1908" s="186" t="s">
        <v>1349</v>
      </c>
      <c r="C1908" s="382">
        <v>180</v>
      </c>
      <c r="D1908" s="111">
        <f>SUM(E1908:P1908)</f>
        <v>180</v>
      </c>
      <c r="E1908" s="111"/>
      <c r="F1908" s="111">
        <v>180</v>
      </c>
      <c r="G1908" s="111"/>
      <c r="H1908" s="111"/>
      <c r="I1908" s="111"/>
      <c r="J1908" s="111"/>
      <c r="K1908" s="111"/>
      <c r="L1908" s="111"/>
      <c r="M1908" s="111"/>
      <c r="N1908" s="111"/>
      <c r="O1908" s="111"/>
      <c r="P1908" s="111"/>
      <c r="Q1908" s="111"/>
      <c r="R1908" s="111"/>
      <c r="S1908" s="111"/>
      <c r="T1908" s="111"/>
      <c r="U1908" s="375">
        <f t="shared" si="806"/>
        <v>180</v>
      </c>
      <c r="V1908" s="32">
        <f t="shared" si="800"/>
        <v>180</v>
      </c>
      <c r="W1908" s="97">
        <f t="shared" si="801"/>
        <v>180</v>
      </c>
      <c r="X1908" s="176">
        <f t="shared" si="809"/>
        <v>0</v>
      </c>
      <c r="Y1908" s="79"/>
      <c r="Z1908" s="5">
        <f t="shared" si="811"/>
        <v>0</v>
      </c>
      <c r="AA1908" s="149"/>
      <c r="AB1908" s="149"/>
      <c r="AC1908" s="149"/>
      <c r="AD1908" s="149"/>
      <c r="AE1908" s="149"/>
      <c r="AF1908" s="149"/>
      <c r="AG1908" s="149"/>
      <c r="AH1908" s="149"/>
      <c r="AI1908" s="149"/>
      <c r="AJ1908" s="149"/>
      <c r="AK1908" s="149"/>
      <c r="AL1908" s="149"/>
      <c r="AM1908" s="149"/>
      <c r="AN1908" s="149"/>
      <c r="AO1908" s="149"/>
      <c r="AP1908" s="149"/>
      <c r="AQ1908" s="149"/>
      <c r="AR1908" s="149"/>
      <c r="AS1908" s="149"/>
      <c r="AT1908" s="149"/>
      <c r="AU1908" s="149"/>
      <c r="AV1908" s="149"/>
      <c r="AW1908" s="149"/>
      <c r="AX1908" s="149"/>
      <c r="AY1908" s="149"/>
      <c r="AZ1908" s="149"/>
      <c r="BA1908" s="149"/>
      <c r="BB1908" s="149"/>
      <c r="BC1908" s="149"/>
      <c r="BD1908" s="149"/>
      <c r="BE1908" s="149"/>
      <c r="BF1908" s="149"/>
      <c r="BG1908" s="149"/>
    </row>
    <row r="1909" spans="1:59" s="150" customFormat="1" ht="36">
      <c r="A1909" s="60" t="s">
        <v>40</v>
      </c>
      <c r="B1909" s="186" t="s">
        <v>1357</v>
      </c>
      <c r="C1909" s="382">
        <v>200</v>
      </c>
      <c r="D1909" s="111">
        <f t="shared" ref="D1909:D1926" si="821">SUM(E1909:P1909)</f>
        <v>200</v>
      </c>
      <c r="E1909" s="111"/>
      <c r="F1909" s="111"/>
      <c r="G1909" s="111"/>
      <c r="H1909" s="111"/>
      <c r="I1909" s="111"/>
      <c r="J1909" s="111"/>
      <c r="K1909" s="111"/>
      <c r="L1909" s="111"/>
      <c r="M1909" s="111"/>
      <c r="N1909" s="111">
        <v>200</v>
      </c>
      <c r="O1909" s="111"/>
      <c r="P1909" s="111"/>
      <c r="Q1909" s="111"/>
      <c r="R1909" s="111"/>
      <c r="S1909" s="111"/>
      <c r="T1909" s="111"/>
      <c r="U1909" s="375">
        <f t="shared" si="806"/>
        <v>200</v>
      </c>
      <c r="V1909" s="32">
        <f t="shared" si="800"/>
        <v>200</v>
      </c>
      <c r="W1909" s="97"/>
      <c r="X1909" s="172">
        <f t="shared" si="809"/>
        <v>0</v>
      </c>
      <c r="Y1909" s="79"/>
      <c r="Z1909" s="5">
        <f t="shared" si="811"/>
        <v>0</v>
      </c>
      <c r="AA1909" s="149"/>
      <c r="AB1909" s="149"/>
      <c r="AC1909" s="149"/>
      <c r="AD1909" s="149"/>
      <c r="AE1909" s="149"/>
      <c r="AF1909" s="149"/>
      <c r="AG1909" s="149"/>
      <c r="AH1909" s="149"/>
      <c r="AI1909" s="149"/>
      <c r="AJ1909" s="149"/>
      <c r="AK1909" s="149"/>
      <c r="AL1909" s="149"/>
      <c r="AM1909" s="149"/>
      <c r="AN1909" s="149"/>
      <c r="AO1909" s="149"/>
      <c r="AP1909" s="149"/>
      <c r="AQ1909" s="149"/>
      <c r="AR1909" s="149"/>
      <c r="AS1909" s="149"/>
      <c r="AT1909" s="149"/>
      <c r="AU1909" s="149"/>
      <c r="AV1909" s="149"/>
      <c r="AW1909" s="149"/>
      <c r="AX1909" s="149"/>
      <c r="AY1909" s="149"/>
      <c r="AZ1909" s="149"/>
      <c r="BA1909" s="149"/>
      <c r="BB1909" s="149"/>
      <c r="BC1909" s="149"/>
      <c r="BD1909" s="149"/>
      <c r="BE1909" s="149"/>
      <c r="BF1909" s="149"/>
      <c r="BG1909" s="149"/>
    </row>
    <row r="1910" spans="1:59" s="150" customFormat="1" ht="24" outlineLevel="1">
      <c r="A1910" s="60" t="s">
        <v>40</v>
      </c>
      <c r="B1910" s="67" t="s">
        <v>1358</v>
      </c>
      <c r="C1910" s="382">
        <v>250</v>
      </c>
      <c r="D1910" s="111">
        <f t="shared" si="821"/>
        <v>172</v>
      </c>
      <c r="E1910" s="111"/>
      <c r="F1910" s="111"/>
      <c r="G1910" s="111"/>
      <c r="H1910" s="111"/>
      <c r="I1910" s="111"/>
      <c r="J1910" s="111"/>
      <c r="K1910" s="111"/>
      <c r="L1910" s="111"/>
      <c r="M1910" s="111"/>
      <c r="N1910" s="111">
        <v>172</v>
      </c>
      <c r="O1910" s="111"/>
      <c r="P1910" s="111"/>
      <c r="Q1910" s="111"/>
      <c r="R1910" s="111"/>
      <c r="S1910" s="111"/>
      <c r="T1910" s="111"/>
      <c r="U1910" s="375">
        <f t="shared" si="806"/>
        <v>172</v>
      </c>
      <c r="V1910" s="32">
        <f t="shared" si="800"/>
        <v>172</v>
      </c>
      <c r="W1910" s="97">
        <f t="shared" si="801"/>
        <v>172</v>
      </c>
      <c r="X1910" s="172">
        <f t="shared" si="809"/>
        <v>-78</v>
      </c>
      <c r="Y1910" s="79"/>
      <c r="Z1910" s="5">
        <f t="shared" si="811"/>
        <v>0</v>
      </c>
      <c r="AA1910" s="149"/>
      <c r="AB1910" s="149"/>
      <c r="AC1910" s="149"/>
      <c r="AD1910" s="149"/>
      <c r="AE1910" s="149"/>
      <c r="AF1910" s="149"/>
      <c r="AG1910" s="149"/>
      <c r="AH1910" s="149"/>
      <c r="AI1910" s="149"/>
      <c r="AJ1910" s="149"/>
      <c r="AK1910" s="149"/>
      <c r="AL1910" s="149"/>
      <c r="AM1910" s="149"/>
      <c r="AN1910" s="149"/>
      <c r="AO1910" s="149"/>
      <c r="AP1910" s="149"/>
      <c r="AQ1910" s="149"/>
      <c r="AR1910" s="149"/>
      <c r="AS1910" s="149"/>
      <c r="AT1910" s="149"/>
      <c r="AU1910" s="149"/>
      <c r="AV1910" s="149"/>
      <c r="AW1910" s="149"/>
      <c r="AX1910" s="149"/>
      <c r="AY1910" s="149"/>
      <c r="AZ1910" s="149"/>
      <c r="BA1910" s="149"/>
      <c r="BB1910" s="149"/>
      <c r="BC1910" s="149"/>
      <c r="BD1910" s="149"/>
      <c r="BE1910" s="149"/>
      <c r="BF1910" s="149"/>
      <c r="BG1910" s="149"/>
    </row>
    <row r="1911" spans="1:59" s="150" customFormat="1" ht="60" hidden="1" outlineLevel="1">
      <c r="A1911" s="60" t="s">
        <v>40</v>
      </c>
      <c r="B1911" s="67" t="s">
        <v>1359</v>
      </c>
      <c r="C1911" s="382">
        <v>500</v>
      </c>
      <c r="D1911" s="111">
        <f t="shared" si="821"/>
        <v>0</v>
      </c>
      <c r="E1911" s="111"/>
      <c r="F1911" s="111"/>
      <c r="G1911" s="111"/>
      <c r="H1911" s="111"/>
      <c r="I1911" s="111"/>
      <c r="J1911" s="111"/>
      <c r="K1911" s="111"/>
      <c r="L1911" s="111"/>
      <c r="M1911" s="111"/>
      <c r="N1911" s="111"/>
      <c r="O1911" s="111"/>
      <c r="P1911" s="111"/>
      <c r="Q1911" s="111"/>
      <c r="R1911" s="111"/>
      <c r="S1911" s="111"/>
      <c r="T1911" s="111"/>
      <c r="U1911" s="375">
        <f t="shared" si="806"/>
        <v>0</v>
      </c>
      <c r="V1911" s="32">
        <f t="shared" si="800"/>
        <v>0</v>
      </c>
      <c r="W1911" s="97">
        <f t="shared" si="801"/>
        <v>0</v>
      </c>
      <c r="X1911" s="172">
        <f t="shared" si="809"/>
        <v>-500</v>
      </c>
      <c r="Y1911" s="79"/>
      <c r="Z1911" s="5">
        <f t="shared" si="811"/>
        <v>0</v>
      </c>
      <c r="AA1911" s="149"/>
      <c r="AB1911" s="149"/>
      <c r="AC1911" s="149"/>
      <c r="AD1911" s="149"/>
      <c r="AE1911" s="149"/>
      <c r="AF1911" s="149"/>
      <c r="AG1911" s="149"/>
      <c r="AH1911" s="149"/>
      <c r="AI1911" s="149"/>
      <c r="AJ1911" s="149"/>
      <c r="AK1911" s="149"/>
      <c r="AL1911" s="149"/>
      <c r="AM1911" s="149"/>
      <c r="AN1911" s="149"/>
      <c r="AO1911" s="149"/>
      <c r="AP1911" s="149"/>
      <c r="AQ1911" s="149"/>
      <c r="AR1911" s="149"/>
      <c r="AS1911" s="149"/>
      <c r="AT1911" s="149"/>
      <c r="AU1911" s="149"/>
      <c r="AV1911" s="149"/>
      <c r="AW1911" s="149"/>
      <c r="AX1911" s="149"/>
      <c r="AY1911" s="149"/>
      <c r="AZ1911" s="149"/>
      <c r="BA1911" s="149"/>
      <c r="BB1911" s="149"/>
      <c r="BC1911" s="149"/>
      <c r="BD1911" s="149"/>
      <c r="BE1911" s="149"/>
      <c r="BF1911" s="149"/>
      <c r="BG1911" s="149"/>
    </row>
    <row r="1912" spans="1:59" s="150" customFormat="1" ht="36" hidden="1" outlineLevel="1">
      <c r="A1912" s="60" t="s">
        <v>40</v>
      </c>
      <c r="B1912" s="187" t="s">
        <v>1360</v>
      </c>
      <c r="C1912" s="382">
        <v>205</v>
      </c>
      <c r="D1912" s="111">
        <f t="shared" si="821"/>
        <v>0</v>
      </c>
      <c r="E1912" s="111"/>
      <c r="F1912" s="111"/>
      <c r="G1912" s="111"/>
      <c r="H1912" s="111"/>
      <c r="I1912" s="111"/>
      <c r="J1912" s="111"/>
      <c r="K1912" s="111"/>
      <c r="L1912" s="111"/>
      <c r="M1912" s="111"/>
      <c r="N1912" s="111"/>
      <c r="O1912" s="111"/>
      <c r="P1912" s="111"/>
      <c r="Q1912" s="111"/>
      <c r="R1912" s="111"/>
      <c r="S1912" s="111"/>
      <c r="T1912" s="111"/>
      <c r="U1912" s="375"/>
      <c r="V1912" s="32"/>
      <c r="W1912" s="97"/>
      <c r="X1912" s="172">
        <f t="shared" si="809"/>
        <v>-205</v>
      </c>
      <c r="Y1912" s="79"/>
      <c r="Z1912" s="5">
        <f t="shared" si="811"/>
        <v>0</v>
      </c>
      <c r="AA1912" s="149"/>
      <c r="AB1912" s="149"/>
      <c r="AC1912" s="149"/>
      <c r="AD1912" s="149"/>
      <c r="AE1912" s="149"/>
      <c r="AF1912" s="149"/>
      <c r="AG1912" s="149"/>
      <c r="AH1912" s="149"/>
      <c r="AI1912" s="149"/>
      <c r="AJ1912" s="149"/>
      <c r="AK1912" s="149"/>
      <c r="AL1912" s="149"/>
      <c r="AM1912" s="149"/>
      <c r="AN1912" s="149"/>
      <c r="AO1912" s="149"/>
      <c r="AP1912" s="149"/>
      <c r="AQ1912" s="149"/>
      <c r="AR1912" s="149"/>
      <c r="AS1912" s="149"/>
      <c r="AT1912" s="149"/>
      <c r="AU1912" s="149"/>
      <c r="AV1912" s="149"/>
      <c r="AW1912" s="149"/>
      <c r="AX1912" s="149"/>
      <c r="AY1912" s="149"/>
      <c r="AZ1912" s="149"/>
      <c r="BA1912" s="149"/>
      <c r="BB1912" s="149"/>
      <c r="BC1912" s="149"/>
      <c r="BD1912" s="149"/>
      <c r="BE1912" s="149"/>
      <c r="BF1912" s="149"/>
      <c r="BG1912" s="149"/>
    </row>
    <row r="1913" spans="1:59" s="150" customFormat="1" ht="36" outlineLevel="1">
      <c r="A1913" s="60" t="s">
        <v>40</v>
      </c>
      <c r="B1913" s="188" t="s">
        <v>1289</v>
      </c>
      <c r="C1913" s="382">
        <v>30</v>
      </c>
      <c r="D1913" s="111">
        <f t="shared" si="821"/>
        <v>30</v>
      </c>
      <c r="E1913" s="111"/>
      <c r="F1913" s="111"/>
      <c r="G1913" s="111"/>
      <c r="H1913" s="111"/>
      <c r="I1913" s="111"/>
      <c r="J1913" s="111"/>
      <c r="K1913" s="111"/>
      <c r="L1913" s="111"/>
      <c r="M1913" s="111"/>
      <c r="N1913" s="111"/>
      <c r="O1913" s="111"/>
      <c r="P1913" s="111">
        <v>30</v>
      </c>
      <c r="Q1913" s="111"/>
      <c r="R1913" s="111"/>
      <c r="S1913" s="111"/>
      <c r="T1913" s="111"/>
      <c r="U1913" s="375"/>
      <c r="V1913" s="32"/>
      <c r="W1913" s="97"/>
      <c r="X1913" s="172">
        <f t="shared" si="809"/>
        <v>0</v>
      </c>
      <c r="Y1913" s="79"/>
      <c r="Z1913" s="5">
        <f t="shared" si="811"/>
        <v>0</v>
      </c>
      <c r="AA1913" s="149"/>
      <c r="AB1913" s="149"/>
      <c r="AC1913" s="149"/>
      <c r="AD1913" s="149"/>
      <c r="AE1913" s="149"/>
      <c r="AF1913" s="149"/>
      <c r="AG1913" s="149"/>
      <c r="AH1913" s="149"/>
      <c r="AI1913" s="149"/>
      <c r="AJ1913" s="149"/>
      <c r="AK1913" s="149"/>
      <c r="AL1913" s="149"/>
      <c r="AM1913" s="149"/>
      <c r="AN1913" s="149"/>
      <c r="AO1913" s="149"/>
      <c r="AP1913" s="149"/>
      <c r="AQ1913" s="149"/>
      <c r="AR1913" s="149"/>
      <c r="AS1913" s="149"/>
      <c r="AT1913" s="149"/>
      <c r="AU1913" s="149"/>
      <c r="AV1913" s="149"/>
      <c r="AW1913" s="149"/>
      <c r="AX1913" s="149"/>
      <c r="AY1913" s="149"/>
      <c r="AZ1913" s="149"/>
      <c r="BA1913" s="149"/>
      <c r="BB1913" s="149"/>
      <c r="BC1913" s="149"/>
      <c r="BD1913" s="149"/>
      <c r="BE1913" s="149"/>
      <c r="BF1913" s="149"/>
      <c r="BG1913" s="149"/>
    </row>
    <row r="1914" spans="1:59" s="150" customFormat="1" ht="36" outlineLevel="1">
      <c r="A1914" s="60" t="s">
        <v>40</v>
      </c>
      <c r="B1914" s="188" t="s">
        <v>1361</v>
      </c>
      <c r="C1914" s="382">
        <v>0</v>
      </c>
      <c r="D1914" s="111">
        <f t="shared" si="821"/>
        <v>748</v>
      </c>
      <c r="E1914" s="111"/>
      <c r="F1914" s="111"/>
      <c r="G1914" s="111"/>
      <c r="H1914" s="111"/>
      <c r="I1914" s="111"/>
      <c r="J1914" s="111"/>
      <c r="K1914" s="111"/>
      <c r="L1914" s="111"/>
      <c r="M1914" s="111"/>
      <c r="N1914" s="111">
        <v>748</v>
      </c>
      <c r="O1914" s="111"/>
      <c r="P1914" s="111"/>
      <c r="Q1914" s="111"/>
      <c r="R1914" s="111"/>
      <c r="S1914" s="111"/>
      <c r="T1914" s="111"/>
      <c r="U1914" s="375"/>
      <c r="V1914" s="32"/>
      <c r="W1914" s="97"/>
      <c r="X1914" s="172">
        <f t="shared" si="809"/>
        <v>748</v>
      </c>
      <c r="Y1914" s="79"/>
      <c r="Z1914" s="5">
        <f t="shared" si="811"/>
        <v>0</v>
      </c>
      <c r="AA1914" s="149"/>
      <c r="AB1914" s="149"/>
      <c r="AC1914" s="149"/>
      <c r="AD1914" s="149"/>
      <c r="AE1914" s="149"/>
      <c r="AF1914" s="149"/>
      <c r="AG1914" s="149"/>
      <c r="AH1914" s="149"/>
      <c r="AI1914" s="149"/>
      <c r="AJ1914" s="149"/>
      <c r="AK1914" s="149"/>
      <c r="AL1914" s="149"/>
      <c r="AM1914" s="149"/>
      <c r="AN1914" s="149"/>
      <c r="AO1914" s="149"/>
      <c r="AP1914" s="149"/>
      <c r="AQ1914" s="149"/>
      <c r="AR1914" s="149"/>
      <c r="AS1914" s="149"/>
      <c r="AT1914" s="149"/>
      <c r="AU1914" s="149"/>
      <c r="AV1914" s="149"/>
      <c r="AW1914" s="149"/>
      <c r="AX1914" s="149"/>
      <c r="AY1914" s="149"/>
      <c r="AZ1914" s="149"/>
      <c r="BA1914" s="149"/>
      <c r="BB1914" s="149"/>
      <c r="BC1914" s="149"/>
      <c r="BD1914" s="149"/>
      <c r="BE1914" s="149"/>
      <c r="BF1914" s="149"/>
      <c r="BG1914" s="149"/>
    </row>
    <row r="1915" spans="1:59" s="41" customFormat="1" ht="13.5" customHeight="1">
      <c r="A1915" s="27">
        <v>29</v>
      </c>
      <c r="B1915" s="28" t="s">
        <v>1362</v>
      </c>
      <c r="C1915" s="378">
        <f>C1916+C1917+C1918+C1923</f>
        <v>4432</v>
      </c>
      <c r="D1915" s="37">
        <f t="shared" si="821"/>
        <v>4146</v>
      </c>
      <c r="E1915" s="37">
        <f t="shared" ref="E1915:M1915" si="822">+E1916+E1917+E1918+E1923</f>
        <v>0</v>
      </c>
      <c r="F1915" s="37">
        <f t="shared" si="822"/>
        <v>0</v>
      </c>
      <c r="G1915" s="37">
        <f t="shared" si="822"/>
        <v>90</v>
      </c>
      <c r="H1915" s="37">
        <f t="shared" si="822"/>
        <v>0</v>
      </c>
      <c r="I1915" s="37">
        <f t="shared" si="822"/>
        <v>0</v>
      </c>
      <c r="J1915" s="37">
        <f t="shared" si="822"/>
        <v>0</v>
      </c>
      <c r="K1915" s="37">
        <f t="shared" si="822"/>
        <v>0</v>
      </c>
      <c r="L1915" s="37">
        <f t="shared" si="822"/>
        <v>0</v>
      </c>
      <c r="M1915" s="37">
        <f t="shared" si="822"/>
        <v>0</v>
      </c>
      <c r="N1915" s="37">
        <f>+N1916+N1917+N1918+N1923</f>
        <v>4056</v>
      </c>
      <c r="O1915" s="37">
        <f t="shared" ref="O1915:T1915" si="823">+O1916+O1917+O1918+O1923</f>
        <v>0</v>
      </c>
      <c r="P1915" s="37">
        <f t="shared" si="823"/>
        <v>0</v>
      </c>
      <c r="Q1915" s="37">
        <f t="shared" si="823"/>
        <v>21</v>
      </c>
      <c r="R1915" s="37"/>
      <c r="S1915" s="37">
        <f t="shared" si="823"/>
        <v>21</v>
      </c>
      <c r="T1915" s="37">
        <f t="shared" si="823"/>
        <v>0</v>
      </c>
      <c r="U1915" s="377">
        <f t="shared" si="806"/>
        <v>4167</v>
      </c>
      <c r="V1915" s="32">
        <f t="shared" si="800"/>
        <v>4146</v>
      </c>
      <c r="W1915" s="97">
        <f t="shared" si="801"/>
        <v>4146</v>
      </c>
      <c r="X1915" s="125">
        <f t="shared" si="809"/>
        <v>-286</v>
      </c>
      <c r="Y1915" s="75" t="s">
        <v>37</v>
      </c>
      <c r="Z1915" s="5">
        <f t="shared" si="811"/>
        <v>0</v>
      </c>
      <c r="AA1915" s="39"/>
      <c r="AB1915" s="39"/>
      <c r="AC1915" s="40"/>
      <c r="AD1915" s="40"/>
      <c r="AE1915" s="40"/>
      <c r="AF1915" s="40"/>
      <c r="AG1915" s="40"/>
      <c r="AH1915" s="40"/>
      <c r="AI1915" s="40"/>
      <c r="AJ1915" s="40"/>
      <c r="AK1915" s="40"/>
      <c r="AL1915" s="40"/>
      <c r="AM1915" s="40"/>
      <c r="AN1915" s="40"/>
      <c r="AO1915" s="40"/>
      <c r="AP1915" s="40"/>
      <c r="AQ1915" s="40"/>
      <c r="AR1915" s="40"/>
      <c r="AS1915" s="40"/>
      <c r="AT1915" s="40"/>
      <c r="AU1915" s="40"/>
      <c r="AV1915" s="40"/>
      <c r="AW1915" s="40"/>
      <c r="AX1915" s="40"/>
      <c r="AY1915" s="40"/>
      <c r="AZ1915" s="40"/>
      <c r="BA1915" s="40"/>
      <c r="BB1915" s="40"/>
      <c r="BC1915" s="40"/>
      <c r="BD1915" s="40"/>
      <c r="BE1915" s="40"/>
      <c r="BF1915" s="40"/>
      <c r="BG1915" s="40"/>
    </row>
    <row r="1916" spans="1:59" s="49" customFormat="1" ht="12">
      <c r="A1916" s="42" t="s">
        <v>35</v>
      </c>
      <c r="B1916" s="43" t="s">
        <v>139</v>
      </c>
      <c r="C1916" s="383">
        <v>1104</v>
      </c>
      <c r="D1916" s="103">
        <f t="shared" si="821"/>
        <v>1318</v>
      </c>
      <c r="E1916" s="103"/>
      <c r="F1916" s="103"/>
      <c r="G1916" s="103"/>
      <c r="H1916" s="103"/>
      <c r="I1916" s="103"/>
      <c r="J1916" s="103"/>
      <c r="K1916" s="103"/>
      <c r="L1916" s="103"/>
      <c r="M1916" s="103"/>
      <c r="N1916" s="103">
        <f>1359-41</f>
        <v>1318</v>
      </c>
      <c r="O1916" s="103"/>
      <c r="P1916" s="103"/>
      <c r="Q1916" s="103"/>
      <c r="R1916" s="103"/>
      <c r="S1916" s="103"/>
      <c r="T1916" s="103"/>
      <c r="U1916" s="375">
        <f t="shared" si="806"/>
        <v>1318</v>
      </c>
      <c r="V1916" s="32">
        <f t="shared" si="800"/>
        <v>1318</v>
      </c>
      <c r="W1916" s="97">
        <f t="shared" si="801"/>
        <v>1318</v>
      </c>
      <c r="X1916" s="176">
        <f t="shared" si="809"/>
        <v>214</v>
      </c>
      <c r="Y1916" s="38"/>
      <c r="Z1916" s="5">
        <f t="shared" si="811"/>
        <v>0</v>
      </c>
      <c r="AA1916" s="48"/>
      <c r="AB1916" s="48"/>
      <c r="AC1916" s="48"/>
      <c r="AD1916" s="48"/>
      <c r="AE1916" s="48"/>
      <c r="AF1916" s="48"/>
      <c r="AG1916" s="48"/>
      <c r="AH1916" s="48"/>
      <c r="AI1916" s="48"/>
      <c r="AJ1916" s="48"/>
      <c r="AK1916" s="48"/>
      <c r="AL1916" s="48"/>
      <c r="AM1916" s="48"/>
      <c r="AN1916" s="48"/>
      <c r="AO1916" s="48"/>
      <c r="AP1916" s="48"/>
      <c r="AQ1916" s="48"/>
      <c r="AR1916" s="48"/>
      <c r="AS1916" s="48"/>
      <c r="AT1916" s="48"/>
      <c r="AU1916" s="48"/>
      <c r="AV1916" s="48"/>
      <c r="AW1916" s="48"/>
      <c r="AX1916" s="48"/>
      <c r="AY1916" s="48"/>
      <c r="AZ1916" s="48"/>
      <c r="BA1916" s="48"/>
      <c r="BB1916" s="48"/>
      <c r="BC1916" s="48"/>
      <c r="BD1916" s="48"/>
      <c r="BE1916" s="48"/>
      <c r="BF1916" s="48"/>
      <c r="BG1916" s="48"/>
    </row>
    <row r="1917" spans="1:59" s="49" customFormat="1" ht="12">
      <c r="A1917" s="42" t="s">
        <v>43</v>
      </c>
      <c r="B1917" s="43" t="s">
        <v>44</v>
      </c>
      <c r="C1917" s="383">
        <v>188</v>
      </c>
      <c r="D1917" s="103">
        <f t="shared" si="821"/>
        <v>188</v>
      </c>
      <c r="E1917" s="103"/>
      <c r="F1917" s="103"/>
      <c r="G1917" s="103"/>
      <c r="H1917" s="103"/>
      <c r="I1917" s="103"/>
      <c r="J1917" s="103"/>
      <c r="K1917" s="103"/>
      <c r="L1917" s="103"/>
      <c r="M1917" s="103"/>
      <c r="N1917" s="103">
        <v>188</v>
      </c>
      <c r="O1917" s="103"/>
      <c r="P1917" s="103"/>
      <c r="Q1917" s="103">
        <v>21</v>
      </c>
      <c r="R1917" s="103"/>
      <c r="S1917" s="103">
        <v>21</v>
      </c>
      <c r="T1917" s="103"/>
      <c r="U1917" s="380">
        <f t="shared" si="806"/>
        <v>209</v>
      </c>
      <c r="V1917" s="32">
        <f t="shared" si="800"/>
        <v>188</v>
      </c>
      <c r="W1917" s="97">
        <f t="shared" si="801"/>
        <v>188</v>
      </c>
      <c r="X1917" s="176">
        <f t="shared" si="809"/>
        <v>0</v>
      </c>
      <c r="Y1917" s="38"/>
      <c r="Z1917" s="5">
        <f t="shared" si="811"/>
        <v>0</v>
      </c>
      <c r="AA1917" s="48"/>
      <c r="AB1917" s="48"/>
      <c r="AC1917" s="48"/>
      <c r="AD1917" s="48"/>
      <c r="AE1917" s="48"/>
      <c r="AF1917" s="48"/>
      <c r="AG1917" s="48"/>
      <c r="AH1917" s="48"/>
      <c r="AI1917" s="48"/>
      <c r="AJ1917" s="48"/>
      <c r="AK1917" s="48"/>
      <c r="AL1917" s="48"/>
      <c r="AM1917" s="48"/>
      <c r="AN1917" s="48"/>
      <c r="AO1917" s="48"/>
      <c r="AP1917" s="48"/>
      <c r="AQ1917" s="48"/>
      <c r="AR1917" s="48"/>
      <c r="AS1917" s="48"/>
      <c r="AT1917" s="48"/>
      <c r="AU1917" s="48"/>
      <c r="AV1917" s="48"/>
      <c r="AW1917" s="48"/>
      <c r="AX1917" s="48"/>
      <c r="AY1917" s="48"/>
      <c r="AZ1917" s="48"/>
      <c r="BA1917" s="48"/>
      <c r="BB1917" s="48"/>
      <c r="BC1917" s="48"/>
      <c r="BD1917" s="48"/>
      <c r="BE1917" s="48"/>
      <c r="BF1917" s="48"/>
      <c r="BG1917" s="48"/>
    </row>
    <row r="1918" spans="1:59" s="49" customFormat="1" ht="12">
      <c r="A1918" s="42" t="s">
        <v>45</v>
      </c>
      <c r="B1918" s="43" t="s">
        <v>94</v>
      </c>
      <c r="C1918" s="383">
        <f>SUM(C1919:C1922)</f>
        <v>2000</v>
      </c>
      <c r="D1918" s="103">
        <f t="shared" si="821"/>
        <v>1990</v>
      </c>
      <c r="E1918" s="103">
        <f t="shared" ref="E1918:M1918" si="824">+SUM(E1919:E1922)</f>
        <v>0</v>
      </c>
      <c r="F1918" s="103">
        <f t="shared" si="824"/>
        <v>0</v>
      </c>
      <c r="G1918" s="103">
        <f t="shared" si="824"/>
        <v>90</v>
      </c>
      <c r="H1918" s="103">
        <f t="shared" si="824"/>
        <v>0</v>
      </c>
      <c r="I1918" s="103">
        <f t="shared" si="824"/>
        <v>0</v>
      </c>
      <c r="J1918" s="103">
        <f t="shared" si="824"/>
        <v>0</v>
      </c>
      <c r="K1918" s="103">
        <f t="shared" si="824"/>
        <v>0</v>
      </c>
      <c r="L1918" s="103">
        <f t="shared" si="824"/>
        <v>0</v>
      </c>
      <c r="M1918" s="103">
        <f t="shared" si="824"/>
        <v>0</v>
      </c>
      <c r="N1918" s="103">
        <f>+SUM(N1919:N1922)</f>
        <v>1900</v>
      </c>
      <c r="O1918" s="103">
        <f t="shared" ref="O1918:P1918" si="825">+SUM(O1919:O1922)</f>
        <v>0</v>
      </c>
      <c r="P1918" s="103">
        <f t="shared" si="825"/>
        <v>0</v>
      </c>
      <c r="Q1918" s="103"/>
      <c r="R1918" s="103"/>
      <c r="S1918" s="103"/>
      <c r="T1918" s="103"/>
      <c r="U1918" s="380">
        <f t="shared" si="806"/>
        <v>1990</v>
      </c>
      <c r="V1918" s="32">
        <f t="shared" si="800"/>
        <v>1990</v>
      </c>
      <c r="W1918" s="97">
        <f t="shared" si="801"/>
        <v>1990</v>
      </c>
      <c r="X1918" s="176">
        <f t="shared" si="809"/>
        <v>-10</v>
      </c>
      <c r="Y1918" s="38"/>
      <c r="Z1918" s="5">
        <f t="shared" si="811"/>
        <v>0</v>
      </c>
      <c r="AA1918" s="48"/>
      <c r="AB1918" s="48"/>
      <c r="AC1918" s="48"/>
      <c r="AD1918" s="48"/>
      <c r="AE1918" s="48"/>
      <c r="AF1918" s="48"/>
      <c r="AG1918" s="48"/>
      <c r="AH1918" s="48"/>
      <c r="AI1918" s="48"/>
      <c r="AJ1918" s="48"/>
      <c r="AK1918" s="48"/>
      <c r="AL1918" s="48"/>
      <c r="AM1918" s="48"/>
      <c r="AN1918" s="48"/>
      <c r="AO1918" s="48"/>
      <c r="AP1918" s="48"/>
      <c r="AQ1918" s="48"/>
      <c r="AR1918" s="48"/>
      <c r="AS1918" s="48"/>
      <c r="AT1918" s="48"/>
      <c r="AU1918" s="48"/>
      <c r="AV1918" s="48"/>
      <c r="AW1918" s="48"/>
      <c r="AX1918" s="48"/>
      <c r="AY1918" s="48"/>
      <c r="AZ1918" s="48"/>
      <c r="BA1918" s="48"/>
      <c r="BB1918" s="48"/>
      <c r="BC1918" s="48"/>
      <c r="BD1918" s="48"/>
      <c r="BE1918" s="48"/>
      <c r="BF1918" s="48"/>
      <c r="BG1918" s="48"/>
    </row>
    <row r="1919" spans="1:59" s="59" customFormat="1" ht="12">
      <c r="A1919" s="50" t="s">
        <v>40</v>
      </c>
      <c r="B1919" s="51" t="s">
        <v>1363</v>
      </c>
      <c r="C1919" s="319">
        <v>600</v>
      </c>
      <c r="D1919" s="107">
        <f t="shared" si="821"/>
        <v>600</v>
      </c>
      <c r="E1919" s="107"/>
      <c r="F1919" s="107"/>
      <c r="G1919" s="107"/>
      <c r="H1919" s="107"/>
      <c r="I1919" s="107"/>
      <c r="J1919" s="107"/>
      <c r="K1919" s="107"/>
      <c r="L1919" s="107"/>
      <c r="M1919" s="107"/>
      <c r="N1919" s="107">
        <v>600</v>
      </c>
      <c r="O1919" s="107"/>
      <c r="P1919" s="107"/>
      <c r="Q1919" s="107"/>
      <c r="R1919" s="107"/>
      <c r="S1919" s="107"/>
      <c r="T1919" s="107"/>
      <c r="U1919" s="375">
        <f t="shared" si="806"/>
        <v>600</v>
      </c>
      <c r="V1919" s="32">
        <f t="shared" si="800"/>
        <v>600</v>
      </c>
      <c r="W1919" s="97">
        <f t="shared" si="801"/>
        <v>600</v>
      </c>
      <c r="X1919" s="172">
        <f t="shared" si="809"/>
        <v>0</v>
      </c>
      <c r="Y1919" s="57"/>
      <c r="Z1919" s="5">
        <f t="shared" si="811"/>
        <v>0</v>
      </c>
      <c r="AA1919" s="58"/>
      <c r="AB1919" s="58"/>
      <c r="AC1919" s="58"/>
      <c r="AD1919" s="58"/>
      <c r="AE1919" s="58"/>
      <c r="AF1919" s="58"/>
      <c r="AG1919" s="58"/>
      <c r="AH1919" s="58"/>
      <c r="AI1919" s="58"/>
      <c r="AJ1919" s="58"/>
      <c r="AK1919" s="58"/>
      <c r="AL1919" s="58"/>
      <c r="AM1919" s="58"/>
      <c r="AN1919" s="58"/>
      <c r="AO1919" s="58"/>
      <c r="AP1919" s="58"/>
      <c r="AQ1919" s="58"/>
      <c r="AR1919" s="58"/>
      <c r="AS1919" s="58"/>
      <c r="AT1919" s="58"/>
      <c r="AU1919" s="58"/>
      <c r="AV1919" s="58"/>
      <c r="AW1919" s="58"/>
      <c r="AX1919" s="58"/>
      <c r="AY1919" s="58"/>
      <c r="AZ1919" s="58"/>
      <c r="BA1919" s="58"/>
      <c r="BB1919" s="58"/>
      <c r="BC1919" s="58"/>
      <c r="BD1919" s="58"/>
      <c r="BE1919" s="58"/>
      <c r="BF1919" s="58"/>
      <c r="BG1919" s="58"/>
    </row>
    <row r="1920" spans="1:59" s="59" customFormat="1" ht="12">
      <c r="A1920" s="50" t="s">
        <v>40</v>
      </c>
      <c r="B1920" s="51" t="s">
        <v>1364</v>
      </c>
      <c r="C1920" s="319">
        <v>700</v>
      </c>
      <c r="D1920" s="107">
        <f t="shared" si="821"/>
        <v>700</v>
      </c>
      <c r="E1920" s="107"/>
      <c r="F1920" s="107"/>
      <c r="G1920" s="107"/>
      <c r="H1920" s="107"/>
      <c r="I1920" s="107"/>
      <c r="J1920" s="107"/>
      <c r="K1920" s="107"/>
      <c r="L1920" s="107"/>
      <c r="M1920" s="107"/>
      <c r="N1920" s="107">
        <v>700</v>
      </c>
      <c r="O1920" s="107"/>
      <c r="P1920" s="107"/>
      <c r="Q1920" s="107"/>
      <c r="R1920" s="107"/>
      <c r="S1920" s="107"/>
      <c r="T1920" s="107"/>
      <c r="U1920" s="375">
        <f t="shared" si="806"/>
        <v>700</v>
      </c>
      <c r="V1920" s="32">
        <f t="shared" si="800"/>
        <v>700</v>
      </c>
      <c r="W1920" s="97">
        <f t="shared" si="801"/>
        <v>700</v>
      </c>
      <c r="X1920" s="172">
        <f t="shared" si="809"/>
        <v>0</v>
      </c>
      <c r="Y1920" s="57"/>
      <c r="Z1920" s="5">
        <f t="shared" si="811"/>
        <v>0</v>
      </c>
      <c r="AA1920" s="58"/>
      <c r="AB1920" s="58"/>
      <c r="AC1920" s="58"/>
      <c r="AD1920" s="58"/>
      <c r="AE1920" s="58"/>
      <c r="AF1920" s="58"/>
      <c r="AG1920" s="58"/>
      <c r="AH1920" s="58"/>
      <c r="AI1920" s="58"/>
      <c r="AJ1920" s="58"/>
      <c r="AK1920" s="58"/>
      <c r="AL1920" s="58"/>
      <c r="AM1920" s="58"/>
      <c r="AN1920" s="58"/>
      <c r="AO1920" s="58"/>
      <c r="AP1920" s="58"/>
      <c r="AQ1920" s="58"/>
      <c r="AR1920" s="58"/>
      <c r="AS1920" s="58"/>
      <c r="AT1920" s="58"/>
      <c r="AU1920" s="58"/>
      <c r="AV1920" s="58"/>
      <c r="AW1920" s="58"/>
      <c r="AX1920" s="58"/>
      <c r="AY1920" s="58"/>
      <c r="AZ1920" s="58"/>
      <c r="BA1920" s="58"/>
      <c r="BB1920" s="58"/>
      <c r="BC1920" s="58"/>
      <c r="BD1920" s="58"/>
      <c r="BE1920" s="58"/>
      <c r="BF1920" s="58"/>
      <c r="BG1920" s="58"/>
    </row>
    <row r="1921" spans="1:59" s="59" customFormat="1" ht="12">
      <c r="A1921" s="50" t="s">
        <v>40</v>
      </c>
      <c r="B1921" s="51" t="s">
        <v>1365</v>
      </c>
      <c r="C1921" s="319">
        <v>600</v>
      </c>
      <c r="D1921" s="107">
        <f t="shared" si="821"/>
        <v>600</v>
      </c>
      <c r="E1921" s="107"/>
      <c r="F1921" s="107"/>
      <c r="G1921" s="107"/>
      <c r="H1921" s="107"/>
      <c r="I1921" s="107"/>
      <c r="J1921" s="107"/>
      <c r="K1921" s="107"/>
      <c r="L1921" s="107"/>
      <c r="M1921" s="107"/>
      <c r="N1921" s="107">
        <v>600</v>
      </c>
      <c r="O1921" s="107"/>
      <c r="P1921" s="107"/>
      <c r="Q1921" s="107"/>
      <c r="R1921" s="107"/>
      <c r="S1921" s="107"/>
      <c r="T1921" s="107"/>
      <c r="U1921" s="375">
        <f t="shared" si="806"/>
        <v>600</v>
      </c>
      <c r="V1921" s="32">
        <f t="shared" si="800"/>
        <v>600</v>
      </c>
      <c r="W1921" s="97">
        <f t="shared" si="801"/>
        <v>600</v>
      </c>
      <c r="X1921" s="172">
        <f t="shared" si="809"/>
        <v>0</v>
      </c>
      <c r="Y1921" s="57"/>
      <c r="Z1921" s="5">
        <f t="shared" si="811"/>
        <v>0</v>
      </c>
      <c r="AA1921" s="58"/>
      <c r="AB1921" s="58"/>
      <c r="AC1921" s="58"/>
      <c r="AD1921" s="58"/>
      <c r="AE1921" s="58"/>
      <c r="AF1921" s="58"/>
      <c r="AG1921" s="58"/>
      <c r="AH1921" s="58"/>
      <c r="AI1921" s="58"/>
      <c r="AJ1921" s="58"/>
      <c r="AK1921" s="58"/>
      <c r="AL1921" s="58"/>
      <c r="AM1921" s="58"/>
      <c r="AN1921" s="58"/>
      <c r="AO1921" s="58"/>
      <c r="AP1921" s="58"/>
      <c r="AQ1921" s="58"/>
      <c r="AR1921" s="58"/>
      <c r="AS1921" s="58"/>
      <c r="AT1921" s="58"/>
      <c r="AU1921" s="58"/>
      <c r="AV1921" s="58"/>
      <c r="AW1921" s="58"/>
      <c r="AX1921" s="58"/>
      <c r="AY1921" s="58"/>
      <c r="AZ1921" s="58"/>
      <c r="BA1921" s="58"/>
      <c r="BB1921" s="58"/>
      <c r="BC1921" s="58"/>
      <c r="BD1921" s="58"/>
      <c r="BE1921" s="58"/>
      <c r="BF1921" s="58"/>
      <c r="BG1921" s="58"/>
    </row>
    <row r="1922" spans="1:59" s="59" customFormat="1" ht="12">
      <c r="A1922" s="50" t="s">
        <v>40</v>
      </c>
      <c r="B1922" s="51" t="s">
        <v>1366</v>
      </c>
      <c r="C1922" s="319">
        <v>100</v>
      </c>
      <c r="D1922" s="107">
        <f t="shared" si="821"/>
        <v>90</v>
      </c>
      <c r="E1922" s="107"/>
      <c r="F1922" s="107"/>
      <c r="G1922" s="107">
        <v>90</v>
      </c>
      <c r="H1922" s="107"/>
      <c r="I1922" s="107"/>
      <c r="J1922" s="107"/>
      <c r="K1922" s="107"/>
      <c r="L1922" s="107"/>
      <c r="M1922" s="107"/>
      <c r="N1922" s="107"/>
      <c r="O1922" s="107"/>
      <c r="P1922" s="107"/>
      <c r="Q1922" s="107"/>
      <c r="R1922" s="107"/>
      <c r="S1922" s="107"/>
      <c r="T1922" s="107"/>
      <c r="U1922" s="375">
        <f t="shared" si="806"/>
        <v>90</v>
      </c>
      <c r="V1922" s="32">
        <f t="shared" si="800"/>
        <v>90</v>
      </c>
      <c r="W1922" s="97">
        <f t="shared" si="801"/>
        <v>90</v>
      </c>
      <c r="X1922" s="172">
        <f t="shared" si="809"/>
        <v>-10</v>
      </c>
      <c r="Y1922" s="57"/>
      <c r="Z1922" s="5">
        <f t="shared" si="811"/>
        <v>0</v>
      </c>
      <c r="AA1922" s="58"/>
      <c r="AB1922" s="58"/>
      <c r="AC1922" s="58"/>
      <c r="AD1922" s="58"/>
      <c r="AE1922" s="58"/>
      <c r="AF1922" s="58"/>
      <c r="AG1922" s="58"/>
      <c r="AH1922" s="58"/>
      <c r="AI1922" s="58"/>
      <c r="AJ1922" s="58"/>
      <c r="AK1922" s="58"/>
      <c r="AL1922" s="58"/>
      <c r="AM1922" s="58"/>
      <c r="AN1922" s="58"/>
      <c r="AO1922" s="58"/>
      <c r="AP1922" s="58"/>
      <c r="AQ1922" s="58"/>
      <c r="AR1922" s="58"/>
      <c r="AS1922" s="58"/>
      <c r="AT1922" s="58"/>
      <c r="AU1922" s="58"/>
      <c r="AV1922" s="58"/>
      <c r="AW1922" s="58"/>
      <c r="AX1922" s="58"/>
      <c r="AY1922" s="58"/>
      <c r="AZ1922" s="58"/>
      <c r="BA1922" s="58"/>
      <c r="BB1922" s="58"/>
      <c r="BC1922" s="58"/>
      <c r="BD1922" s="58"/>
      <c r="BE1922" s="58"/>
      <c r="BF1922" s="58"/>
      <c r="BG1922" s="58"/>
    </row>
    <row r="1923" spans="1:59" s="49" customFormat="1" ht="12">
      <c r="A1923" s="42" t="s">
        <v>65</v>
      </c>
      <c r="B1923" s="43" t="s">
        <v>66</v>
      </c>
      <c r="C1923" s="383">
        <f>SUM(C1924:C1926)</f>
        <v>1140</v>
      </c>
      <c r="D1923" s="103">
        <f t="shared" si="821"/>
        <v>650</v>
      </c>
      <c r="E1923" s="103">
        <f t="shared" ref="E1923:P1923" si="826">+SUM(E1924:E1925)</f>
        <v>0</v>
      </c>
      <c r="F1923" s="103">
        <f t="shared" si="826"/>
        <v>0</v>
      </c>
      <c r="G1923" s="103">
        <f t="shared" si="826"/>
        <v>0</v>
      </c>
      <c r="H1923" s="103">
        <f t="shared" si="826"/>
        <v>0</v>
      </c>
      <c r="I1923" s="103">
        <f t="shared" si="826"/>
        <v>0</v>
      </c>
      <c r="J1923" s="103">
        <f t="shared" si="826"/>
        <v>0</v>
      </c>
      <c r="K1923" s="103">
        <f t="shared" si="826"/>
        <v>0</v>
      </c>
      <c r="L1923" s="103">
        <f t="shared" si="826"/>
        <v>0</v>
      </c>
      <c r="M1923" s="103">
        <f t="shared" si="826"/>
        <v>0</v>
      </c>
      <c r="N1923" s="103">
        <f t="shared" si="826"/>
        <v>650</v>
      </c>
      <c r="O1923" s="103">
        <f t="shared" si="826"/>
        <v>0</v>
      </c>
      <c r="P1923" s="103">
        <f t="shared" si="826"/>
        <v>0</v>
      </c>
      <c r="Q1923" s="103">
        <f>SUM(Q1924:Q1926)</f>
        <v>0</v>
      </c>
      <c r="R1923" s="103"/>
      <c r="S1923" s="103">
        <f>SUM(S1924:S1926)</f>
        <v>0</v>
      </c>
      <c r="T1923" s="103">
        <f>SUM(T1924:T1926)</f>
        <v>0</v>
      </c>
      <c r="U1923" s="380">
        <f t="shared" si="806"/>
        <v>650</v>
      </c>
      <c r="V1923" s="32">
        <f t="shared" si="800"/>
        <v>650</v>
      </c>
      <c r="W1923" s="97">
        <f t="shared" si="801"/>
        <v>650</v>
      </c>
      <c r="X1923" s="176">
        <f t="shared" si="809"/>
        <v>-490</v>
      </c>
      <c r="Y1923" s="38"/>
      <c r="Z1923" s="5">
        <f t="shared" si="811"/>
        <v>0</v>
      </c>
      <c r="AA1923" s="48"/>
      <c r="AB1923" s="48"/>
      <c r="AC1923" s="48"/>
      <c r="AD1923" s="48"/>
      <c r="AE1923" s="48"/>
      <c r="AF1923" s="48"/>
      <c r="AG1923" s="48"/>
      <c r="AH1923" s="48"/>
      <c r="AI1923" s="48"/>
      <c r="AJ1923" s="48"/>
      <c r="AK1923" s="48"/>
      <c r="AL1923" s="48"/>
      <c r="AM1923" s="48"/>
      <c r="AN1923" s="48"/>
      <c r="AO1923" s="48"/>
      <c r="AP1923" s="48"/>
      <c r="AQ1923" s="48"/>
      <c r="AR1923" s="48"/>
      <c r="AS1923" s="48"/>
      <c r="AT1923" s="48"/>
      <c r="AU1923" s="48"/>
      <c r="AV1923" s="48"/>
      <c r="AW1923" s="48"/>
      <c r="AX1923" s="48"/>
      <c r="AY1923" s="48"/>
      <c r="AZ1923" s="48"/>
      <c r="BA1923" s="48"/>
      <c r="BB1923" s="48"/>
      <c r="BC1923" s="48"/>
      <c r="BD1923" s="48"/>
      <c r="BE1923" s="48"/>
      <c r="BF1923" s="48"/>
      <c r="BG1923" s="48"/>
    </row>
    <row r="1924" spans="1:59" s="66" customFormat="1" ht="27" customHeight="1">
      <c r="A1924" s="60" t="s">
        <v>40</v>
      </c>
      <c r="B1924" s="51" t="s">
        <v>1367</v>
      </c>
      <c r="C1924" s="319">
        <v>300</v>
      </c>
      <c r="D1924" s="107">
        <f t="shared" si="821"/>
        <v>300</v>
      </c>
      <c r="E1924" s="107"/>
      <c r="F1924" s="107"/>
      <c r="G1924" s="107"/>
      <c r="H1924" s="107"/>
      <c r="I1924" s="107"/>
      <c r="J1924" s="107"/>
      <c r="K1924" s="107"/>
      <c r="L1924" s="107"/>
      <c r="M1924" s="107"/>
      <c r="N1924" s="107">
        <v>300</v>
      </c>
      <c r="O1924" s="107"/>
      <c r="P1924" s="107"/>
      <c r="Q1924" s="107"/>
      <c r="R1924" s="107"/>
      <c r="S1924" s="107"/>
      <c r="T1924" s="107"/>
      <c r="U1924" s="375">
        <f t="shared" si="806"/>
        <v>300</v>
      </c>
      <c r="V1924" s="32">
        <f t="shared" si="800"/>
        <v>300</v>
      </c>
      <c r="W1924" s="97">
        <f t="shared" si="801"/>
        <v>300</v>
      </c>
      <c r="X1924" s="172">
        <f t="shared" si="809"/>
        <v>0</v>
      </c>
      <c r="Y1924" s="64"/>
      <c r="Z1924" s="5">
        <f t="shared" si="811"/>
        <v>0</v>
      </c>
      <c r="AA1924" s="65"/>
      <c r="AB1924" s="65"/>
      <c r="AC1924" s="65"/>
      <c r="AD1924" s="65"/>
      <c r="AE1924" s="65"/>
      <c r="AF1924" s="65"/>
      <c r="AG1924" s="65"/>
      <c r="AH1924" s="65"/>
      <c r="AI1924" s="65"/>
      <c r="AJ1924" s="65"/>
      <c r="AK1924" s="65"/>
      <c r="AL1924" s="65"/>
      <c r="AM1924" s="65"/>
      <c r="AN1924" s="65"/>
      <c r="AO1924" s="65"/>
      <c r="AP1924" s="65"/>
      <c r="AQ1924" s="65"/>
      <c r="AR1924" s="65"/>
      <c r="AS1924" s="65"/>
      <c r="AT1924" s="65"/>
      <c r="AU1924" s="65"/>
      <c r="AV1924" s="65"/>
      <c r="AW1924" s="65"/>
      <c r="AX1924" s="65"/>
      <c r="AY1924" s="65"/>
      <c r="AZ1924" s="65"/>
      <c r="BA1924" s="65"/>
      <c r="BB1924" s="65"/>
      <c r="BC1924" s="65"/>
      <c r="BD1924" s="65"/>
      <c r="BE1924" s="65"/>
      <c r="BF1924" s="65"/>
      <c r="BG1924" s="65"/>
    </row>
    <row r="1925" spans="1:59" s="66" customFormat="1" ht="36">
      <c r="A1925" s="60" t="s">
        <v>40</v>
      </c>
      <c r="B1925" s="67" t="s">
        <v>1368</v>
      </c>
      <c r="C1925" s="319">
        <v>350</v>
      </c>
      <c r="D1925" s="107">
        <f t="shared" si="821"/>
        <v>350</v>
      </c>
      <c r="E1925" s="107"/>
      <c r="F1925" s="107"/>
      <c r="G1925" s="107"/>
      <c r="H1925" s="107"/>
      <c r="I1925" s="107"/>
      <c r="J1925" s="107"/>
      <c r="K1925" s="107"/>
      <c r="L1925" s="107"/>
      <c r="M1925" s="107"/>
      <c r="N1925" s="107">
        <v>350</v>
      </c>
      <c r="O1925" s="107"/>
      <c r="P1925" s="107"/>
      <c r="Q1925" s="107"/>
      <c r="R1925" s="107"/>
      <c r="S1925" s="107"/>
      <c r="T1925" s="107"/>
      <c r="U1925" s="375">
        <f t="shared" si="806"/>
        <v>350</v>
      </c>
      <c r="V1925" s="32">
        <f t="shared" si="800"/>
        <v>350</v>
      </c>
      <c r="W1925" s="97">
        <f t="shared" si="801"/>
        <v>350</v>
      </c>
      <c r="X1925" s="172">
        <f t="shared" si="809"/>
        <v>0</v>
      </c>
      <c r="Y1925" s="64"/>
      <c r="Z1925" s="5">
        <f t="shared" si="811"/>
        <v>0</v>
      </c>
      <c r="AA1925" s="65"/>
      <c r="AB1925" s="65"/>
      <c r="AC1925" s="65"/>
      <c r="AD1925" s="65"/>
      <c r="AE1925" s="65"/>
      <c r="AF1925" s="65"/>
      <c r="AG1925" s="65"/>
      <c r="AH1925" s="65"/>
      <c r="AI1925" s="65"/>
      <c r="AJ1925" s="65"/>
      <c r="AK1925" s="65"/>
      <c r="AL1925" s="65"/>
      <c r="AM1925" s="65"/>
      <c r="AN1925" s="65"/>
      <c r="AO1925" s="65"/>
      <c r="AP1925" s="65"/>
      <c r="AQ1925" s="65"/>
      <c r="AR1925" s="65"/>
      <c r="AS1925" s="65"/>
      <c r="AT1925" s="65"/>
      <c r="AU1925" s="65"/>
      <c r="AV1925" s="65"/>
      <c r="AW1925" s="65"/>
      <c r="AX1925" s="65"/>
      <c r="AY1925" s="65"/>
      <c r="AZ1925" s="65"/>
      <c r="BA1925" s="65"/>
      <c r="BB1925" s="65"/>
      <c r="BC1925" s="65"/>
      <c r="BD1925" s="65"/>
      <c r="BE1925" s="65"/>
      <c r="BF1925" s="65"/>
      <c r="BG1925" s="65"/>
    </row>
    <row r="1926" spans="1:59" s="66" customFormat="1" ht="12" hidden="1" outlineLevel="1">
      <c r="A1926" s="60" t="s">
        <v>40</v>
      </c>
      <c r="B1926" s="67" t="s">
        <v>1369</v>
      </c>
      <c r="C1926" s="319">
        <v>490</v>
      </c>
      <c r="D1926" s="107">
        <f t="shared" si="821"/>
        <v>0</v>
      </c>
      <c r="E1926" s="107"/>
      <c r="F1926" s="107"/>
      <c r="G1926" s="107"/>
      <c r="H1926" s="107"/>
      <c r="I1926" s="107"/>
      <c r="J1926" s="107"/>
      <c r="K1926" s="107"/>
      <c r="L1926" s="107"/>
      <c r="M1926" s="107"/>
      <c r="N1926" s="107"/>
      <c r="O1926" s="107"/>
      <c r="P1926" s="107"/>
      <c r="Q1926" s="107"/>
      <c r="R1926" s="107"/>
      <c r="S1926" s="107"/>
      <c r="T1926" s="107"/>
      <c r="U1926" s="375">
        <f t="shared" si="806"/>
        <v>0</v>
      </c>
      <c r="V1926" s="32">
        <f t="shared" si="800"/>
        <v>0</v>
      </c>
      <c r="W1926" s="97">
        <f t="shared" si="801"/>
        <v>0</v>
      </c>
      <c r="X1926" s="172">
        <f t="shared" si="809"/>
        <v>-490</v>
      </c>
      <c r="Y1926" s="64"/>
      <c r="Z1926" s="5">
        <f t="shared" si="811"/>
        <v>0</v>
      </c>
      <c r="AA1926" s="65"/>
      <c r="AB1926" s="65"/>
      <c r="AC1926" s="65"/>
      <c r="AD1926" s="65"/>
      <c r="AE1926" s="65"/>
      <c r="AF1926" s="65"/>
      <c r="AG1926" s="65"/>
      <c r="AH1926" s="65"/>
      <c r="AI1926" s="65"/>
      <c r="AJ1926" s="65"/>
      <c r="AK1926" s="65"/>
      <c r="AL1926" s="65"/>
      <c r="AM1926" s="65"/>
      <c r="AN1926" s="65"/>
      <c r="AO1926" s="65"/>
      <c r="AP1926" s="65"/>
      <c r="AQ1926" s="65"/>
      <c r="AR1926" s="65"/>
      <c r="AS1926" s="65"/>
      <c r="AT1926" s="65"/>
      <c r="AU1926" s="65"/>
      <c r="AV1926" s="65"/>
      <c r="AW1926" s="65"/>
      <c r="AX1926" s="65"/>
      <c r="AY1926" s="65"/>
      <c r="AZ1926" s="65"/>
      <c r="BA1926" s="65"/>
      <c r="BB1926" s="65"/>
      <c r="BC1926" s="65"/>
      <c r="BD1926" s="65"/>
      <c r="BE1926" s="65"/>
      <c r="BF1926" s="65"/>
      <c r="BG1926" s="65"/>
    </row>
    <row r="1927" spans="1:59" s="41" customFormat="1" ht="13.5" customHeight="1" collapsed="1">
      <c r="A1927" s="27">
        <v>30</v>
      </c>
      <c r="B1927" s="28" t="s">
        <v>1370</v>
      </c>
      <c r="C1927" s="378">
        <v>4623</v>
      </c>
      <c r="D1927" s="37">
        <f t="shared" ref="D1927:Q1927" si="827">+D1928+D1943</f>
        <v>6030</v>
      </c>
      <c r="E1927" s="37">
        <f t="shared" si="827"/>
        <v>0</v>
      </c>
      <c r="F1927" s="37">
        <f t="shared" si="827"/>
        <v>0</v>
      </c>
      <c r="G1927" s="37">
        <f t="shared" si="827"/>
        <v>2275</v>
      </c>
      <c r="H1927" s="37">
        <f t="shared" si="827"/>
        <v>0</v>
      </c>
      <c r="I1927" s="37">
        <f t="shared" si="827"/>
        <v>0</v>
      </c>
      <c r="J1927" s="37">
        <f t="shared" si="827"/>
        <v>0</v>
      </c>
      <c r="K1927" s="37">
        <f t="shared" si="827"/>
        <v>0</v>
      </c>
      <c r="L1927" s="37">
        <f t="shared" si="827"/>
        <v>0</v>
      </c>
      <c r="M1927" s="37">
        <f t="shared" si="827"/>
        <v>0</v>
      </c>
      <c r="N1927" s="37">
        <f t="shared" si="827"/>
        <v>3755</v>
      </c>
      <c r="O1927" s="37">
        <f t="shared" si="827"/>
        <v>0</v>
      </c>
      <c r="P1927" s="37">
        <f t="shared" si="827"/>
        <v>0</v>
      </c>
      <c r="Q1927" s="37">
        <f t="shared" si="827"/>
        <v>26.5</v>
      </c>
      <c r="R1927" s="37"/>
      <c r="S1927" s="37">
        <f t="shared" ref="S1927:T1927" si="828">+S1928+S1943</f>
        <v>27</v>
      </c>
      <c r="T1927" s="37">
        <f t="shared" si="828"/>
        <v>0</v>
      </c>
      <c r="U1927" s="377">
        <f t="shared" si="806"/>
        <v>6056.5</v>
      </c>
      <c r="V1927" s="32">
        <f t="shared" si="800"/>
        <v>6029.5</v>
      </c>
      <c r="W1927" s="97">
        <f t="shared" si="801"/>
        <v>6030</v>
      </c>
      <c r="X1927" s="34">
        <f t="shared" si="809"/>
        <v>1407</v>
      </c>
      <c r="Y1927" s="75" t="s">
        <v>37</v>
      </c>
      <c r="Z1927" s="5">
        <f t="shared" si="811"/>
        <v>0</v>
      </c>
      <c r="AA1927" s="39"/>
      <c r="AB1927" s="39"/>
      <c r="AC1927" s="40"/>
      <c r="AD1927" s="40"/>
      <c r="AE1927" s="40"/>
      <c r="AF1927" s="40"/>
      <c r="AG1927" s="40"/>
      <c r="AH1927" s="40"/>
      <c r="AI1927" s="40"/>
      <c r="AJ1927" s="40"/>
      <c r="AK1927" s="40"/>
      <c r="AL1927" s="40"/>
      <c r="AM1927" s="40"/>
      <c r="AN1927" s="40"/>
      <c r="AO1927" s="40"/>
      <c r="AP1927" s="40"/>
      <c r="AQ1927" s="40"/>
      <c r="AR1927" s="40"/>
      <c r="AS1927" s="40"/>
      <c r="AT1927" s="40"/>
      <c r="AU1927" s="40"/>
      <c r="AV1927" s="40"/>
      <c r="AW1927" s="40"/>
      <c r="AX1927" s="40"/>
      <c r="AY1927" s="40"/>
      <c r="AZ1927" s="40"/>
      <c r="BA1927" s="40"/>
      <c r="BB1927" s="40"/>
      <c r="BC1927" s="40"/>
      <c r="BD1927" s="40"/>
      <c r="BE1927" s="40"/>
      <c r="BF1927" s="40"/>
      <c r="BG1927" s="40"/>
    </row>
    <row r="1928" spans="1:59" s="41" customFormat="1" ht="13.5" customHeight="1">
      <c r="A1928" s="27" t="s">
        <v>1371</v>
      </c>
      <c r="B1928" s="28" t="s">
        <v>1372</v>
      </c>
      <c r="C1928" s="378">
        <f>C1929+C1930+C1931+C1934</f>
        <v>2648</v>
      </c>
      <c r="D1928" s="37">
        <f>SUM(E1928:P1928)</f>
        <v>4055</v>
      </c>
      <c r="E1928" s="37">
        <f t="shared" ref="E1928:M1928" si="829">+E1929+E1930+E1931+E1934</f>
        <v>0</v>
      </c>
      <c r="F1928" s="37">
        <f t="shared" si="829"/>
        <v>0</v>
      </c>
      <c r="G1928" s="37">
        <f t="shared" si="829"/>
        <v>300</v>
      </c>
      <c r="H1928" s="37">
        <f t="shared" si="829"/>
        <v>0</v>
      </c>
      <c r="I1928" s="37">
        <f t="shared" si="829"/>
        <v>0</v>
      </c>
      <c r="J1928" s="37">
        <f t="shared" si="829"/>
        <v>0</v>
      </c>
      <c r="K1928" s="37">
        <f t="shared" si="829"/>
        <v>0</v>
      </c>
      <c r="L1928" s="37">
        <f t="shared" si="829"/>
        <v>0</v>
      </c>
      <c r="M1928" s="37">
        <f t="shared" si="829"/>
        <v>0</v>
      </c>
      <c r="N1928" s="37">
        <f>+N1929+N1930+N1931+N1934</f>
        <v>3755</v>
      </c>
      <c r="O1928" s="37">
        <f t="shared" ref="O1928:T1928" si="830">+O1929+O1930+O1931+O1934</f>
        <v>0</v>
      </c>
      <c r="P1928" s="37">
        <f t="shared" si="830"/>
        <v>0</v>
      </c>
      <c r="Q1928" s="37">
        <f t="shared" si="830"/>
        <v>17</v>
      </c>
      <c r="R1928" s="37"/>
      <c r="S1928" s="37">
        <f t="shared" si="830"/>
        <v>17</v>
      </c>
      <c r="T1928" s="37">
        <f t="shared" si="830"/>
        <v>0</v>
      </c>
      <c r="U1928" s="377">
        <f t="shared" si="806"/>
        <v>4072</v>
      </c>
      <c r="V1928" s="32">
        <f t="shared" si="800"/>
        <v>4055</v>
      </c>
      <c r="W1928" s="97">
        <f t="shared" si="801"/>
        <v>4055</v>
      </c>
      <c r="X1928" s="125">
        <f t="shared" si="809"/>
        <v>1407</v>
      </c>
      <c r="Y1928" s="75" t="s">
        <v>37</v>
      </c>
      <c r="Z1928" s="5">
        <f t="shared" si="811"/>
        <v>0</v>
      </c>
      <c r="AA1928" s="39"/>
      <c r="AB1928" s="39"/>
      <c r="AC1928" s="40"/>
      <c r="AD1928" s="40"/>
      <c r="AE1928" s="40"/>
      <c r="AF1928" s="40"/>
      <c r="AG1928" s="40"/>
      <c r="AH1928" s="40"/>
      <c r="AI1928" s="40"/>
      <c r="AJ1928" s="40"/>
      <c r="AK1928" s="40"/>
      <c r="AL1928" s="40"/>
      <c r="AM1928" s="40"/>
      <c r="AN1928" s="40"/>
      <c r="AO1928" s="40"/>
      <c r="AP1928" s="40"/>
      <c r="AQ1928" s="40"/>
      <c r="AR1928" s="40"/>
      <c r="AS1928" s="40"/>
      <c r="AT1928" s="40"/>
      <c r="AU1928" s="40"/>
      <c r="AV1928" s="40"/>
      <c r="AW1928" s="40"/>
      <c r="AX1928" s="40"/>
      <c r="AY1928" s="40"/>
      <c r="AZ1928" s="40"/>
      <c r="BA1928" s="40"/>
      <c r="BB1928" s="40"/>
      <c r="BC1928" s="40"/>
      <c r="BD1928" s="40"/>
      <c r="BE1928" s="40"/>
      <c r="BF1928" s="40"/>
      <c r="BG1928" s="40"/>
    </row>
    <row r="1929" spans="1:59" s="49" customFormat="1" ht="12">
      <c r="A1929" s="42" t="s">
        <v>35</v>
      </c>
      <c r="B1929" s="43" t="s">
        <v>139</v>
      </c>
      <c r="C1929" s="383">
        <v>1504</v>
      </c>
      <c r="D1929" s="103">
        <f t="shared" ref="D1929:D1968" si="831">SUM(E1929:P1929)</f>
        <v>2091</v>
      </c>
      <c r="E1929" s="103"/>
      <c r="F1929" s="103"/>
      <c r="G1929" s="103"/>
      <c r="H1929" s="103"/>
      <c r="I1929" s="103"/>
      <c r="J1929" s="103"/>
      <c r="K1929" s="103"/>
      <c r="L1929" s="103"/>
      <c r="M1929" s="103"/>
      <c r="N1929" s="103">
        <v>2091</v>
      </c>
      <c r="O1929" s="103"/>
      <c r="P1929" s="103"/>
      <c r="Q1929" s="103"/>
      <c r="R1929" s="103"/>
      <c r="S1929" s="103"/>
      <c r="T1929" s="103"/>
      <c r="U1929" s="375">
        <f t="shared" si="806"/>
        <v>2091</v>
      </c>
      <c r="V1929" s="32">
        <f t="shared" si="800"/>
        <v>2091</v>
      </c>
      <c r="W1929" s="97">
        <f t="shared" si="801"/>
        <v>2091</v>
      </c>
      <c r="X1929" s="176">
        <f t="shared" si="809"/>
        <v>587</v>
      </c>
      <c r="Y1929" s="38"/>
      <c r="Z1929" s="5">
        <f t="shared" si="811"/>
        <v>0</v>
      </c>
      <c r="AA1929" s="48"/>
      <c r="AB1929" s="48"/>
      <c r="AC1929" s="48"/>
      <c r="AD1929" s="48"/>
      <c r="AE1929" s="48"/>
      <c r="AF1929" s="48"/>
      <c r="AG1929" s="48"/>
      <c r="AH1929" s="48"/>
      <c r="AI1929" s="48"/>
      <c r="AJ1929" s="48"/>
      <c r="AK1929" s="48"/>
      <c r="AL1929" s="48"/>
      <c r="AM1929" s="48"/>
      <c r="AN1929" s="48"/>
      <c r="AO1929" s="48"/>
      <c r="AP1929" s="48"/>
      <c r="AQ1929" s="48"/>
      <c r="AR1929" s="48"/>
      <c r="AS1929" s="48"/>
      <c r="AT1929" s="48"/>
      <c r="AU1929" s="48"/>
      <c r="AV1929" s="48"/>
      <c r="AW1929" s="48"/>
      <c r="AX1929" s="48"/>
      <c r="AY1929" s="48"/>
      <c r="AZ1929" s="48"/>
      <c r="BA1929" s="48"/>
      <c r="BB1929" s="48"/>
      <c r="BC1929" s="48"/>
      <c r="BD1929" s="48"/>
      <c r="BE1929" s="48"/>
      <c r="BF1929" s="48"/>
      <c r="BG1929" s="48"/>
    </row>
    <row r="1930" spans="1:59" s="49" customFormat="1" ht="12">
      <c r="A1930" s="42" t="s">
        <v>43</v>
      </c>
      <c r="B1930" s="43" t="s">
        <v>44</v>
      </c>
      <c r="C1930" s="383">
        <v>154</v>
      </c>
      <c r="D1930" s="103">
        <f t="shared" si="831"/>
        <v>154</v>
      </c>
      <c r="E1930" s="103"/>
      <c r="F1930" s="103"/>
      <c r="G1930" s="103"/>
      <c r="H1930" s="103"/>
      <c r="I1930" s="103"/>
      <c r="J1930" s="103"/>
      <c r="K1930" s="103"/>
      <c r="L1930" s="103"/>
      <c r="M1930" s="103"/>
      <c r="N1930" s="103">
        <v>154</v>
      </c>
      <c r="O1930" s="103"/>
      <c r="P1930" s="103"/>
      <c r="Q1930" s="103">
        <v>17</v>
      </c>
      <c r="R1930" s="103"/>
      <c r="S1930" s="103">
        <v>17</v>
      </c>
      <c r="T1930" s="103"/>
      <c r="U1930" s="380">
        <f t="shared" si="806"/>
        <v>171</v>
      </c>
      <c r="V1930" s="32">
        <f t="shared" si="800"/>
        <v>154</v>
      </c>
      <c r="W1930" s="97">
        <f t="shared" si="801"/>
        <v>154</v>
      </c>
      <c r="X1930" s="176">
        <f t="shared" si="809"/>
        <v>0</v>
      </c>
      <c r="Y1930" s="38"/>
      <c r="Z1930" s="5">
        <f t="shared" si="811"/>
        <v>0</v>
      </c>
      <c r="AA1930" s="48"/>
      <c r="AB1930" s="48"/>
      <c r="AC1930" s="48"/>
      <c r="AD1930" s="48"/>
      <c r="AE1930" s="48"/>
      <c r="AF1930" s="48"/>
      <c r="AG1930" s="48"/>
      <c r="AH1930" s="48"/>
      <c r="AI1930" s="48"/>
      <c r="AJ1930" s="48"/>
      <c r="AK1930" s="48"/>
      <c r="AL1930" s="48"/>
      <c r="AM1930" s="48"/>
      <c r="AN1930" s="48"/>
      <c r="AO1930" s="48"/>
      <c r="AP1930" s="48"/>
      <c r="AQ1930" s="48"/>
      <c r="AR1930" s="48"/>
      <c r="AS1930" s="48"/>
      <c r="AT1930" s="48"/>
      <c r="AU1930" s="48"/>
      <c r="AV1930" s="48"/>
      <c r="AW1930" s="48"/>
      <c r="AX1930" s="48"/>
      <c r="AY1930" s="48"/>
      <c r="AZ1930" s="48"/>
      <c r="BA1930" s="48"/>
      <c r="BB1930" s="48"/>
      <c r="BC1930" s="48"/>
      <c r="BD1930" s="48"/>
      <c r="BE1930" s="48"/>
      <c r="BF1930" s="48"/>
      <c r="BG1930" s="48"/>
    </row>
    <row r="1931" spans="1:59" s="49" customFormat="1" ht="12">
      <c r="A1931" s="42" t="s">
        <v>45</v>
      </c>
      <c r="B1931" s="43" t="s">
        <v>94</v>
      </c>
      <c r="C1931" s="383">
        <f>SUM(C1932:C1933)</f>
        <v>500</v>
      </c>
      <c r="D1931" s="103">
        <f>SUM(E1931:P1931)</f>
        <v>500</v>
      </c>
      <c r="E1931" s="103">
        <f t="shared" ref="E1931:M1931" si="832">+E1932+E1933</f>
        <v>0</v>
      </c>
      <c r="F1931" s="103">
        <f t="shared" si="832"/>
        <v>0</v>
      </c>
      <c r="G1931" s="103">
        <f t="shared" si="832"/>
        <v>300</v>
      </c>
      <c r="H1931" s="103">
        <f t="shared" si="832"/>
        <v>0</v>
      </c>
      <c r="I1931" s="103">
        <f t="shared" si="832"/>
        <v>0</v>
      </c>
      <c r="J1931" s="103">
        <f t="shared" si="832"/>
        <v>0</v>
      </c>
      <c r="K1931" s="103">
        <f t="shared" si="832"/>
        <v>0</v>
      </c>
      <c r="L1931" s="103">
        <f t="shared" si="832"/>
        <v>0</v>
      </c>
      <c r="M1931" s="103">
        <f t="shared" si="832"/>
        <v>0</v>
      </c>
      <c r="N1931" s="103">
        <f>+N1932+N1933</f>
        <v>200</v>
      </c>
      <c r="O1931" s="103">
        <f t="shared" ref="O1931:P1931" si="833">+O1932+O1933</f>
        <v>0</v>
      </c>
      <c r="P1931" s="103">
        <f t="shared" si="833"/>
        <v>0</v>
      </c>
      <c r="Q1931" s="103"/>
      <c r="R1931" s="103"/>
      <c r="S1931" s="103"/>
      <c r="T1931" s="103"/>
      <c r="U1931" s="380">
        <f t="shared" si="806"/>
        <v>500</v>
      </c>
      <c r="V1931" s="32">
        <f t="shared" si="800"/>
        <v>500</v>
      </c>
      <c r="W1931" s="97">
        <f t="shared" si="801"/>
        <v>500</v>
      </c>
      <c r="X1931" s="176">
        <f t="shared" si="809"/>
        <v>0</v>
      </c>
      <c r="Y1931" s="38"/>
      <c r="Z1931" s="5">
        <f t="shared" si="811"/>
        <v>0</v>
      </c>
      <c r="AA1931" s="48"/>
      <c r="AB1931" s="48"/>
      <c r="AC1931" s="48"/>
      <c r="AD1931" s="48"/>
      <c r="AE1931" s="48"/>
      <c r="AF1931" s="48"/>
      <c r="AG1931" s="48"/>
      <c r="AH1931" s="48"/>
      <c r="AI1931" s="48"/>
      <c r="AJ1931" s="48"/>
      <c r="AK1931" s="48"/>
      <c r="AL1931" s="48"/>
      <c r="AM1931" s="48"/>
      <c r="AN1931" s="48"/>
      <c r="AO1931" s="48"/>
      <c r="AP1931" s="48"/>
      <c r="AQ1931" s="48"/>
      <c r="AR1931" s="48"/>
      <c r="AS1931" s="48"/>
      <c r="AT1931" s="48"/>
      <c r="AU1931" s="48"/>
      <c r="AV1931" s="48"/>
      <c r="AW1931" s="48"/>
      <c r="AX1931" s="48"/>
      <c r="AY1931" s="48"/>
      <c r="AZ1931" s="48"/>
      <c r="BA1931" s="48"/>
      <c r="BB1931" s="48"/>
      <c r="BC1931" s="48"/>
      <c r="BD1931" s="48"/>
      <c r="BE1931" s="48"/>
      <c r="BF1931" s="48"/>
      <c r="BG1931" s="48"/>
    </row>
    <row r="1932" spans="1:59" s="59" customFormat="1" ht="12">
      <c r="A1932" s="50" t="s">
        <v>40</v>
      </c>
      <c r="B1932" s="51" t="s">
        <v>1373</v>
      </c>
      <c r="C1932" s="319">
        <v>300</v>
      </c>
      <c r="D1932" s="107">
        <f t="shared" si="831"/>
        <v>300</v>
      </c>
      <c r="E1932" s="107"/>
      <c r="F1932" s="107"/>
      <c r="G1932" s="107">
        <v>300</v>
      </c>
      <c r="H1932" s="107"/>
      <c r="I1932" s="107"/>
      <c r="J1932" s="107"/>
      <c r="K1932" s="107"/>
      <c r="L1932" s="107"/>
      <c r="M1932" s="107"/>
      <c r="N1932" s="107"/>
      <c r="O1932" s="107"/>
      <c r="P1932" s="107"/>
      <c r="Q1932" s="107"/>
      <c r="R1932" s="107"/>
      <c r="S1932" s="107"/>
      <c r="T1932" s="107"/>
      <c r="U1932" s="375">
        <f t="shared" si="806"/>
        <v>300</v>
      </c>
      <c r="V1932" s="32">
        <f t="shared" si="800"/>
        <v>300</v>
      </c>
      <c r="W1932" s="97">
        <f t="shared" si="801"/>
        <v>300</v>
      </c>
      <c r="X1932" s="172">
        <f t="shared" si="809"/>
        <v>0</v>
      </c>
      <c r="Y1932" s="57"/>
      <c r="Z1932" s="5">
        <f t="shared" si="811"/>
        <v>0</v>
      </c>
      <c r="AA1932" s="58"/>
      <c r="AB1932" s="58"/>
      <c r="AC1932" s="58"/>
      <c r="AD1932" s="58"/>
      <c r="AE1932" s="58"/>
      <c r="AF1932" s="58"/>
      <c r="AG1932" s="58"/>
      <c r="AH1932" s="58"/>
      <c r="AI1932" s="58"/>
      <c r="AJ1932" s="58"/>
      <c r="AK1932" s="58"/>
      <c r="AL1932" s="58"/>
      <c r="AM1932" s="58"/>
      <c r="AN1932" s="58"/>
      <c r="AO1932" s="58"/>
      <c r="AP1932" s="58"/>
      <c r="AQ1932" s="58"/>
      <c r="AR1932" s="58"/>
      <c r="AS1932" s="58"/>
      <c r="AT1932" s="58"/>
      <c r="AU1932" s="58"/>
      <c r="AV1932" s="58"/>
      <c r="AW1932" s="58"/>
      <c r="AX1932" s="58"/>
      <c r="AY1932" s="58"/>
      <c r="AZ1932" s="58"/>
      <c r="BA1932" s="58"/>
      <c r="BB1932" s="58"/>
      <c r="BC1932" s="58"/>
      <c r="BD1932" s="58"/>
      <c r="BE1932" s="58"/>
      <c r="BF1932" s="58"/>
      <c r="BG1932" s="58"/>
    </row>
    <row r="1933" spans="1:59" s="59" customFormat="1" ht="12">
      <c r="A1933" s="50" t="s">
        <v>40</v>
      </c>
      <c r="B1933" s="51" t="s">
        <v>1374</v>
      </c>
      <c r="C1933" s="319">
        <v>200</v>
      </c>
      <c r="D1933" s="107">
        <f t="shared" si="831"/>
        <v>200</v>
      </c>
      <c r="E1933" s="107"/>
      <c r="F1933" s="107"/>
      <c r="G1933" s="107"/>
      <c r="H1933" s="107"/>
      <c r="I1933" s="107"/>
      <c r="J1933" s="107"/>
      <c r="K1933" s="107"/>
      <c r="L1933" s="107"/>
      <c r="M1933" s="107"/>
      <c r="N1933" s="107">
        <v>200</v>
      </c>
      <c r="O1933" s="107"/>
      <c r="P1933" s="107"/>
      <c r="Q1933" s="107"/>
      <c r="R1933" s="107"/>
      <c r="S1933" s="107"/>
      <c r="T1933" s="107"/>
      <c r="U1933" s="375">
        <f t="shared" si="806"/>
        <v>200</v>
      </c>
      <c r="V1933" s="32">
        <f t="shared" ref="V1933:V1968" si="834">U1933-S1933</f>
        <v>200</v>
      </c>
      <c r="W1933" s="97">
        <f t="shared" si="801"/>
        <v>200</v>
      </c>
      <c r="X1933" s="172">
        <f t="shared" si="809"/>
        <v>0</v>
      </c>
      <c r="Y1933" s="57"/>
      <c r="Z1933" s="5">
        <f t="shared" si="811"/>
        <v>0</v>
      </c>
      <c r="AA1933" s="58"/>
      <c r="AB1933" s="58"/>
      <c r="AC1933" s="58"/>
      <c r="AD1933" s="58"/>
      <c r="AE1933" s="58"/>
      <c r="AF1933" s="58"/>
      <c r="AG1933" s="58"/>
      <c r="AH1933" s="58"/>
      <c r="AI1933" s="58"/>
      <c r="AJ1933" s="58"/>
      <c r="AK1933" s="58"/>
      <c r="AL1933" s="58"/>
      <c r="AM1933" s="58"/>
      <c r="AN1933" s="58"/>
      <c r="AO1933" s="58"/>
      <c r="AP1933" s="58"/>
      <c r="AQ1933" s="58"/>
      <c r="AR1933" s="58"/>
      <c r="AS1933" s="58"/>
      <c r="AT1933" s="58"/>
      <c r="AU1933" s="58"/>
      <c r="AV1933" s="58"/>
      <c r="AW1933" s="58"/>
      <c r="AX1933" s="58"/>
      <c r="AY1933" s="58"/>
      <c r="AZ1933" s="58"/>
      <c r="BA1933" s="58"/>
      <c r="BB1933" s="58"/>
      <c r="BC1933" s="58"/>
      <c r="BD1933" s="58"/>
      <c r="BE1933" s="58"/>
      <c r="BF1933" s="58"/>
      <c r="BG1933" s="58"/>
    </row>
    <row r="1934" spans="1:59" s="49" customFormat="1" ht="12">
      <c r="A1934" s="42" t="s">
        <v>65</v>
      </c>
      <c r="B1934" s="43" t="s">
        <v>66</v>
      </c>
      <c r="C1934" s="383">
        <f>SUM(C1935:C1942)</f>
        <v>490</v>
      </c>
      <c r="D1934" s="103">
        <f>SUM(E1934:P1934)</f>
        <v>1310</v>
      </c>
      <c r="E1934" s="103">
        <f t="shared" ref="E1934:P1934" si="835">+SUM(E1935:E1942)</f>
        <v>0</v>
      </c>
      <c r="F1934" s="103">
        <f t="shared" si="835"/>
        <v>0</v>
      </c>
      <c r="G1934" s="103">
        <f t="shared" si="835"/>
        <v>0</v>
      </c>
      <c r="H1934" s="103">
        <f t="shared" si="835"/>
        <v>0</v>
      </c>
      <c r="I1934" s="103">
        <f t="shared" si="835"/>
        <v>0</v>
      </c>
      <c r="J1934" s="103">
        <f t="shared" si="835"/>
        <v>0</v>
      </c>
      <c r="K1934" s="103">
        <f t="shared" si="835"/>
        <v>0</v>
      </c>
      <c r="L1934" s="103">
        <f t="shared" si="835"/>
        <v>0</v>
      </c>
      <c r="M1934" s="103">
        <f t="shared" si="835"/>
        <v>0</v>
      </c>
      <c r="N1934" s="103">
        <f>+SUM(N1935:N1942)</f>
        <v>1310</v>
      </c>
      <c r="O1934" s="103">
        <f t="shared" si="835"/>
        <v>0</v>
      </c>
      <c r="P1934" s="103">
        <f t="shared" si="835"/>
        <v>0</v>
      </c>
      <c r="Q1934" s="103">
        <f>++SUM(Q1935:Q1942)</f>
        <v>0</v>
      </c>
      <c r="R1934" s="103"/>
      <c r="S1934" s="103">
        <f>++SUM(S1935:S1942)</f>
        <v>0</v>
      </c>
      <c r="T1934" s="103">
        <f>++SUM(T1935:T1942)</f>
        <v>0</v>
      </c>
      <c r="U1934" s="389">
        <f t="shared" si="806"/>
        <v>1310</v>
      </c>
      <c r="V1934" s="32">
        <f t="shared" si="834"/>
        <v>1310</v>
      </c>
      <c r="W1934" s="97">
        <f t="shared" si="801"/>
        <v>1310</v>
      </c>
      <c r="X1934" s="390">
        <f t="shared" si="809"/>
        <v>820</v>
      </c>
      <c r="Y1934" s="38"/>
      <c r="Z1934" s="5">
        <f t="shared" si="811"/>
        <v>0</v>
      </c>
      <c r="AA1934" s="48"/>
      <c r="AB1934" s="48"/>
      <c r="AC1934" s="48"/>
      <c r="AD1934" s="48"/>
      <c r="AE1934" s="48"/>
      <c r="AF1934" s="48"/>
      <c r="AG1934" s="48"/>
      <c r="AH1934" s="48"/>
      <c r="AI1934" s="48"/>
      <c r="AJ1934" s="48"/>
      <c r="AK1934" s="48"/>
      <c r="AL1934" s="48"/>
      <c r="AM1934" s="48"/>
      <c r="AN1934" s="48"/>
      <c r="AO1934" s="48"/>
      <c r="AP1934" s="48"/>
      <c r="AQ1934" s="48"/>
      <c r="AR1934" s="48"/>
      <c r="AS1934" s="48"/>
      <c r="AT1934" s="48"/>
      <c r="AU1934" s="48"/>
      <c r="AV1934" s="48"/>
      <c r="AW1934" s="48"/>
      <c r="AX1934" s="48"/>
      <c r="AY1934" s="48"/>
      <c r="AZ1934" s="48"/>
      <c r="BA1934" s="48"/>
      <c r="BB1934" s="48"/>
      <c r="BC1934" s="48"/>
      <c r="BD1934" s="48"/>
      <c r="BE1934" s="48"/>
      <c r="BF1934" s="48"/>
      <c r="BG1934" s="48"/>
    </row>
    <row r="1935" spans="1:59" s="66" customFormat="1" ht="24">
      <c r="A1935" s="60" t="s">
        <v>40</v>
      </c>
      <c r="B1935" s="67" t="s">
        <v>1375</v>
      </c>
      <c r="C1935" s="319">
        <v>50</v>
      </c>
      <c r="D1935" s="107">
        <f t="shared" si="831"/>
        <v>50</v>
      </c>
      <c r="E1935" s="107"/>
      <c r="F1935" s="107"/>
      <c r="G1935" s="107"/>
      <c r="H1935" s="107"/>
      <c r="I1935" s="107"/>
      <c r="J1935" s="107"/>
      <c r="K1935" s="107"/>
      <c r="L1935" s="107"/>
      <c r="M1935" s="107"/>
      <c r="N1935" s="107">
        <v>50</v>
      </c>
      <c r="O1935" s="107"/>
      <c r="P1935" s="107"/>
      <c r="Q1935" s="107"/>
      <c r="R1935" s="107"/>
      <c r="S1935" s="107"/>
      <c r="T1935" s="107"/>
      <c r="U1935" s="375">
        <f t="shared" si="806"/>
        <v>50</v>
      </c>
      <c r="V1935" s="32">
        <f t="shared" si="834"/>
        <v>50</v>
      </c>
      <c r="W1935" s="97">
        <f t="shared" si="801"/>
        <v>50</v>
      </c>
      <c r="X1935" s="172">
        <f t="shared" si="809"/>
        <v>0</v>
      </c>
      <c r="Y1935" s="64"/>
      <c r="Z1935" s="5">
        <f t="shared" si="811"/>
        <v>0</v>
      </c>
      <c r="AA1935" s="65"/>
      <c r="AB1935" s="65"/>
      <c r="AC1935" s="65"/>
      <c r="AD1935" s="65"/>
      <c r="AE1935" s="65"/>
      <c r="AF1935" s="65"/>
      <c r="AG1935" s="65"/>
      <c r="AH1935" s="65"/>
      <c r="AI1935" s="65"/>
      <c r="AJ1935" s="65"/>
      <c r="AK1935" s="65"/>
      <c r="AL1935" s="65"/>
      <c r="AM1935" s="65"/>
      <c r="AN1935" s="65"/>
      <c r="AO1935" s="65"/>
      <c r="AP1935" s="65"/>
      <c r="AQ1935" s="65"/>
      <c r="AR1935" s="65"/>
      <c r="AS1935" s="65"/>
      <c r="AT1935" s="65"/>
      <c r="AU1935" s="65"/>
      <c r="AV1935" s="65"/>
      <c r="AW1935" s="65"/>
      <c r="AX1935" s="65"/>
      <c r="AY1935" s="65"/>
      <c r="AZ1935" s="65"/>
      <c r="BA1935" s="65"/>
      <c r="BB1935" s="65"/>
      <c r="BC1935" s="65"/>
      <c r="BD1935" s="65"/>
      <c r="BE1935" s="65"/>
      <c r="BF1935" s="65"/>
      <c r="BG1935" s="65"/>
    </row>
    <row r="1936" spans="1:59" s="59" customFormat="1" ht="24">
      <c r="A1936" s="60" t="s">
        <v>40</v>
      </c>
      <c r="B1936" s="67" t="s">
        <v>1376</v>
      </c>
      <c r="C1936" s="319"/>
      <c r="D1936" s="107">
        <f t="shared" si="831"/>
        <v>75</v>
      </c>
      <c r="E1936" s="107"/>
      <c r="F1936" s="107"/>
      <c r="G1936" s="107"/>
      <c r="H1936" s="107"/>
      <c r="I1936" s="107"/>
      <c r="J1936" s="107"/>
      <c r="K1936" s="107"/>
      <c r="L1936" s="107"/>
      <c r="M1936" s="107"/>
      <c r="N1936" s="107">
        <v>75</v>
      </c>
      <c r="O1936" s="107"/>
      <c r="P1936" s="107"/>
      <c r="Q1936" s="107"/>
      <c r="R1936" s="107"/>
      <c r="S1936" s="107"/>
      <c r="T1936" s="107"/>
      <c r="U1936" s="375">
        <f t="shared" si="806"/>
        <v>75</v>
      </c>
      <c r="V1936" s="32">
        <f t="shared" si="834"/>
        <v>75</v>
      </c>
      <c r="W1936" s="97">
        <f t="shared" ref="W1936:W1968" si="836">E1936+F1936+G1936+H1936+I1936+J1936+K1936+L1936+M1936+N1936+O1936+P1936</f>
        <v>75</v>
      </c>
      <c r="X1936" s="172">
        <f t="shared" si="809"/>
        <v>75</v>
      </c>
      <c r="Y1936" s="57"/>
      <c r="Z1936" s="5">
        <f t="shared" si="811"/>
        <v>0</v>
      </c>
      <c r="AA1936" s="58"/>
      <c r="AB1936" s="58"/>
      <c r="AC1936" s="58"/>
      <c r="AD1936" s="58"/>
      <c r="AE1936" s="58"/>
      <c r="AF1936" s="58"/>
      <c r="AG1936" s="58"/>
      <c r="AH1936" s="58"/>
      <c r="AI1936" s="58"/>
      <c r="AJ1936" s="58"/>
      <c r="AK1936" s="58"/>
      <c r="AL1936" s="58"/>
      <c r="AM1936" s="58"/>
      <c r="AN1936" s="58"/>
      <c r="AO1936" s="58"/>
      <c r="AP1936" s="58"/>
      <c r="AQ1936" s="58"/>
      <c r="AR1936" s="58"/>
      <c r="AS1936" s="58"/>
      <c r="AT1936" s="58"/>
      <c r="AU1936" s="58"/>
      <c r="AV1936" s="58"/>
      <c r="AW1936" s="58"/>
      <c r="AX1936" s="58"/>
      <c r="AY1936" s="58"/>
      <c r="AZ1936" s="58"/>
      <c r="BA1936" s="58"/>
      <c r="BB1936" s="58"/>
      <c r="BC1936" s="58"/>
      <c r="BD1936" s="58"/>
      <c r="BE1936" s="58"/>
      <c r="BF1936" s="58"/>
      <c r="BG1936" s="58"/>
    </row>
    <row r="1937" spans="1:59" s="66" customFormat="1" ht="24" outlineLevel="1">
      <c r="A1937" s="60" t="s">
        <v>40</v>
      </c>
      <c r="B1937" s="67" t="s">
        <v>1377</v>
      </c>
      <c r="C1937" s="319"/>
      <c r="D1937" s="107">
        <f t="shared" si="831"/>
        <v>572</v>
      </c>
      <c r="E1937" s="107"/>
      <c r="F1937" s="107"/>
      <c r="G1937" s="107"/>
      <c r="H1937" s="107"/>
      <c r="I1937" s="107"/>
      <c r="J1937" s="107"/>
      <c r="K1937" s="107"/>
      <c r="L1937" s="107"/>
      <c r="M1937" s="107"/>
      <c r="N1937" s="107">
        <v>572</v>
      </c>
      <c r="O1937" s="107"/>
      <c r="P1937" s="107"/>
      <c r="Q1937" s="107"/>
      <c r="R1937" s="107"/>
      <c r="S1937" s="107"/>
      <c r="T1937" s="107"/>
      <c r="U1937" s="375">
        <f t="shared" si="806"/>
        <v>572</v>
      </c>
      <c r="V1937" s="32">
        <f t="shared" si="834"/>
        <v>572</v>
      </c>
      <c r="W1937" s="97">
        <f t="shared" si="836"/>
        <v>572</v>
      </c>
      <c r="X1937" s="172">
        <f t="shared" si="809"/>
        <v>572</v>
      </c>
      <c r="Y1937" s="64"/>
      <c r="Z1937" s="5">
        <f t="shared" si="811"/>
        <v>0</v>
      </c>
      <c r="AA1937" s="65"/>
      <c r="AB1937" s="65"/>
      <c r="AC1937" s="65"/>
      <c r="AD1937" s="65"/>
      <c r="AE1937" s="65"/>
      <c r="AF1937" s="65"/>
      <c r="AG1937" s="65"/>
      <c r="AH1937" s="65"/>
      <c r="AI1937" s="65"/>
      <c r="AJ1937" s="65"/>
      <c r="AK1937" s="65"/>
      <c r="AL1937" s="65"/>
      <c r="AM1937" s="65"/>
      <c r="AN1937" s="65"/>
      <c r="AO1937" s="65"/>
      <c r="AP1937" s="65"/>
      <c r="AQ1937" s="65"/>
      <c r="AR1937" s="65"/>
      <c r="AS1937" s="65"/>
      <c r="AT1937" s="65"/>
      <c r="AU1937" s="65"/>
      <c r="AV1937" s="65"/>
      <c r="AW1937" s="65"/>
      <c r="AX1937" s="65"/>
      <c r="AY1937" s="65"/>
      <c r="AZ1937" s="65"/>
      <c r="BA1937" s="65"/>
      <c r="BB1937" s="65"/>
      <c r="BC1937" s="65"/>
      <c r="BD1937" s="65"/>
      <c r="BE1937" s="65"/>
      <c r="BF1937" s="65"/>
      <c r="BG1937" s="65"/>
    </row>
    <row r="1938" spans="1:59" s="66" customFormat="1" ht="12" outlineLevel="1">
      <c r="A1938" s="50" t="s">
        <v>40</v>
      </c>
      <c r="B1938" s="51" t="s">
        <v>1378</v>
      </c>
      <c r="C1938" s="319">
        <v>100</v>
      </c>
      <c r="D1938" s="107">
        <f t="shared" si="831"/>
        <v>100</v>
      </c>
      <c r="E1938" s="107"/>
      <c r="F1938" s="107"/>
      <c r="G1938" s="107"/>
      <c r="H1938" s="107"/>
      <c r="I1938" s="107"/>
      <c r="J1938" s="107"/>
      <c r="K1938" s="107"/>
      <c r="L1938" s="107"/>
      <c r="M1938" s="107"/>
      <c r="N1938" s="107">
        <v>100</v>
      </c>
      <c r="O1938" s="107"/>
      <c r="P1938" s="107"/>
      <c r="Q1938" s="107"/>
      <c r="R1938" s="107"/>
      <c r="S1938" s="107"/>
      <c r="T1938" s="107"/>
      <c r="U1938" s="375">
        <f t="shared" si="806"/>
        <v>100</v>
      </c>
      <c r="V1938" s="32">
        <f t="shared" si="834"/>
        <v>100</v>
      </c>
      <c r="W1938" s="97">
        <f t="shared" si="836"/>
        <v>100</v>
      </c>
      <c r="X1938" s="172">
        <f t="shared" si="809"/>
        <v>0</v>
      </c>
      <c r="Y1938" s="64"/>
      <c r="Z1938" s="5">
        <f t="shared" si="811"/>
        <v>0</v>
      </c>
      <c r="AA1938" s="65"/>
      <c r="AB1938" s="65"/>
      <c r="AC1938" s="65"/>
      <c r="AD1938" s="65"/>
      <c r="AE1938" s="65"/>
      <c r="AF1938" s="65"/>
      <c r="AG1938" s="65"/>
      <c r="AH1938" s="65"/>
      <c r="AI1938" s="65"/>
      <c r="AJ1938" s="65"/>
      <c r="AK1938" s="65"/>
      <c r="AL1938" s="65"/>
      <c r="AM1938" s="65"/>
      <c r="AN1938" s="65"/>
      <c r="AO1938" s="65"/>
      <c r="AP1938" s="65"/>
      <c r="AQ1938" s="65"/>
      <c r="AR1938" s="65"/>
      <c r="AS1938" s="65"/>
      <c r="AT1938" s="65"/>
      <c r="AU1938" s="65"/>
      <c r="AV1938" s="65"/>
      <c r="AW1938" s="65"/>
      <c r="AX1938" s="65"/>
      <c r="AY1938" s="65"/>
      <c r="AZ1938" s="65"/>
      <c r="BA1938" s="65"/>
      <c r="BB1938" s="65"/>
      <c r="BC1938" s="65"/>
      <c r="BD1938" s="65"/>
      <c r="BE1938" s="65"/>
      <c r="BF1938" s="65"/>
      <c r="BG1938" s="65"/>
    </row>
    <row r="1939" spans="1:59" s="66" customFormat="1" ht="12" outlineLevel="1">
      <c r="A1939" s="50" t="s">
        <v>40</v>
      </c>
      <c r="B1939" s="67" t="s">
        <v>1379</v>
      </c>
      <c r="C1939" s="374">
        <v>100</v>
      </c>
      <c r="D1939" s="107">
        <f>SUM(E1939:P1939)</f>
        <v>23</v>
      </c>
      <c r="E1939" s="107"/>
      <c r="F1939" s="107"/>
      <c r="G1939" s="107"/>
      <c r="H1939" s="107"/>
      <c r="I1939" s="107"/>
      <c r="J1939" s="107"/>
      <c r="K1939" s="107"/>
      <c r="L1939" s="107"/>
      <c r="M1939" s="107"/>
      <c r="N1939" s="107">
        <v>23</v>
      </c>
      <c r="O1939" s="107"/>
      <c r="P1939" s="107"/>
      <c r="Q1939" s="107"/>
      <c r="R1939" s="107"/>
      <c r="S1939" s="107"/>
      <c r="T1939" s="107"/>
      <c r="U1939" s="375">
        <f t="shared" si="806"/>
        <v>23</v>
      </c>
      <c r="V1939" s="32">
        <f t="shared" si="834"/>
        <v>23</v>
      </c>
      <c r="W1939" s="97">
        <f t="shared" si="836"/>
        <v>23</v>
      </c>
      <c r="X1939" s="172">
        <f t="shared" ref="X1939:X2002" si="837">D1939-C1939</f>
        <v>-77</v>
      </c>
      <c r="Y1939" s="64"/>
      <c r="Z1939" s="5">
        <f t="shared" si="811"/>
        <v>0</v>
      </c>
      <c r="AA1939" s="65"/>
      <c r="AB1939" s="65"/>
      <c r="AC1939" s="65"/>
      <c r="AD1939" s="65"/>
      <c r="AE1939" s="65"/>
      <c r="AF1939" s="65"/>
      <c r="AG1939" s="65"/>
      <c r="AH1939" s="65"/>
      <c r="AI1939" s="65"/>
      <c r="AJ1939" s="65"/>
      <c r="AK1939" s="65"/>
      <c r="AL1939" s="65"/>
      <c r="AM1939" s="65"/>
      <c r="AN1939" s="65"/>
      <c r="AO1939" s="65"/>
      <c r="AP1939" s="65"/>
      <c r="AQ1939" s="65"/>
      <c r="AR1939" s="65"/>
      <c r="AS1939" s="65"/>
      <c r="AT1939" s="65"/>
      <c r="AU1939" s="65"/>
      <c r="AV1939" s="65"/>
      <c r="AW1939" s="65"/>
      <c r="AX1939" s="65"/>
      <c r="AY1939" s="65"/>
      <c r="AZ1939" s="65"/>
      <c r="BA1939" s="65"/>
      <c r="BB1939" s="65"/>
      <c r="BC1939" s="65"/>
      <c r="BD1939" s="65"/>
      <c r="BE1939" s="65"/>
      <c r="BF1939" s="65"/>
      <c r="BG1939" s="65"/>
    </row>
    <row r="1940" spans="1:59" s="66" customFormat="1" ht="48" hidden="1" outlineLevel="1">
      <c r="A1940" s="50" t="s">
        <v>40</v>
      </c>
      <c r="B1940" s="67" t="s">
        <v>1380</v>
      </c>
      <c r="C1940" s="319">
        <v>150</v>
      </c>
      <c r="D1940" s="107">
        <f t="shared" ref="D1940:D1941" si="838">SUM(E1940:P1940)</f>
        <v>0</v>
      </c>
      <c r="E1940" s="107"/>
      <c r="F1940" s="107"/>
      <c r="G1940" s="107"/>
      <c r="H1940" s="107"/>
      <c r="I1940" s="107"/>
      <c r="J1940" s="107"/>
      <c r="K1940" s="107"/>
      <c r="L1940" s="107"/>
      <c r="M1940" s="107"/>
      <c r="N1940" s="107"/>
      <c r="O1940" s="107"/>
      <c r="P1940" s="107"/>
      <c r="Q1940" s="107"/>
      <c r="R1940" s="107"/>
      <c r="S1940" s="107"/>
      <c r="T1940" s="107"/>
      <c r="U1940" s="375">
        <f t="shared" si="806"/>
        <v>0</v>
      </c>
      <c r="V1940" s="32">
        <f t="shared" si="834"/>
        <v>0</v>
      </c>
      <c r="W1940" s="97">
        <f t="shared" si="836"/>
        <v>0</v>
      </c>
      <c r="X1940" s="172">
        <f t="shared" si="837"/>
        <v>-150</v>
      </c>
      <c r="Y1940" s="64"/>
      <c r="Z1940" s="5">
        <f t="shared" si="811"/>
        <v>0</v>
      </c>
      <c r="AA1940" s="65"/>
      <c r="AB1940" s="65"/>
      <c r="AC1940" s="65"/>
      <c r="AD1940" s="65"/>
      <c r="AE1940" s="65"/>
      <c r="AF1940" s="65"/>
      <c r="AG1940" s="65"/>
      <c r="AH1940" s="65"/>
      <c r="AI1940" s="65"/>
      <c r="AJ1940" s="65"/>
      <c r="AK1940" s="65"/>
      <c r="AL1940" s="65"/>
      <c r="AM1940" s="65"/>
      <c r="AN1940" s="65"/>
      <c r="AO1940" s="65"/>
      <c r="AP1940" s="65"/>
      <c r="AQ1940" s="65"/>
      <c r="AR1940" s="65"/>
      <c r="AS1940" s="65"/>
      <c r="AT1940" s="65"/>
      <c r="AU1940" s="65"/>
      <c r="AV1940" s="65"/>
      <c r="AW1940" s="65"/>
      <c r="AX1940" s="65"/>
      <c r="AY1940" s="65"/>
      <c r="AZ1940" s="65"/>
      <c r="BA1940" s="65"/>
      <c r="BB1940" s="65"/>
      <c r="BC1940" s="65"/>
      <c r="BD1940" s="65"/>
      <c r="BE1940" s="65"/>
      <c r="BF1940" s="65"/>
      <c r="BG1940" s="65"/>
    </row>
    <row r="1941" spans="1:59" s="66" customFormat="1" ht="24" hidden="1">
      <c r="A1941" s="50" t="s">
        <v>40</v>
      </c>
      <c r="B1941" s="67" t="s">
        <v>1381</v>
      </c>
      <c r="C1941" s="319">
        <v>90</v>
      </c>
      <c r="D1941" s="107">
        <f t="shared" si="838"/>
        <v>0</v>
      </c>
      <c r="E1941" s="107"/>
      <c r="F1941" s="107"/>
      <c r="G1941" s="107"/>
      <c r="H1941" s="107"/>
      <c r="I1941" s="107"/>
      <c r="J1941" s="107"/>
      <c r="K1941" s="107"/>
      <c r="L1941" s="107"/>
      <c r="M1941" s="107"/>
      <c r="N1941" s="107"/>
      <c r="O1941" s="107"/>
      <c r="P1941" s="107"/>
      <c r="Q1941" s="107"/>
      <c r="R1941" s="107"/>
      <c r="S1941" s="107"/>
      <c r="T1941" s="107"/>
      <c r="U1941" s="375">
        <f t="shared" ref="U1941:U2003" si="839">D1941+Q1941+R1941</f>
        <v>0</v>
      </c>
      <c r="V1941" s="32">
        <f t="shared" si="834"/>
        <v>0</v>
      </c>
      <c r="W1941" s="97">
        <f t="shared" si="836"/>
        <v>0</v>
      </c>
      <c r="X1941" s="172">
        <f t="shared" si="837"/>
        <v>-90</v>
      </c>
      <c r="Y1941" s="64"/>
      <c r="Z1941" s="5">
        <f t="shared" si="811"/>
        <v>0</v>
      </c>
      <c r="AA1941" s="65"/>
      <c r="AB1941" s="65"/>
      <c r="AC1941" s="65"/>
      <c r="AD1941" s="65"/>
      <c r="AE1941" s="65"/>
      <c r="AF1941" s="65"/>
      <c r="AG1941" s="65"/>
      <c r="AH1941" s="65"/>
      <c r="AI1941" s="65"/>
      <c r="AJ1941" s="65"/>
      <c r="AK1941" s="65"/>
      <c r="AL1941" s="65"/>
      <c r="AM1941" s="65"/>
      <c r="AN1941" s="65"/>
      <c r="AO1941" s="65"/>
      <c r="AP1941" s="65"/>
      <c r="AQ1941" s="65"/>
      <c r="AR1941" s="65"/>
      <c r="AS1941" s="65"/>
      <c r="AT1941" s="65"/>
      <c r="AU1941" s="65"/>
      <c r="AV1941" s="65"/>
      <c r="AW1941" s="65"/>
      <c r="AX1941" s="65"/>
      <c r="AY1941" s="65"/>
      <c r="AZ1941" s="65"/>
      <c r="BA1941" s="65"/>
      <c r="BB1941" s="65"/>
      <c r="BC1941" s="65"/>
      <c r="BD1941" s="65"/>
      <c r="BE1941" s="65"/>
      <c r="BF1941" s="65"/>
      <c r="BG1941" s="65"/>
    </row>
    <row r="1942" spans="1:59" s="66" customFormat="1" ht="12">
      <c r="A1942" s="50" t="s">
        <v>40</v>
      </c>
      <c r="B1942" s="67" t="s">
        <v>1369</v>
      </c>
      <c r="C1942" s="381"/>
      <c r="D1942" s="107">
        <f t="shared" si="831"/>
        <v>490</v>
      </c>
      <c r="E1942" s="107"/>
      <c r="F1942" s="107"/>
      <c r="G1942" s="107"/>
      <c r="H1942" s="107"/>
      <c r="I1942" s="107"/>
      <c r="J1942" s="107"/>
      <c r="K1942" s="107"/>
      <c r="L1942" s="107"/>
      <c r="M1942" s="107"/>
      <c r="N1942" s="107">
        <v>490</v>
      </c>
      <c r="O1942" s="107"/>
      <c r="P1942" s="107"/>
      <c r="Q1942" s="107"/>
      <c r="R1942" s="107"/>
      <c r="S1942" s="107"/>
      <c r="T1942" s="107"/>
      <c r="U1942" s="375">
        <f t="shared" si="839"/>
        <v>490</v>
      </c>
      <c r="V1942" s="32">
        <f t="shared" si="834"/>
        <v>490</v>
      </c>
      <c r="W1942" s="97">
        <f t="shared" si="836"/>
        <v>490</v>
      </c>
      <c r="X1942" s="172">
        <f t="shared" si="837"/>
        <v>490</v>
      </c>
      <c r="Y1942" s="64"/>
      <c r="Z1942" s="5">
        <f t="shared" si="811"/>
        <v>0</v>
      </c>
      <c r="AA1942" s="65"/>
      <c r="AB1942" s="65"/>
      <c r="AC1942" s="65"/>
      <c r="AD1942" s="65"/>
      <c r="AE1942" s="65"/>
      <c r="AF1942" s="65"/>
      <c r="AG1942" s="65"/>
      <c r="AH1942" s="65"/>
      <c r="AI1942" s="65"/>
      <c r="AJ1942" s="65"/>
      <c r="AK1942" s="65"/>
      <c r="AL1942" s="65"/>
      <c r="AM1942" s="65"/>
      <c r="AN1942" s="65"/>
      <c r="AO1942" s="65"/>
      <c r="AP1942" s="65"/>
      <c r="AQ1942" s="65"/>
      <c r="AR1942" s="65"/>
      <c r="AS1942" s="65"/>
      <c r="AT1942" s="65"/>
      <c r="AU1942" s="65"/>
      <c r="AV1942" s="65"/>
      <c r="AW1942" s="65"/>
      <c r="AX1942" s="65"/>
      <c r="AY1942" s="65"/>
      <c r="AZ1942" s="65"/>
      <c r="BA1942" s="65"/>
      <c r="BB1942" s="65"/>
      <c r="BC1942" s="65"/>
      <c r="BD1942" s="65"/>
      <c r="BE1942" s="65"/>
      <c r="BF1942" s="65"/>
      <c r="BG1942" s="65"/>
    </row>
    <row r="1943" spans="1:59" s="41" customFormat="1" ht="13.5" customHeight="1">
      <c r="A1943" s="27" t="s">
        <v>1382</v>
      </c>
      <c r="B1943" s="28" t="s">
        <v>1383</v>
      </c>
      <c r="C1943" s="378">
        <f>C1944+C1945+C1946</f>
        <v>1975</v>
      </c>
      <c r="D1943" s="37">
        <f t="shared" si="831"/>
        <v>1975</v>
      </c>
      <c r="E1943" s="37">
        <v>0</v>
      </c>
      <c r="F1943" s="37">
        <v>0</v>
      </c>
      <c r="G1943" s="37">
        <f>+G1944+G1945+G1946</f>
        <v>1975</v>
      </c>
      <c r="H1943" s="37">
        <v>0</v>
      </c>
      <c r="I1943" s="37">
        <v>0</v>
      </c>
      <c r="J1943" s="37">
        <v>0</v>
      </c>
      <c r="K1943" s="37">
        <v>0</v>
      </c>
      <c r="L1943" s="37">
        <v>0</v>
      </c>
      <c r="M1943" s="37">
        <v>0</v>
      </c>
      <c r="N1943" s="37">
        <v>0</v>
      </c>
      <c r="O1943" s="37">
        <v>0</v>
      </c>
      <c r="P1943" s="37">
        <v>0</v>
      </c>
      <c r="Q1943" s="37">
        <f t="shared" ref="Q1943:T1943" si="840">+Q1944+Q1945+Q1946</f>
        <v>9.5</v>
      </c>
      <c r="R1943" s="37"/>
      <c r="S1943" s="37">
        <f t="shared" si="840"/>
        <v>10</v>
      </c>
      <c r="T1943" s="37">
        <f t="shared" si="840"/>
        <v>0</v>
      </c>
      <c r="U1943" s="377">
        <f t="shared" si="839"/>
        <v>1984.5</v>
      </c>
      <c r="V1943" s="32">
        <f t="shared" si="834"/>
        <v>1974.5</v>
      </c>
      <c r="W1943" s="97">
        <f t="shared" si="836"/>
        <v>1975</v>
      </c>
      <c r="X1943" s="125">
        <f t="shared" si="837"/>
        <v>0</v>
      </c>
      <c r="Y1943" s="75" t="s">
        <v>37</v>
      </c>
      <c r="Z1943" s="5">
        <f t="shared" si="811"/>
        <v>0</v>
      </c>
      <c r="AA1943" s="39"/>
      <c r="AB1943" s="39"/>
      <c r="AC1943" s="40"/>
      <c r="AD1943" s="40"/>
      <c r="AE1943" s="40"/>
      <c r="AF1943" s="40"/>
      <c r="AG1943" s="40"/>
      <c r="AH1943" s="40"/>
      <c r="AI1943" s="40"/>
      <c r="AJ1943" s="40"/>
      <c r="AK1943" s="40"/>
      <c r="AL1943" s="40"/>
      <c r="AM1943" s="40"/>
      <c r="AN1943" s="40"/>
      <c r="AO1943" s="40"/>
      <c r="AP1943" s="40"/>
      <c r="AQ1943" s="40"/>
      <c r="AR1943" s="40"/>
      <c r="AS1943" s="40"/>
      <c r="AT1943" s="40"/>
      <c r="AU1943" s="40"/>
      <c r="AV1943" s="40"/>
      <c r="AW1943" s="40"/>
      <c r="AX1943" s="40"/>
      <c r="AY1943" s="40"/>
      <c r="AZ1943" s="40"/>
      <c r="BA1943" s="40"/>
      <c r="BB1943" s="40"/>
      <c r="BC1943" s="40"/>
      <c r="BD1943" s="40"/>
      <c r="BE1943" s="40"/>
      <c r="BF1943" s="40"/>
      <c r="BG1943" s="40"/>
    </row>
    <row r="1944" spans="1:59" s="49" customFormat="1" ht="36">
      <c r="A1944" s="42" t="s">
        <v>35</v>
      </c>
      <c r="B1944" s="43" t="s">
        <v>1384</v>
      </c>
      <c r="C1944" s="379">
        <v>307</v>
      </c>
      <c r="D1944" s="103">
        <f>SUM(E1944:P1944)</f>
        <v>307</v>
      </c>
      <c r="E1944" s="103"/>
      <c r="F1944" s="103"/>
      <c r="G1944" s="103">
        <v>307</v>
      </c>
      <c r="H1944" s="103"/>
      <c r="I1944" s="103"/>
      <c r="J1944" s="103"/>
      <c r="K1944" s="103"/>
      <c r="L1944" s="103"/>
      <c r="M1944" s="103"/>
      <c r="N1944" s="103"/>
      <c r="O1944" s="103"/>
      <c r="P1944" s="103"/>
      <c r="Q1944" s="103"/>
      <c r="R1944" s="103"/>
      <c r="S1944" s="103"/>
      <c r="T1944" s="103"/>
      <c r="U1944" s="375">
        <f t="shared" si="839"/>
        <v>307</v>
      </c>
      <c r="V1944" s="32">
        <f t="shared" si="834"/>
        <v>307</v>
      </c>
      <c r="W1944" s="97">
        <f t="shared" si="836"/>
        <v>307</v>
      </c>
      <c r="X1944" s="176">
        <f t="shared" si="837"/>
        <v>0</v>
      </c>
      <c r="Y1944" s="38"/>
      <c r="Z1944" s="5">
        <f t="shared" si="811"/>
        <v>0</v>
      </c>
      <c r="AA1944" s="48"/>
      <c r="AB1944" s="48"/>
      <c r="AC1944" s="48"/>
      <c r="AD1944" s="48"/>
      <c r="AE1944" s="48"/>
      <c r="AF1944" s="48"/>
      <c r="AG1944" s="48"/>
      <c r="AH1944" s="48"/>
      <c r="AI1944" s="48"/>
      <c r="AJ1944" s="48"/>
      <c r="AK1944" s="48"/>
      <c r="AL1944" s="48"/>
      <c r="AM1944" s="48"/>
      <c r="AN1944" s="48"/>
      <c r="AO1944" s="48"/>
      <c r="AP1944" s="48"/>
      <c r="AQ1944" s="48"/>
      <c r="AR1944" s="48"/>
      <c r="AS1944" s="48"/>
      <c r="AT1944" s="48"/>
      <c r="AU1944" s="48"/>
      <c r="AV1944" s="48"/>
      <c r="AW1944" s="48"/>
      <c r="AX1944" s="48"/>
      <c r="AY1944" s="48"/>
      <c r="AZ1944" s="48"/>
      <c r="BA1944" s="48"/>
      <c r="BB1944" s="48"/>
      <c r="BC1944" s="48"/>
      <c r="BD1944" s="48"/>
      <c r="BE1944" s="48"/>
      <c r="BF1944" s="48"/>
      <c r="BG1944" s="48"/>
    </row>
    <row r="1945" spans="1:59" s="49" customFormat="1" ht="12">
      <c r="A1945" s="42" t="s">
        <v>43</v>
      </c>
      <c r="B1945" s="43" t="s">
        <v>44</v>
      </c>
      <c r="C1945" s="381">
        <v>86</v>
      </c>
      <c r="D1945" s="103">
        <f t="shared" si="831"/>
        <v>86</v>
      </c>
      <c r="E1945" s="103"/>
      <c r="F1945" s="103"/>
      <c r="G1945" s="103">
        <v>86</v>
      </c>
      <c r="H1945" s="103"/>
      <c r="I1945" s="103"/>
      <c r="J1945" s="103"/>
      <c r="K1945" s="103"/>
      <c r="L1945" s="103"/>
      <c r="M1945" s="103"/>
      <c r="N1945" s="103"/>
      <c r="O1945" s="103"/>
      <c r="P1945" s="103"/>
      <c r="Q1945" s="103">
        <f>95*10%</f>
        <v>9.5</v>
      </c>
      <c r="R1945" s="103"/>
      <c r="S1945" s="103">
        <v>10</v>
      </c>
      <c r="T1945" s="103"/>
      <c r="U1945" s="375">
        <f t="shared" si="839"/>
        <v>95.5</v>
      </c>
      <c r="V1945" s="32">
        <f t="shared" si="834"/>
        <v>85.5</v>
      </c>
      <c r="W1945" s="97">
        <f t="shared" si="836"/>
        <v>86</v>
      </c>
      <c r="X1945" s="176">
        <f t="shared" si="837"/>
        <v>0</v>
      </c>
      <c r="Y1945" s="38"/>
      <c r="Z1945" s="5">
        <f t="shared" si="811"/>
        <v>0</v>
      </c>
      <c r="AA1945" s="48"/>
      <c r="AB1945" s="48"/>
      <c r="AC1945" s="48"/>
      <c r="AD1945" s="48"/>
      <c r="AE1945" s="48"/>
      <c r="AF1945" s="48"/>
      <c r="AG1945" s="48"/>
      <c r="AH1945" s="48"/>
      <c r="AI1945" s="48"/>
      <c r="AJ1945" s="48"/>
      <c r="AK1945" s="48"/>
      <c r="AL1945" s="48"/>
      <c r="AM1945" s="48"/>
      <c r="AN1945" s="48"/>
      <c r="AO1945" s="48"/>
      <c r="AP1945" s="48"/>
      <c r="AQ1945" s="48"/>
      <c r="AR1945" s="48"/>
      <c r="AS1945" s="48"/>
      <c r="AT1945" s="48"/>
      <c r="AU1945" s="48"/>
      <c r="AV1945" s="48"/>
      <c r="AW1945" s="48"/>
      <c r="AX1945" s="48"/>
      <c r="AY1945" s="48"/>
      <c r="AZ1945" s="48"/>
      <c r="BA1945" s="48"/>
      <c r="BB1945" s="48"/>
      <c r="BC1945" s="48"/>
      <c r="BD1945" s="48"/>
      <c r="BE1945" s="48"/>
      <c r="BF1945" s="48"/>
      <c r="BG1945" s="48"/>
    </row>
    <row r="1946" spans="1:59" s="49" customFormat="1" ht="12">
      <c r="A1946" s="42" t="s">
        <v>45</v>
      </c>
      <c r="B1946" s="43" t="s">
        <v>94</v>
      </c>
      <c r="C1946" s="381">
        <f>SUM(C1947:C1949)</f>
        <v>1582</v>
      </c>
      <c r="D1946" s="103">
        <f t="shared" si="831"/>
        <v>1582</v>
      </c>
      <c r="E1946" s="103">
        <v>0</v>
      </c>
      <c r="F1946" s="103">
        <v>0</v>
      </c>
      <c r="G1946" s="103">
        <f>+SUM(G1947:G1949)</f>
        <v>1582</v>
      </c>
      <c r="H1946" s="103">
        <v>0</v>
      </c>
      <c r="I1946" s="103">
        <v>0</v>
      </c>
      <c r="J1946" s="103">
        <v>0</v>
      </c>
      <c r="K1946" s="103">
        <v>0</v>
      </c>
      <c r="L1946" s="103">
        <v>0</v>
      </c>
      <c r="M1946" s="103">
        <v>0</v>
      </c>
      <c r="N1946" s="103">
        <v>0</v>
      </c>
      <c r="O1946" s="103">
        <v>0</v>
      </c>
      <c r="P1946" s="103">
        <v>0</v>
      </c>
      <c r="Q1946" s="103"/>
      <c r="R1946" s="103"/>
      <c r="S1946" s="103"/>
      <c r="T1946" s="103"/>
      <c r="U1946" s="380">
        <f t="shared" si="839"/>
        <v>1582</v>
      </c>
      <c r="V1946" s="32">
        <f t="shared" si="834"/>
        <v>1582</v>
      </c>
      <c r="W1946" s="97">
        <f t="shared" si="836"/>
        <v>1582</v>
      </c>
      <c r="X1946" s="176">
        <f t="shared" si="837"/>
        <v>0</v>
      </c>
      <c r="Y1946" s="38"/>
      <c r="Z1946" s="5">
        <f t="shared" ref="Z1946:Z2009" si="841">D1946-E1946-F1946-G1946-H1946-I1946-J1946-K1946-L1946-M1946-N1946-O1946-P1946</f>
        <v>0</v>
      </c>
      <c r="AA1946" s="48"/>
      <c r="AB1946" s="48"/>
      <c r="AC1946" s="48"/>
      <c r="AD1946" s="48"/>
      <c r="AE1946" s="48"/>
      <c r="AF1946" s="48"/>
      <c r="AG1946" s="48"/>
      <c r="AH1946" s="48"/>
      <c r="AI1946" s="48"/>
      <c r="AJ1946" s="48"/>
      <c r="AK1946" s="48"/>
      <c r="AL1946" s="48"/>
      <c r="AM1946" s="48"/>
      <c r="AN1946" s="48"/>
      <c r="AO1946" s="48"/>
      <c r="AP1946" s="48"/>
      <c r="AQ1946" s="48"/>
      <c r="AR1946" s="48"/>
      <c r="AS1946" s="48"/>
      <c r="AT1946" s="48"/>
      <c r="AU1946" s="48"/>
      <c r="AV1946" s="48"/>
      <c r="AW1946" s="48"/>
      <c r="AX1946" s="48"/>
      <c r="AY1946" s="48"/>
      <c r="AZ1946" s="48"/>
      <c r="BA1946" s="48"/>
      <c r="BB1946" s="48"/>
      <c r="BC1946" s="48"/>
      <c r="BD1946" s="48"/>
      <c r="BE1946" s="48"/>
      <c r="BF1946" s="48"/>
      <c r="BG1946" s="48"/>
    </row>
    <row r="1947" spans="1:59" s="59" customFormat="1" ht="24">
      <c r="A1947" s="50" t="s">
        <v>40</v>
      </c>
      <c r="B1947" s="51" t="s">
        <v>1385</v>
      </c>
      <c r="C1947" s="374">
        <v>948</v>
      </c>
      <c r="D1947" s="107">
        <f>SUM(E1947:P1947)</f>
        <v>948</v>
      </c>
      <c r="E1947" s="107"/>
      <c r="F1947" s="107"/>
      <c r="G1947" s="107">
        <v>948</v>
      </c>
      <c r="H1947" s="107"/>
      <c r="I1947" s="107"/>
      <c r="J1947" s="107"/>
      <c r="K1947" s="107"/>
      <c r="L1947" s="107"/>
      <c r="M1947" s="107"/>
      <c r="N1947" s="107"/>
      <c r="O1947" s="107"/>
      <c r="P1947" s="107"/>
      <c r="Q1947" s="107"/>
      <c r="R1947" s="107"/>
      <c r="S1947" s="107"/>
      <c r="T1947" s="107"/>
      <c r="U1947" s="375">
        <f t="shared" si="839"/>
        <v>948</v>
      </c>
      <c r="V1947" s="32">
        <f t="shared" si="834"/>
        <v>948</v>
      </c>
      <c r="W1947" s="97">
        <f t="shared" si="836"/>
        <v>948</v>
      </c>
      <c r="X1947" s="172">
        <f t="shared" si="837"/>
        <v>0</v>
      </c>
      <c r="Y1947" s="57"/>
      <c r="Z1947" s="5">
        <f t="shared" si="841"/>
        <v>0</v>
      </c>
      <c r="AA1947" s="58"/>
      <c r="AB1947" s="58"/>
      <c r="AC1947" s="58"/>
      <c r="AD1947" s="58"/>
      <c r="AE1947" s="58"/>
      <c r="AF1947" s="58"/>
      <c r="AG1947" s="58"/>
      <c r="AH1947" s="58"/>
      <c r="AI1947" s="58"/>
      <c r="AJ1947" s="58"/>
      <c r="AK1947" s="58"/>
      <c r="AL1947" s="58"/>
      <c r="AM1947" s="58"/>
      <c r="AN1947" s="58"/>
      <c r="AO1947" s="58"/>
      <c r="AP1947" s="58"/>
      <c r="AQ1947" s="58"/>
      <c r="AR1947" s="58"/>
      <c r="AS1947" s="58"/>
      <c r="AT1947" s="58"/>
      <c r="AU1947" s="58"/>
      <c r="AV1947" s="58"/>
      <c r="AW1947" s="58"/>
      <c r="AX1947" s="58"/>
      <c r="AY1947" s="58"/>
      <c r="AZ1947" s="58"/>
      <c r="BA1947" s="58"/>
      <c r="BB1947" s="58"/>
      <c r="BC1947" s="58"/>
      <c r="BD1947" s="58"/>
      <c r="BE1947" s="58"/>
      <c r="BF1947" s="58"/>
      <c r="BG1947" s="58"/>
    </row>
    <row r="1948" spans="1:59" s="59" customFormat="1" ht="24">
      <c r="A1948" s="50" t="s">
        <v>40</v>
      </c>
      <c r="B1948" s="51" t="s">
        <v>1386</v>
      </c>
      <c r="C1948" s="374">
        <v>484</v>
      </c>
      <c r="D1948" s="107">
        <f t="shared" si="831"/>
        <v>484</v>
      </c>
      <c r="E1948" s="107"/>
      <c r="F1948" s="107"/>
      <c r="G1948" s="107">
        <v>484</v>
      </c>
      <c r="H1948" s="107"/>
      <c r="I1948" s="107"/>
      <c r="J1948" s="107"/>
      <c r="K1948" s="107"/>
      <c r="L1948" s="107"/>
      <c r="M1948" s="107"/>
      <c r="N1948" s="107"/>
      <c r="O1948" s="107"/>
      <c r="P1948" s="107"/>
      <c r="Q1948" s="107"/>
      <c r="R1948" s="107"/>
      <c r="S1948" s="107"/>
      <c r="T1948" s="107"/>
      <c r="U1948" s="375">
        <f t="shared" si="839"/>
        <v>484</v>
      </c>
      <c r="V1948" s="32">
        <f t="shared" si="834"/>
        <v>484</v>
      </c>
      <c r="W1948" s="97">
        <f t="shared" si="836"/>
        <v>484</v>
      </c>
      <c r="X1948" s="172">
        <f t="shared" si="837"/>
        <v>0</v>
      </c>
      <c r="Y1948" s="57"/>
      <c r="Z1948" s="5">
        <f t="shared" si="841"/>
        <v>0</v>
      </c>
      <c r="AA1948" s="58"/>
      <c r="AB1948" s="58"/>
      <c r="AC1948" s="58"/>
      <c r="AD1948" s="58"/>
      <c r="AE1948" s="58"/>
      <c r="AF1948" s="58"/>
      <c r="AG1948" s="58"/>
      <c r="AH1948" s="58"/>
      <c r="AI1948" s="58"/>
      <c r="AJ1948" s="58"/>
      <c r="AK1948" s="58"/>
      <c r="AL1948" s="58"/>
      <c r="AM1948" s="58"/>
      <c r="AN1948" s="58"/>
      <c r="AO1948" s="58"/>
      <c r="AP1948" s="58"/>
      <c r="AQ1948" s="58"/>
      <c r="AR1948" s="58"/>
      <c r="AS1948" s="58"/>
      <c r="AT1948" s="58"/>
      <c r="AU1948" s="58"/>
      <c r="AV1948" s="58"/>
      <c r="AW1948" s="58"/>
      <c r="AX1948" s="58"/>
      <c r="AY1948" s="58"/>
      <c r="AZ1948" s="58"/>
      <c r="BA1948" s="58"/>
      <c r="BB1948" s="58"/>
      <c r="BC1948" s="58"/>
      <c r="BD1948" s="58"/>
      <c r="BE1948" s="58"/>
      <c r="BF1948" s="58"/>
      <c r="BG1948" s="58"/>
    </row>
    <row r="1949" spans="1:59" s="59" customFormat="1" ht="12">
      <c r="A1949" s="50" t="s">
        <v>40</v>
      </c>
      <c r="B1949" s="51" t="s">
        <v>1387</v>
      </c>
      <c r="C1949" s="374">
        <v>150</v>
      </c>
      <c r="D1949" s="107">
        <f t="shared" si="831"/>
        <v>150</v>
      </c>
      <c r="E1949" s="107"/>
      <c r="F1949" s="107"/>
      <c r="G1949" s="107">
        <v>150</v>
      </c>
      <c r="H1949" s="107"/>
      <c r="I1949" s="107"/>
      <c r="J1949" s="107"/>
      <c r="K1949" s="107"/>
      <c r="L1949" s="107"/>
      <c r="M1949" s="107"/>
      <c r="N1949" s="107"/>
      <c r="O1949" s="107"/>
      <c r="P1949" s="107"/>
      <c r="Q1949" s="107"/>
      <c r="R1949" s="107"/>
      <c r="S1949" s="107"/>
      <c r="T1949" s="107"/>
      <c r="U1949" s="375">
        <f t="shared" si="839"/>
        <v>150</v>
      </c>
      <c r="V1949" s="32">
        <f t="shared" si="834"/>
        <v>150</v>
      </c>
      <c r="W1949" s="97">
        <f t="shared" si="836"/>
        <v>150</v>
      </c>
      <c r="X1949" s="172">
        <f t="shared" si="837"/>
        <v>0</v>
      </c>
      <c r="Y1949" s="57"/>
      <c r="Z1949" s="5">
        <f t="shared" si="841"/>
        <v>0</v>
      </c>
      <c r="AA1949" s="58"/>
      <c r="AB1949" s="58"/>
      <c r="AC1949" s="58"/>
      <c r="AD1949" s="58"/>
      <c r="AE1949" s="58"/>
      <c r="AF1949" s="58"/>
      <c r="AG1949" s="58"/>
      <c r="AH1949" s="58"/>
      <c r="AI1949" s="58"/>
      <c r="AJ1949" s="58"/>
      <c r="AK1949" s="58"/>
      <c r="AL1949" s="58"/>
      <c r="AM1949" s="58"/>
      <c r="AN1949" s="58"/>
      <c r="AO1949" s="58"/>
      <c r="AP1949" s="58"/>
      <c r="AQ1949" s="58"/>
      <c r="AR1949" s="58"/>
      <c r="AS1949" s="58"/>
      <c r="AT1949" s="58"/>
      <c r="AU1949" s="58"/>
      <c r="AV1949" s="58"/>
      <c r="AW1949" s="58"/>
      <c r="AX1949" s="58"/>
      <c r="AY1949" s="58"/>
      <c r="AZ1949" s="58"/>
      <c r="BA1949" s="58"/>
      <c r="BB1949" s="58"/>
      <c r="BC1949" s="58"/>
      <c r="BD1949" s="58"/>
      <c r="BE1949" s="58"/>
      <c r="BF1949" s="58"/>
      <c r="BG1949" s="58"/>
    </row>
    <row r="1950" spans="1:59" s="41" customFormat="1" ht="12">
      <c r="A1950" s="27">
        <v>31</v>
      </c>
      <c r="B1950" s="28" t="s">
        <v>1388</v>
      </c>
      <c r="C1950" s="378">
        <f>C1951+C1952+C1953+C1955</f>
        <v>2643</v>
      </c>
      <c r="D1950" s="37">
        <f t="shared" si="831"/>
        <v>2568</v>
      </c>
      <c r="E1950" s="37">
        <f t="shared" ref="E1950:M1950" si="842">+E1951+E1952+E1953+E1955</f>
        <v>0</v>
      </c>
      <c r="F1950" s="37">
        <f t="shared" si="842"/>
        <v>0</v>
      </c>
      <c r="G1950" s="37">
        <f>+G1951+G1952+G1953+G1955</f>
        <v>0</v>
      </c>
      <c r="H1950" s="37">
        <f t="shared" si="842"/>
        <v>0</v>
      </c>
      <c r="I1950" s="37">
        <f t="shared" si="842"/>
        <v>0</v>
      </c>
      <c r="J1950" s="37">
        <f t="shared" si="842"/>
        <v>0</v>
      </c>
      <c r="K1950" s="37">
        <f t="shared" si="842"/>
        <v>0</v>
      </c>
      <c r="L1950" s="37">
        <f t="shared" si="842"/>
        <v>0</v>
      </c>
      <c r="M1950" s="37">
        <f t="shared" si="842"/>
        <v>0</v>
      </c>
      <c r="N1950" s="37">
        <f>+N1951+N1952+N1953+N1955</f>
        <v>2568</v>
      </c>
      <c r="O1950" s="37">
        <f t="shared" ref="O1950:T1950" si="843">+O1951+O1952+O1953+O1955</f>
        <v>0</v>
      </c>
      <c r="P1950" s="37">
        <f t="shared" si="843"/>
        <v>0</v>
      </c>
      <c r="Q1950" s="37">
        <f t="shared" si="843"/>
        <v>13</v>
      </c>
      <c r="R1950" s="37"/>
      <c r="S1950" s="37">
        <f t="shared" si="843"/>
        <v>13</v>
      </c>
      <c r="T1950" s="37">
        <f t="shared" si="843"/>
        <v>0</v>
      </c>
      <c r="U1950" s="377">
        <f t="shared" si="839"/>
        <v>2581</v>
      </c>
      <c r="V1950" s="32">
        <f t="shared" si="834"/>
        <v>2568</v>
      </c>
      <c r="W1950" s="97">
        <f t="shared" si="836"/>
        <v>2568</v>
      </c>
      <c r="X1950" s="125">
        <f t="shared" si="837"/>
        <v>-75</v>
      </c>
      <c r="Y1950" s="75" t="s">
        <v>37</v>
      </c>
      <c r="Z1950" s="5">
        <f t="shared" si="841"/>
        <v>0</v>
      </c>
      <c r="AA1950" s="39"/>
      <c r="AB1950" s="39"/>
      <c r="AC1950" s="40"/>
      <c r="AD1950" s="40"/>
      <c r="AE1950" s="40"/>
      <c r="AF1950" s="40"/>
      <c r="AG1950" s="40"/>
      <c r="AH1950" s="40"/>
      <c r="AI1950" s="40"/>
      <c r="AJ1950" s="40"/>
      <c r="AK1950" s="40"/>
      <c r="AL1950" s="40"/>
      <c r="AM1950" s="40"/>
      <c r="AN1950" s="40"/>
      <c r="AO1950" s="40"/>
      <c r="AP1950" s="40"/>
      <c r="AQ1950" s="40"/>
      <c r="AR1950" s="40"/>
      <c r="AS1950" s="40"/>
      <c r="AT1950" s="40"/>
      <c r="AU1950" s="40"/>
      <c r="AV1950" s="40"/>
      <c r="AW1950" s="40"/>
      <c r="AX1950" s="40"/>
      <c r="AY1950" s="40"/>
      <c r="AZ1950" s="40"/>
      <c r="BA1950" s="40"/>
      <c r="BB1950" s="40"/>
      <c r="BC1950" s="40"/>
      <c r="BD1950" s="40"/>
      <c r="BE1950" s="40"/>
      <c r="BF1950" s="40"/>
      <c r="BG1950" s="40"/>
    </row>
    <row r="1951" spans="1:59" s="49" customFormat="1" ht="12">
      <c r="A1951" s="42" t="s">
        <v>35</v>
      </c>
      <c r="B1951" s="43" t="s">
        <v>139</v>
      </c>
      <c r="C1951" s="381">
        <v>683</v>
      </c>
      <c r="D1951" s="103">
        <f t="shared" si="831"/>
        <v>838</v>
      </c>
      <c r="E1951" s="103"/>
      <c r="F1951" s="103"/>
      <c r="G1951" s="103"/>
      <c r="H1951" s="103"/>
      <c r="I1951" s="103"/>
      <c r="J1951" s="103"/>
      <c r="K1951" s="103"/>
      <c r="L1951" s="103"/>
      <c r="M1951" s="103"/>
      <c r="N1951" s="103">
        <v>838</v>
      </c>
      <c r="O1951" s="103"/>
      <c r="P1951" s="103"/>
      <c r="Q1951" s="103"/>
      <c r="R1951" s="103"/>
      <c r="S1951" s="103"/>
      <c r="T1951" s="103"/>
      <c r="U1951" s="375">
        <f t="shared" si="839"/>
        <v>838</v>
      </c>
      <c r="V1951" s="32">
        <f t="shared" si="834"/>
        <v>838</v>
      </c>
      <c r="W1951" s="97">
        <f t="shared" si="836"/>
        <v>838</v>
      </c>
      <c r="X1951" s="176">
        <f t="shared" si="837"/>
        <v>155</v>
      </c>
      <c r="Y1951" s="38"/>
      <c r="Z1951" s="5">
        <f t="shared" si="841"/>
        <v>0</v>
      </c>
      <c r="AA1951" s="48"/>
      <c r="AB1951" s="48"/>
      <c r="AC1951" s="48"/>
      <c r="AD1951" s="48"/>
      <c r="AE1951" s="48"/>
      <c r="AF1951" s="48"/>
      <c r="AG1951" s="48"/>
      <c r="AH1951" s="48"/>
      <c r="AI1951" s="48"/>
      <c r="AJ1951" s="48"/>
      <c r="AK1951" s="48"/>
      <c r="AL1951" s="48"/>
      <c r="AM1951" s="48"/>
      <c r="AN1951" s="48"/>
      <c r="AO1951" s="48"/>
      <c r="AP1951" s="48"/>
      <c r="AQ1951" s="48"/>
      <c r="AR1951" s="48"/>
      <c r="AS1951" s="48"/>
      <c r="AT1951" s="48"/>
      <c r="AU1951" s="48"/>
      <c r="AV1951" s="48"/>
      <c r="AW1951" s="48"/>
      <c r="AX1951" s="48"/>
      <c r="AY1951" s="48"/>
      <c r="AZ1951" s="48"/>
      <c r="BA1951" s="48"/>
      <c r="BB1951" s="48"/>
      <c r="BC1951" s="48"/>
      <c r="BD1951" s="48"/>
      <c r="BE1951" s="48"/>
      <c r="BF1951" s="48"/>
      <c r="BG1951" s="48"/>
    </row>
    <row r="1952" spans="1:59" s="49" customFormat="1" ht="12">
      <c r="A1952" s="42" t="s">
        <v>43</v>
      </c>
      <c r="B1952" s="43" t="s">
        <v>44</v>
      </c>
      <c r="C1952" s="381">
        <v>120</v>
      </c>
      <c r="D1952" s="103">
        <f t="shared" si="831"/>
        <v>120</v>
      </c>
      <c r="E1952" s="103"/>
      <c r="F1952" s="103"/>
      <c r="G1952" s="103"/>
      <c r="H1952" s="103"/>
      <c r="I1952" s="103"/>
      <c r="J1952" s="103"/>
      <c r="K1952" s="103"/>
      <c r="L1952" s="103"/>
      <c r="M1952" s="103"/>
      <c r="N1952" s="103">
        <v>120</v>
      </c>
      <c r="O1952" s="103"/>
      <c r="P1952" s="103"/>
      <c r="Q1952" s="103">
        <v>13</v>
      </c>
      <c r="R1952" s="103"/>
      <c r="S1952" s="103">
        <v>13</v>
      </c>
      <c r="T1952" s="103"/>
      <c r="U1952" s="380">
        <f t="shared" si="839"/>
        <v>133</v>
      </c>
      <c r="V1952" s="32">
        <f t="shared" si="834"/>
        <v>120</v>
      </c>
      <c r="W1952" s="97">
        <f t="shared" si="836"/>
        <v>120</v>
      </c>
      <c r="X1952" s="176">
        <f t="shared" si="837"/>
        <v>0</v>
      </c>
      <c r="Y1952" s="38"/>
      <c r="Z1952" s="5">
        <f t="shared" si="841"/>
        <v>0</v>
      </c>
      <c r="AA1952" s="48"/>
      <c r="AB1952" s="48"/>
      <c r="AC1952" s="48"/>
      <c r="AD1952" s="48"/>
      <c r="AE1952" s="48"/>
      <c r="AF1952" s="48"/>
      <c r="AG1952" s="48"/>
      <c r="AH1952" s="48"/>
      <c r="AI1952" s="48"/>
      <c r="AJ1952" s="48"/>
      <c r="AK1952" s="48"/>
      <c r="AL1952" s="48"/>
      <c r="AM1952" s="48"/>
      <c r="AN1952" s="48"/>
      <c r="AO1952" s="48"/>
      <c r="AP1952" s="48"/>
      <c r="AQ1952" s="48"/>
      <c r="AR1952" s="48"/>
      <c r="AS1952" s="48"/>
      <c r="AT1952" s="48"/>
      <c r="AU1952" s="48"/>
      <c r="AV1952" s="48"/>
      <c r="AW1952" s="48"/>
      <c r="AX1952" s="48"/>
      <c r="AY1952" s="48"/>
      <c r="AZ1952" s="48"/>
      <c r="BA1952" s="48"/>
      <c r="BB1952" s="48"/>
      <c r="BC1952" s="48"/>
      <c r="BD1952" s="48"/>
      <c r="BE1952" s="48"/>
      <c r="BF1952" s="48"/>
      <c r="BG1952" s="48"/>
    </row>
    <row r="1953" spans="1:59" s="49" customFormat="1" ht="12">
      <c r="A1953" s="42" t="s">
        <v>45</v>
      </c>
      <c r="B1953" s="43" t="s">
        <v>94</v>
      </c>
      <c r="C1953" s="381">
        <f>C1954</f>
        <v>40</v>
      </c>
      <c r="D1953" s="103">
        <f t="shared" si="831"/>
        <v>40</v>
      </c>
      <c r="E1953" s="103">
        <v>0</v>
      </c>
      <c r="F1953" s="103">
        <v>0</v>
      </c>
      <c r="G1953" s="103">
        <v>0</v>
      </c>
      <c r="H1953" s="103">
        <v>0</v>
      </c>
      <c r="I1953" s="103">
        <v>0</v>
      </c>
      <c r="J1953" s="103">
        <v>0</v>
      </c>
      <c r="K1953" s="103">
        <v>0</v>
      </c>
      <c r="L1953" s="103">
        <v>0</v>
      </c>
      <c r="M1953" s="103">
        <v>0</v>
      </c>
      <c r="N1953" s="103">
        <f>+N1954</f>
        <v>40</v>
      </c>
      <c r="O1953" s="103">
        <v>0</v>
      </c>
      <c r="P1953" s="103">
        <v>0</v>
      </c>
      <c r="Q1953" s="103"/>
      <c r="R1953" s="103"/>
      <c r="S1953" s="103"/>
      <c r="T1953" s="103"/>
      <c r="U1953" s="380">
        <f t="shared" si="839"/>
        <v>40</v>
      </c>
      <c r="V1953" s="32">
        <f t="shared" si="834"/>
        <v>40</v>
      </c>
      <c r="W1953" s="97">
        <f t="shared" si="836"/>
        <v>40</v>
      </c>
      <c r="X1953" s="176">
        <f t="shared" si="837"/>
        <v>0</v>
      </c>
      <c r="Y1953" s="38"/>
      <c r="Z1953" s="5">
        <f t="shared" si="841"/>
        <v>0</v>
      </c>
      <c r="AA1953" s="48"/>
      <c r="AB1953" s="48"/>
      <c r="AC1953" s="48"/>
      <c r="AD1953" s="48"/>
      <c r="AE1953" s="48"/>
      <c r="AF1953" s="48"/>
      <c r="AG1953" s="48"/>
      <c r="AH1953" s="48"/>
      <c r="AI1953" s="48"/>
      <c r="AJ1953" s="48"/>
      <c r="AK1953" s="48"/>
      <c r="AL1953" s="48"/>
      <c r="AM1953" s="48"/>
      <c r="AN1953" s="48"/>
      <c r="AO1953" s="48"/>
      <c r="AP1953" s="48"/>
      <c r="AQ1953" s="48"/>
      <c r="AR1953" s="48"/>
      <c r="AS1953" s="48"/>
      <c r="AT1953" s="48"/>
      <c r="AU1953" s="48"/>
      <c r="AV1953" s="48"/>
      <c r="AW1953" s="48"/>
      <c r="AX1953" s="48"/>
      <c r="AY1953" s="48"/>
      <c r="AZ1953" s="48"/>
      <c r="BA1953" s="48"/>
      <c r="BB1953" s="48"/>
      <c r="BC1953" s="48"/>
      <c r="BD1953" s="48"/>
      <c r="BE1953" s="48"/>
      <c r="BF1953" s="48"/>
      <c r="BG1953" s="48"/>
    </row>
    <row r="1954" spans="1:59" s="59" customFormat="1" ht="12">
      <c r="A1954" s="50" t="s">
        <v>40</v>
      </c>
      <c r="B1954" s="51" t="s">
        <v>1389</v>
      </c>
      <c r="C1954" s="374">
        <v>40</v>
      </c>
      <c r="D1954" s="107">
        <f t="shared" si="831"/>
        <v>40</v>
      </c>
      <c r="E1954" s="107"/>
      <c r="F1954" s="107"/>
      <c r="G1954" s="107"/>
      <c r="H1954" s="107"/>
      <c r="I1954" s="107"/>
      <c r="J1954" s="107"/>
      <c r="K1954" s="107"/>
      <c r="L1954" s="107"/>
      <c r="M1954" s="107"/>
      <c r="N1954" s="107">
        <v>40</v>
      </c>
      <c r="O1954" s="107"/>
      <c r="P1954" s="107"/>
      <c r="Q1954" s="107"/>
      <c r="R1954" s="107"/>
      <c r="S1954" s="107"/>
      <c r="T1954" s="107"/>
      <c r="U1954" s="375">
        <f t="shared" si="839"/>
        <v>40</v>
      </c>
      <c r="V1954" s="32">
        <f t="shared" si="834"/>
        <v>40</v>
      </c>
      <c r="W1954" s="97">
        <f t="shared" si="836"/>
        <v>40</v>
      </c>
      <c r="X1954" s="172">
        <f t="shared" si="837"/>
        <v>0</v>
      </c>
      <c r="Y1954" s="57"/>
      <c r="Z1954" s="5">
        <f t="shared" si="841"/>
        <v>0</v>
      </c>
      <c r="AA1954" s="58"/>
      <c r="AB1954" s="58"/>
      <c r="AC1954" s="58"/>
      <c r="AD1954" s="58"/>
      <c r="AE1954" s="58"/>
      <c r="AF1954" s="58"/>
      <c r="AG1954" s="58"/>
      <c r="AH1954" s="58"/>
      <c r="AI1954" s="58"/>
      <c r="AJ1954" s="58"/>
      <c r="AK1954" s="58"/>
      <c r="AL1954" s="58"/>
      <c r="AM1954" s="58"/>
      <c r="AN1954" s="58"/>
      <c r="AO1954" s="58"/>
      <c r="AP1954" s="58"/>
      <c r="AQ1954" s="58"/>
      <c r="AR1954" s="58"/>
      <c r="AS1954" s="58"/>
      <c r="AT1954" s="58"/>
      <c r="AU1954" s="58"/>
      <c r="AV1954" s="58"/>
      <c r="AW1954" s="58"/>
      <c r="AX1954" s="58"/>
      <c r="AY1954" s="58"/>
      <c r="AZ1954" s="58"/>
      <c r="BA1954" s="58"/>
      <c r="BB1954" s="58"/>
      <c r="BC1954" s="58"/>
      <c r="BD1954" s="58"/>
      <c r="BE1954" s="58"/>
      <c r="BF1954" s="58"/>
      <c r="BG1954" s="58"/>
    </row>
    <row r="1955" spans="1:59" s="49" customFormat="1" ht="12">
      <c r="A1955" s="42" t="s">
        <v>65</v>
      </c>
      <c r="B1955" s="43" t="s">
        <v>66</v>
      </c>
      <c r="C1955" s="383">
        <f>SUM(C1956:C1960)</f>
        <v>1800</v>
      </c>
      <c r="D1955" s="103">
        <f>SUM(E1955:P1955)</f>
        <v>1570</v>
      </c>
      <c r="E1955" s="103">
        <f t="shared" ref="E1955:F1955" si="844">+SUM(E1956:E1960)</f>
        <v>0</v>
      </c>
      <c r="F1955" s="103">
        <f t="shared" si="844"/>
        <v>0</v>
      </c>
      <c r="G1955" s="103">
        <f>+SUM(G1956:G1960)</f>
        <v>0</v>
      </c>
      <c r="H1955" s="103">
        <f t="shared" ref="H1955:P1955" si="845">+SUM(H1956:H1960)</f>
        <v>0</v>
      </c>
      <c r="I1955" s="103">
        <f t="shared" si="845"/>
        <v>0</v>
      </c>
      <c r="J1955" s="103">
        <f t="shared" si="845"/>
        <v>0</v>
      </c>
      <c r="K1955" s="103">
        <f t="shared" si="845"/>
        <v>0</v>
      </c>
      <c r="L1955" s="103">
        <f t="shared" si="845"/>
        <v>0</v>
      </c>
      <c r="M1955" s="103">
        <f t="shared" si="845"/>
        <v>0</v>
      </c>
      <c r="N1955" s="103">
        <f t="shared" si="845"/>
        <v>1570</v>
      </c>
      <c r="O1955" s="103">
        <f t="shared" si="845"/>
        <v>0</v>
      </c>
      <c r="P1955" s="103">
        <f t="shared" si="845"/>
        <v>0</v>
      </c>
      <c r="Q1955" s="103"/>
      <c r="R1955" s="103"/>
      <c r="S1955" s="103"/>
      <c r="T1955" s="103"/>
      <c r="U1955" s="380">
        <f t="shared" si="839"/>
        <v>1570</v>
      </c>
      <c r="V1955" s="32">
        <f t="shared" si="834"/>
        <v>1570</v>
      </c>
      <c r="W1955" s="97">
        <f t="shared" si="836"/>
        <v>1570</v>
      </c>
      <c r="X1955" s="176">
        <f t="shared" si="837"/>
        <v>-230</v>
      </c>
      <c r="Y1955" s="38"/>
      <c r="Z1955" s="5">
        <f t="shared" si="841"/>
        <v>0</v>
      </c>
      <c r="AA1955" s="48"/>
      <c r="AB1955" s="48"/>
      <c r="AC1955" s="48"/>
      <c r="AD1955" s="48"/>
      <c r="AE1955" s="48"/>
      <c r="AF1955" s="48"/>
      <c r="AG1955" s="48"/>
      <c r="AH1955" s="48"/>
      <c r="AI1955" s="48"/>
      <c r="AJ1955" s="48"/>
      <c r="AK1955" s="48"/>
      <c r="AL1955" s="48"/>
      <c r="AM1955" s="48"/>
      <c r="AN1955" s="48"/>
      <c r="AO1955" s="48"/>
      <c r="AP1955" s="48"/>
      <c r="AQ1955" s="48"/>
      <c r="AR1955" s="48"/>
      <c r="AS1955" s="48"/>
      <c r="AT1955" s="48"/>
      <c r="AU1955" s="48"/>
      <c r="AV1955" s="48"/>
      <c r="AW1955" s="48"/>
      <c r="AX1955" s="48"/>
      <c r="AY1955" s="48"/>
      <c r="AZ1955" s="48"/>
      <c r="BA1955" s="48"/>
      <c r="BB1955" s="48"/>
      <c r="BC1955" s="48"/>
      <c r="BD1955" s="48"/>
      <c r="BE1955" s="48"/>
      <c r="BF1955" s="48"/>
      <c r="BG1955" s="48"/>
    </row>
    <row r="1956" spans="1:59" s="117" customFormat="1" ht="36">
      <c r="A1956" s="60" t="s">
        <v>40</v>
      </c>
      <c r="B1956" s="391" t="s">
        <v>1390</v>
      </c>
      <c r="C1956" s="392">
        <v>1200</v>
      </c>
      <c r="D1956" s="107">
        <f t="shared" si="831"/>
        <v>1200</v>
      </c>
      <c r="E1956" s="107"/>
      <c r="F1956" s="107"/>
      <c r="G1956" s="107"/>
      <c r="H1956" s="107"/>
      <c r="I1956" s="107"/>
      <c r="J1956" s="107"/>
      <c r="K1956" s="107"/>
      <c r="L1956" s="107"/>
      <c r="M1956" s="107"/>
      <c r="N1956" s="107">
        <v>1200</v>
      </c>
      <c r="O1956" s="107"/>
      <c r="P1956" s="107"/>
      <c r="Q1956" s="107"/>
      <c r="R1956" s="107"/>
      <c r="S1956" s="107"/>
      <c r="T1956" s="107"/>
      <c r="U1956" s="375">
        <f t="shared" si="839"/>
        <v>1200</v>
      </c>
      <c r="V1956" s="32">
        <f t="shared" si="834"/>
        <v>1200</v>
      </c>
      <c r="W1956" s="97">
        <f t="shared" si="836"/>
        <v>1200</v>
      </c>
      <c r="X1956" s="172">
        <f t="shared" si="837"/>
        <v>0</v>
      </c>
      <c r="Y1956" s="79"/>
      <c r="Z1956" s="5">
        <f t="shared" si="841"/>
        <v>0</v>
      </c>
      <c r="AA1956" s="116"/>
      <c r="AB1956" s="116"/>
      <c r="AC1956" s="116"/>
      <c r="AD1956" s="116"/>
      <c r="AE1956" s="116"/>
      <c r="AF1956" s="116"/>
      <c r="AG1956" s="116"/>
      <c r="AH1956" s="116"/>
      <c r="AI1956" s="116"/>
      <c r="AJ1956" s="116"/>
      <c r="AK1956" s="116"/>
      <c r="AL1956" s="116"/>
      <c r="AM1956" s="116"/>
      <c r="AN1956" s="116"/>
      <c r="AO1956" s="116"/>
      <c r="AP1956" s="116"/>
      <c r="AQ1956" s="116"/>
      <c r="AR1956" s="116"/>
      <c r="AS1956" s="116"/>
      <c r="AT1956" s="116"/>
      <c r="AU1956" s="116"/>
      <c r="AV1956" s="116"/>
      <c r="AW1956" s="116"/>
      <c r="AX1956" s="116"/>
      <c r="AY1956" s="116"/>
      <c r="AZ1956" s="116"/>
      <c r="BA1956" s="116"/>
      <c r="BB1956" s="116"/>
      <c r="BC1956" s="116"/>
      <c r="BD1956" s="116"/>
      <c r="BE1956" s="116"/>
      <c r="BF1956" s="116"/>
      <c r="BG1956" s="116"/>
    </row>
    <row r="1957" spans="1:59" s="117" customFormat="1" ht="12">
      <c r="A1957" s="60" t="s">
        <v>40</v>
      </c>
      <c r="B1957" s="51" t="s">
        <v>1391</v>
      </c>
      <c r="C1957" s="319">
        <v>80</v>
      </c>
      <c r="D1957" s="107">
        <f t="shared" si="831"/>
        <v>100</v>
      </c>
      <c r="E1957" s="107"/>
      <c r="F1957" s="107"/>
      <c r="G1957" s="107"/>
      <c r="H1957" s="107"/>
      <c r="I1957" s="107"/>
      <c r="J1957" s="107"/>
      <c r="K1957" s="107"/>
      <c r="L1957" s="107"/>
      <c r="M1957" s="107"/>
      <c r="N1957" s="107">
        <v>100</v>
      </c>
      <c r="O1957" s="107"/>
      <c r="P1957" s="107"/>
      <c r="Q1957" s="107"/>
      <c r="R1957" s="107"/>
      <c r="S1957" s="107"/>
      <c r="T1957" s="107"/>
      <c r="U1957" s="375">
        <f t="shared" si="839"/>
        <v>100</v>
      </c>
      <c r="V1957" s="32">
        <f t="shared" si="834"/>
        <v>100</v>
      </c>
      <c r="W1957" s="97">
        <f t="shared" si="836"/>
        <v>100</v>
      </c>
      <c r="X1957" s="172">
        <f t="shared" si="837"/>
        <v>20</v>
      </c>
      <c r="Y1957" s="79"/>
      <c r="Z1957" s="5">
        <f t="shared" si="841"/>
        <v>0</v>
      </c>
      <c r="AA1957" s="116"/>
      <c r="AB1957" s="116"/>
      <c r="AC1957" s="116"/>
      <c r="AD1957" s="116"/>
      <c r="AE1957" s="116"/>
      <c r="AF1957" s="116"/>
      <c r="AG1957" s="116"/>
      <c r="AH1957" s="116"/>
      <c r="AI1957" s="116"/>
      <c r="AJ1957" s="116"/>
      <c r="AK1957" s="116"/>
      <c r="AL1957" s="116"/>
      <c r="AM1957" s="116"/>
      <c r="AN1957" s="116"/>
      <c r="AO1957" s="116"/>
      <c r="AP1957" s="116"/>
      <c r="AQ1957" s="116"/>
      <c r="AR1957" s="116"/>
      <c r="AS1957" s="116"/>
      <c r="AT1957" s="116"/>
      <c r="AU1957" s="116"/>
      <c r="AV1957" s="116"/>
      <c r="AW1957" s="116"/>
      <c r="AX1957" s="116"/>
      <c r="AY1957" s="116"/>
      <c r="AZ1957" s="116"/>
      <c r="BA1957" s="116"/>
      <c r="BB1957" s="116"/>
      <c r="BC1957" s="116"/>
      <c r="BD1957" s="116"/>
      <c r="BE1957" s="116"/>
      <c r="BF1957" s="116"/>
      <c r="BG1957" s="116"/>
    </row>
    <row r="1958" spans="1:59" s="59" customFormat="1" ht="24" outlineLevel="1">
      <c r="A1958" s="60" t="s">
        <v>40</v>
      </c>
      <c r="B1958" s="67" t="s">
        <v>1392</v>
      </c>
      <c r="C1958" s="319">
        <v>150</v>
      </c>
      <c r="D1958" s="107">
        <f t="shared" si="831"/>
        <v>100</v>
      </c>
      <c r="E1958" s="107"/>
      <c r="F1958" s="107"/>
      <c r="G1958" s="107"/>
      <c r="H1958" s="107"/>
      <c r="I1958" s="107"/>
      <c r="J1958" s="107"/>
      <c r="K1958" s="107"/>
      <c r="L1958" s="107"/>
      <c r="M1958" s="107"/>
      <c r="N1958" s="107">
        <v>100</v>
      </c>
      <c r="O1958" s="107"/>
      <c r="P1958" s="107"/>
      <c r="Q1958" s="107"/>
      <c r="R1958" s="107"/>
      <c r="S1958" s="107"/>
      <c r="T1958" s="107"/>
      <c r="U1958" s="375">
        <f t="shared" si="839"/>
        <v>100</v>
      </c>
      <c r="V1958" s="32">
        <f t="shared" si="834"/>
        <v>100</v>
      </c>
      <c r="W1958" s="97">
        <f t="shared" si="836"/>
        <v>100</v>
      </c>
      <c r="X1958" s="172">
        <f t="shared" si="837"/>
        <v>-50</v>
      </c>
      <c r="Y1958" s="57"/>
      <c r="Z1958" s="5">
        <f t="shared" si="841"/>
        <v>0</v>
      </c>
      <c r="AA1958" s="58"/>
      <c r="AB1958" s="58"/>
      <c r="AC1958" s="58"/>
      <c r="AD1958" s="58"/>
      <c r="AE1958" s="58"/>
      <c r="AF1958" s="58"/>
      <c r="AG1958" s="58"/>
      <c r="AH1958" s="58"/>
      <c r="AI1958" s="58"/>
      <c r="AJ1958" s="58"/>
      <c r="AK1958" s="58"/>
      <c r="AL1958" s="58"/>
      <c r="AM1958" s="58"/>
      <c r="AN1958" s="58"/>
      <c r="AO1958" s="58"/>
      <c r="AP1958" s="58"/>
      <c r="AQ1958" s="58"/>
      <c r="AR1958" s="58"/>
      <c r="AS1958" s="58"/>
      <c r="AT1958" s="58"/>
      <c r="AU1958" s="58"/>
      <c r="AV1958" s="58"/>
      <c r="AW1958" s="58"/>
      <c r="AX1958" s="58"/>
      <c r="AY1958" s="58"/>
      <c r="AZ1958" s="58"/>
      <c r="BA1958" s="58"/>
      <c r="BB1958" s="58"/>
      <c r="BC1958" s="58"/>
      <c r="BD1958" s="58"/>
      <c r="BE1958" s="58"/>
      <c r="BF1958" s="58"/>
      <c r="BG1958" s="58"/>
    </row>
    <row r="1959" spans="1:59" s="117" customFormat="1" ht="12">
      <c r="A1959" s="60" t="s">
        <v>40</v>
      </c>
      <c r="B1959" s="67" t="s">
        <v>1393</v>
      </c>
      <c r="C1959" s="319">
        <v>170</v>
      </c>
      <c r="D1959" s="107">
        <f t="shared" si="831"/>
        <v>170</v>
      </c>
      <c r="E1959" s="107"/>
      <c r="F1959" s="107"/>
      <c r="G1959" s="107"/>
      <c r="H1959" s="107"/>
      <c r="I1959" s="107"/>
      <c r="J1959" s="107"/>
      <c r="K1959" s="107"/>
      <c r="L1959" s="107"/>
      <c r="M1959" s="107"/>
      <c r="N1959" s="107">
        <v>170</v>
      </c>
      <c r="O1959" s="107"/>
      <c r="P1959" s="107"/>
      <c r="Q1959" s="107"/>
      <c r="R1959" s="107"/>
      <c r="S1959" s="107"/>
      <c r="T1959" s="107"/>
      <c r="U1959" s="375">
        <f t="shared" si="839"/>
        <v>170</v>
      </c>
      <c r="V1959" s="32">
        <f t="shared" si="834"/>
        <v>170</v>
      </c>
      <c r="W1959" s="97">
        <f t="shared" si="836"/>
        <v>170</v>
      </c>
      <c r="X1959" s="172">
        <f t="shared" si="837"/>
        <v>0</v>
      </c>
      <c r="Y1959" s="79"/>
      <c r="Z1959" s="5">
        <f t="shared" si="841"/>
        <v>0</v>
      </c>
      <c r="AA1959" s="116"/>
      <c r="AB1959" s="116"/>
      <c r="AC1959" s="116"/>
      <c r="AD1959" s="116"/>
      <c r="AE1959" s="116"/>
      <c r="AF1959" s="116"/>
      <c r="AG1959" s="116"/>
      <c r="AH1959" s="116"/>
      <c r="AI1959" s="116"/>
      <c r="AJ1959" s="116"/>
      <c r="AK1959" s="116"/>
      <c r="AL1959" s="116"/>
      <c r="AM1959" s="116"/>
      <c r="AN1959" s="116"/>
      <c r="AO1959" s="116"/>
      <c r="AP1959" s="116"/>
      <c r="AQ1959" s="116"/>
      <c r="AR1959" s="116"/>
      <c r="AS1959" s="116"/>
      <c r="AT1959" s="116"/>
      <c r="AU1959" s="116"/>
      <c r="AV1959" s="116"/>
      <c r="AW1959" s="116"/>
      <c r="AX1959" s="116"/>
      <c r="AY1959" s="116"/>
      <c r="AZ1959" s="116"/>
      <c r="BA1959" s="116"/>
      <c r="BB1959" s="116"/>
      <c r="BC1959" s="116"/>
      <c r="BD1959" s="116"/>
      <c r="BE1959" s="116"/>
      <c r="BF1959" s="116"/>
      <c r="BG1959" s="116"/>
    </row>
    <row r="1960" spans="1:59" s="117" customFormat="1" ht="12" hidden="1">
      <c r="A1960" s="60" t="s">
        <v>40</v>
      </c>
      <c r="B1960" s="67" t="s">
        <v>1394</v>
      </c>
      <c r="C1960" s="319">
        <v>200</v>
      </c>
      <c r="D1960" s="107"/>
      <c r="E1960" s="107"/>
      <c r="F1960" s="107"/>
      <c r="G1960" s="107"/>
      <c r="H1960" s="107"/>
      <c r="I1960" s="107"/>
      <c r="J1960" s="107"/>
      <c r="K1960" s="107"/>
      <c r="L1960" s="107"/>
      <c r="M1960" s="107"/>
      <c r="N1960" s="107"/>
      <c r="O1960" s="107"/>
      <c r="P1960" s="107"/>
      <c r="Q1960" s="107"/>
      <c r="R1960" s="107"/>
      <c r="S1960" s="107"/>
      <c r="T1960" s="107"/>
      <c r="U1960" s="375"/>
      <c r="V1960" s="32"/>
      <c r="W1960" s="97"/>
      <c r="X1960" s="172">
        <f t="shared" si="837"/>
        <v>-200</v>
      </c>
      <c r="Y1960" s="79"/>
      <c r="Z1960" s="5">
        <f t="shared" si="841"/>
        <v>0</v>
      </c>
      <c r="AA1960" s="116"/>
      <c r="AB1960" s="116"/>
      <c r="AC1960" s="116"/>
      <c r="AD1960" s="116"/>
      <c r="AE1960" s="116"/>
      <c r="AF1960" s="116"/>
      <c r="AG1960" s="116"/>
      <c r="AH1960" s="116"/>
      <c r="AI1960" s="116"/>
      <c r="AJ1960" s="116"/>
      <c r="AK1960" s="116"/>
      <c r="AL1960" s="116"/>
      <c r="AM1960" s="116"/>
      <c r="AN1960" s="116"/>
      <c r="AO1960" s="116"/>
      <c r="AP1960" s="116"/>
      <c r="AQ1960" s="116"/>
      <c r="AR1960" s="116"/>
      <c r="AS1960" s="116"/>
      <c r="AT1960" s="116"/>
      <c r="AU1960" s="116"/>
      <c r="AV1960" s="116"/>
      <c r="AW1960" s="116"/>
      <c r="AX1960" s="116"/>
      <c r="AY1960" s="116"/>
      <c r="AZ1960" s="116"/>
      <c r="BA1960" s="116"/>
      <c r="BB1960" s="116"/>
      <c r="BC1960" s="116"/>
      <c r="BD1960" s="116"/>
      <c r="BE1960" s="116"/>
      <c r="BF1960" s="116"/>
      <c r="BG1960" s="116"/>
    </row>
    <row r="1961" spans="1:59" s="41" customFormat="1" ht="12">
      <c r="A1961" s="27">
        <v>32</v>
      </c>
      <c r="B1961" s="28" t="s">
        <v>1395</v>
      </c>
      <c r="C1961" s="378">
        <f>C1962+C1963+C1964+C1969</f>
        <v>4279</v>
      </c>
      <c r="D1961" s="37">
        <f>SUM(E1961:P1961)</f>
        <v>3967</v>
      </c>
      <c r="E1961" s="37">
        <f t="shared" ref="E1961:M1961" si="846">+E1962+E1963+E1964+E1969</f>
        <v>0</v>
      </c>
      <c r="F1961" s="37">
        <f t="shared" si="846"/>
        <v>0</v>
      </c>
      <c r="G1961" s="37">
        <f t="shared" si="846"/>
        <v>0</v>
      </c>
      <c r="H1961" s="37">
        <f t="shared" si="846"/>
        <v>0</v>
      </c>
      <c r="I1961" s="37">
        <f t="shared" si="846"/>
        <v>0</v>
      </c>
      <c r="J1961" s="37">
        <f t="shared" si="846"/>
        <v>53</v>
      </c>
      <c r="K1961" s="37">
        <f t="shared" si="846"/>
        <v>0</v>
      </c>
      <c r="L1961" s="37">
        <f t="shared" si="846"/>
        <v>0</v>
      </c>
      <c r="M1961" s="37">
        <f t="shared" si="846"/>
        <v>0</v>
      </c>
      <c r="N1961" s="37">
        <f>+N1962+N1963+N1964+N1969</f>
        <v>3914</v>
      </c>
      <c r="O1961" s="37">
        <f t="shared" ref="O1961:T1961" si="847">+O1962+O1963+O1964+O1969</f>
        <v>0</v>
      </c>
      <c r="P1961" s="37">
        <f t="shared" si="847"/>
        <v>0</v>
      </c>
      <c r="Q1961" s="37">
        <f t="shared" si="847"/>
        <v>13</v>
      </c>
      <c r="R1961" s="37"/>
      <c r="S1961" s="37">
        <f t="shared" si="847"/>
        <v>13</v>
      </c>
      <c r="T1961" s="37">
        <f t="shared" si="847"/>
        <v>0</v>
      </c>
      <c r="U1961" s="377">
        <f t="shared" si="839"/>
        <v>3980</v>
      </c>
      <c r="V1961" s="32">
        <f t="shared" si="834"/>
        <v>3967</v>
      </c>
      <c r="W1961" s="97">
        <f t="shared" si="836"/>
        <v>3967</v>
      </c>
      <c r="X1961" s="125">
        <f t="shared" si="837"/>
        <v>-312</v>
      </c>
      <c r="Y1961" s="75" t="s">
        <v>37</v>
      </c>
      <c r="Z1961" s="5">
        <f t="shared" si="841"/>
        <v>0</v>
      </c>
      <c r="AA1961" s="39"/>
      <c r="AB1961" s="39"/>
      <c r="AC1961" s="40"/>
      <c r="AD1961" s="40"/>
      <c r="AE1961" s="40"/>
      <c r="AF1961" s="40"/>
      <c r="AG1961" s="40"/>
      <c r="AH1961" s="40"/>
      <c r="AI1961" s="40"/>
      <c r="AJ1961" s="40"/>
      <c r="AK1961" s="40"/>
      <c r="AL1961" s="40"/>
      <c r="AM1961" s="40"/>
      <c r="AN1961" s="40"/>
      <c r="AO1961" s="40"/>
      <c r="AP1961" s="40"/>
      <c r="AQ1961" s="40"/>
      <c r="AR1961" s="40"/>
      <c r="AS1961" s="40"/>
      <c r="AT1961" s="40"/>
      <c r="AU1961" s="40"/>
      <c r="AV1961" s="40"/>
      <c r="AW1961" s="40"/>
      <c r="AX1961" s="40"/>
      <c r="AY1961" s="40"/>
      <c r="AZ1961" s="40"/>
      <c r="BA1961" s="40"/>
      <c r="BB1961" s="40"/>
      <c r="BC1961" s="40"/>
      <c r="BD1961" s="40"/>
      <c r="BE1961" s="40"/>
      <c r="BF1961" s="40"/>
      <c r="BG1961" s="40"/>
    </row>
    <row r="1962" spans="1:59" s="49" customFormat="1" ht="12">
      <c r="A1962" s="42" t="s">
        <v>35</v>
      </c>
      <c r="B1962" s="43" t="s">
        <v>139</v>
      </c>
      <c r="C1962" s="383">
        <v>646</v>
      </c>
      <c r="D1962" s="103">
        <f t="shared" si="831"/>
        <v>724</v>
      </c>
      <c r="E1962" s="103"/>
      <c r="F1962" s="103"/>
      <c r="G1962" s="103"/>
      <c r="H1962" s="103"/>
      <c r="I1962" s="103"/>
      <c r="J1962" s="103"/>
      <c r="K1962" s="103"/>
      <c r="L1962" s="103"/>
      <c r="M1962" s="103"/>
      <c r="N1962" s="103">
        <v>724</v>
      </c>
      <c r="O1962" s="103"/>
      <c r="P1962" s="103"/>
      <c r="Q1962" s="103"/>
      <c r="R1962" s="103"/>
      <c r="S1962" s="103"/>
      <c r="T1962" s="103"/>
      <c r="U1962" s="375">
        <f t="shared" si="839"/>
        <v>724</v>
      </c>
      <c r="V1962" s="32">
        <f t="shared" si="834"/>
        <v>724</v>
      </c>
      <c r="W1962" s="97">
        <f t="shared" si="836"/>
        <v>724</v>
      </c>
      <c r="X1962" s="176">
        <f t="shared" si="837"/>
        <v>78</v>
      </c>
      <c r="Y1962" s="38"/>
      <c r="Z1962" s="5">
        <f t="shared" si="841"/>
        <v>0</v>
      </c>
      <c r="AA1962" s="48"/>
      <c r="AB1962" s="48"/>
      <c r="AC1962" s="48"/>
      <c r="AD1962" s="48"/>
      <c r="AE1962" s="48"/>
      <c r="AF1962" s="48"/>
      <c r="AG1962" s="48"/>
      <c r="AH1962" s="48"/>
      <c r="AI1962" s="48"/>
      <c r="AJ1962" s="48"/>
      <c r="AK1962" s="48"/>
      <c r="AL1962" s="48"/>
      <c r="AM1962" s="48"/>
      <c r="AN1962" s="48"/>
      <c r="AO1962" s="48"/>
      <c r="AP1962" s="48"/>
      <c r="AQ1962" s="48"/>
      <c r="AR1962" s="48"/>
      <c r="AS1962" s="48"/>
      <c r="AT1962" s="48"/>
      <c r="AU1962" s="48"/>
      <c r="AV1962" s="48"/>
      <c r="AW1962" s="48"/>
      <c r="AX1962" s="48"/>
      <c r="AY1962" s="48"/>
      <c r="AZ1962" s="48"/>
      <c r="BA1962" s="48"/>
      <c r="BB1962" s="48"/>
      <c r="BC1962" s="48"/>
      <c r="BD1962" s="48"/>
      <c r="BE1962" s="48"/>
      <c r="BF1962" s="48"/>
      <c r="BG1962" s="48"/>
    </row>
    <row r="1963" spans="1:59" s="49" customFormat="1" ht="12">
      <c r="A1963" s="42" t="s">
        <v>43</v>
      </c>
      <c r="B1963" s="43" t="s">
        <v>44</v>
      </c>
      <c r="C1963" s="383">
        <v>120</v>
      </c>
      <c r="D1963" s="103">
        <f t="shared" si="831"/>
        <v>120</v>
      </c>
      <c r="E1963" s="103"/>
      <c r="F1963" s="103"/>
      <c r="G1963" s="103"/>
      <c r="H1963" s="103"/>
      <c r="I1963" s="103"/>
      <c r="J1963" s="103"/>
      <c r="K1963" s="103"/>
      <c r="L1963" s="103"/>
      <c r="M1963" s="103"/>
      <c r="N1963" s="103">
        <v>120</v>
      </c>
      <c r="O1963" s="103"/>
      <c r="P1963" s="103"/>
      <c r="Q1963" s="103">
        <v>13</v>
      </c>
      <c r="R1963" s="103"/>
      <c r="S1963" s="103">
        <v>13</v>
      </c>
      <c r="T1963" s="103"/>
      <c r="U1963" s="380">
        <f t="shared" si="839"/>
        <v>133</v>
      </c>
      <c r="V1963" s="32">
        <f t="shared" si="834"/>
        <v>120</v>
      </c>
      <c r="W1963" s="97">
        <f t="shared" si="836"/>
        <v>120</v>
      </c>
      <c r="X1963" s="176">
        <f t="shared" si="837"/>
        <v>0</v>
      </c>
      <c r="Y1963" s="38"/>
      <c r="Z1963" s="5">
        <f t="shared" si="841"/>
        <v>0</v>
      </c>
      <c r="AA1963" s="48"/>
      <c r="AB1963" s="48"/>
      <c r="AC1963" s="48"/>
      <c r="AD1963" s="48"/>
      <c r="AE1963" s="48"/>
      <c r="AF1963" s="48"/>
      <c r="AG1963" s="48"/>
      <c r="AH1963" s="48"/>
      <c r="AI1963" s="48"/>
      <c r="AJ1963" s="48"/>
      <c r="AK1963" s="48"/>
      <c r="AL1963" s="48"/>
      <c r="AM1963" s="48"/>
      <c r="AN1963" s="48"/>
      <c r="AO1963" s="48"/>
      <c r="AP1963" s="48"/>
      <c r="AQ1963" s="48"/>
      <c r="AR1963" s="48"/>
      <c r="AS1963" s="48"/>
      <c r="AT1963" s="48"/>
      <c r="AU1963" s="48"/>
      <c r="AV1963" s="48"/>
      <c r="AW1963" s="48"/>
      <c r="AX1963" s="48"/>
      <c r="AY1963" s="48"/>
      <c r="AZ1963" s="48"/>
      <c r="BA1963" s="48"/>
      <c r="BB1963" s="48"/>
      <c r="BC1963" s="48"/>
      <c r="BD1963" s="48"/>
      <c r="BE1963" s="48"/>
      <c r="BF1963" s="48"/>
      <c r="BG1963" s="48"/>
    </row>
    <row r="1964" spans="1:59" s="49" customFormat="1" ht="12">
      <c r="A1964" s="42" t="s">
        <v>45</v>
      </c>
      <c r="B1964" s="43" t="s">
        <v>94</v>
      </c>
      <c r="C1964" s="383">
        <f>SUM(C1965:C1968)</f>
        <v>1343</v>
      </c>
      <c r="D1964" s="103">
        <f t="shared" si="831"/>
        <v>1343</v>
      </c>
      <c r="E1964" s="103">
        <f t="shared" ref="E1964:M1964" si="848">+SUM(E1965:E1968)</f>
        <v>0</v>
      </c>
      <c r="F1964" s="103">
        <f t="shared" si="848"/>
        <v>0</v>
      </c>
      <c r="G1964" s="103">
        <f t="shared" si="848"/>
        <v>0</v>
      </c>
      <c r="H1964" s="103">
        <f t="shared" si="848"/>
        <v>0</v>
      </c>
      <c r="I1964" s="103">
        <f t="shared" si="848"/>
        <v>0</v>
      </c>
      <c r="J1964" s="103">
        <f t="shared" si="848"/>
        <v>53</v>
      </c>
      <c r="K1964" s="103">
        <f t="shared" si="848"/>
        <v>0</v>
      </c>
      <c r="L1964" s="103">
        <f t="shared" si="848"/>
        <v>0</v>
      </c>
      <c r="M1964" s="103">
        <f t="shared" si="848"/>
        <v>0</v>
      </c>
      <c r="N1964" s="103">
        <f>+SUM(N1965:N1968)</f>
        <v>1290</v>
      </c>
      <c r="O1964" s="103">
        <f t="shared" ref="O1964:P1964" si="849">+SUM(O1965:O1968)</f>
        <v>0</v>
      </c>
      <c r="P1964" s="103">
        <f t="shared" si="849"/>
        <v>0</v>
      </c>
      <c r="Q1964" s="103"/>
      <c r="R1964" s="103"/>
      <c r="S1964" s="103"/>
      <c r="T1964" s="103"/>
      <c r="U1964" s="380">
        <f t="shared" si="839"/>
        <v>1343</v>
      </c>
      <c r="V1964" s="32">
        <f t="shared" si="834"/>
        <v>1343</v>
      </c>
      <c r="W1964" s="97">
        <f t="shared" si="836"/>
        <v>1343</v>
      </c>
      <c r="X1964" s="176">
        <f t="shared" si="837"/>
        <v>0</v>
      </c>
      <c r="Y1964" s="38"/>
      <c r="Z1964" s="5">
        <f t="shared" si="841"/>
        <v>0</v>
      </c>
      <c r="AA1964" s="48"/>
      <c r="AB1964" s="48"/>
      <c r="AC1964" s="48"/>
      <c r="AD1964" s="48"/>
      <c r="AE1964" s="48"/>
      <c r="AF1964" s="48"/>
      <c r="AG1964" s="48"/>
      <c r="AH1964" s="48"/>
      <c r="AI1964" s="48"/>
      <c r="AJ1964" s="48"/>
      <c r="AK1964" s="48"/>
      <c r="AL1964" s="48"/>
      <c r="AM1964" s="48"/>
      <c r="AN1964" s="48"/>
      <c r="AO1964" s="48"/>
      <c r="AP1964" s="48"/>
      <c r="AQ1964" s="48"/>
      <c r="AR1964" s="48"/>
      <c r="AS1964" s="48"/>
      <c r="AT1964" s="48"/>
      <c r="AU1964" s="48"/>
      <c r="AV1964" s="48"/>
      <c r="AW1964" s="48"/>
      <c r="AX1964" s="48"/>
      <c r="AY1964" s="48"/>
      <c r="AZ1964" s="48"/>
      <c r="BA1964" s="48"/>
      <c r="BB1964" s="48"/>
      <c r="BC1964" s="48"/>
      <c r="BD1964" s="48"/>
      <c r="BE1964" s="48"/>
      <c r="BF1964" s="48"/>
      <c r="BG1964" s="48"/>
    </row>
    <row r="1965" spans="1:59" s="166" customFormat="1" ht="24">
      <c r="A1965" s="113" t="s">
        <v>40</v>
      </c>
      <c r="B1965" s="51" t="s">
        <v>1396</v>
      </c>
      <c r="C1965" s="319">
        <v>700</v>
      </c>
      <c r="D1965" s="107">
        <f t="shared" si="831"/>
        <v>700</v>
      </c>
      <c r="E1965" s="107"/>
      <c r="F1965" s="107"/>
      <c r="G1965" s="107"/>
      <c r="H1965" s="107"/>
      <c r="I1965" s="107"/>
      <c r="J1965" s="107"/>
      <c r="K1965" s="107"/>
      <c r="L1965" s="107"/>
      <c r="M1965" s="107"/>
      <c r="N1965" s="107">
        <v>700</v>
      </c>
      <c r="O1965" s="107"/>
      <c r="P1965" s="107"/>
      <c r="Q1965" s="107"/>
      <c r="R1965" s="107"/>
      <c r="S1965" s="107"/>
      <c r="T1965" s="107"/>
      <c r="U1965" s="375">
        <f t="shared" si="839"/>
        <v>700</v>
      </c>
      <c r="V1965" s="32">
        <f t="shared" si="834"/>
        <v>700</v>
      </c>
      <c r="W1965" s="97">
        <f t="shared" si="836"/>
        <v>700</v>
      </c>
      <c r="X1965" s="172">
        <f t="shared" si="837"/>
        <v>0</v>
      </c>
      <c r="Y1965" s="64"/>
      <c r="Z1965" s="5">
        <f t="shared" si="841"/>
        <v>0</v>
      </c>
      <c r="AA1965" s="165"/>
      <c r="AB1965" s="165"/>
      <c r="AC1965" s="165"/>
      <c r="AD1965" s="165"/>
      <c r="AE1965" s="165"/>
      <c r="AF1965" s="165"/>
      <c r="AG1965" s="165"/>
      <c r="AH1965" s="165"/>
      <c r="AI1965" s="165"/>
      <c r="AJ1965" s="165"/>
      <c r="AK1965" s="165"/>
      <c r="AL1965" s="165"/>
      <c r="AM1965" s="165"/>
      <c r="AN1965" s="165"/>
      <c r="AO1965" s="165"/>
      <c r="AP1965" s="165"/>
      <c r="AQ1965" s="165"/>
      <c r="AR1965" s="165"/>
      <c r="AS1965" s="165"/>
      <c r="AT1965" s="165"/>
      <c r="AU1965" s="165"/>
      <c r="AV1965" s="165"/>
      <c r="AW1965" s="165"/>
      <c r="AX1965" s="165"/>
      <c r="AY1965" s="165"/>
      <c r="AZ1965" s="165"/>
      <c r="BA1965" s="165"/>
      <c r="BB1965" s="165"/>
      <c r="BC1965" s="165"/>
      <c r="BD1965" s="165"/>
      <c r="BE1965" s="165"/>
      <c r="BF1965" s="165"/>
      <c r="BG1965" s="165"/>
    </row>
    <row r="1966" spans="1:59" s="59" customFormat="1" ht="12">
      <c r="A1966" s="50" t="s">
        <v>40</v>
      </c>
      <c r="B1966" s="51" t="s">
        <v>1397</v>
      </c>
      <c r="C1966" s="319">
        <v>200</v>
      </c>
      <c r="D1966" s="107">
        <f t="shared" si="831"/>
        <v>200</v>
      </c>
      <c r="E1966" s="107"/>
      <c r="F1966" s="107"/>
      <c r="G1966" s="107"/>
      <c r="H1966" s="107"/>
      <c r="I1966" s="107"/>
      <c r="J1966" s="107"/>
      <c r="K1966" s="107"/>
      <c r="L1966" s="107"/>
      <c r="M1966" s="107"/>
      <c r="N1966" s="107">
        <v>200</v>
      </c>
      <c r="O1966" s="107"/>
      <c r="P1966" s="107"/>
      <c r="Q1966" s="107"/>
      <c r="R1966" s="107"/>
      <c r="S1966" s="107"/>
      <c r="T1966" s="107"/>
      <c r="U1966" s="375">
        <f t="shared" si="839"/>
        <v>200</v>
      </c>
      <c r="V1966" s="32">
        <f t="shared" si="834"/>
        <v>200</v>
      </c>
      <c r="W1966" s="97">
        <f t="shared" si="836"/>
        <v>200</v>
      </c>
      <c r="X1966" s="172">
        <f t="shared" si="837"/>
        <v>0</v>
      </c>
      <c r="Y1966" s="57"/>
      <c r="Z1966" s="5">
        <f t="shared" si="841"/>
        <v>0</v>
      </c>
      <c r="AA1966" s="58"/>
      <c r="AB1966" s="58"/>
      <c r="AC1966" s="58"/>
      <c r="AD1966" s="58"/>
      <c r="AE1966" s="58"/>
      <c r="AF1966" s="58"/>
      <c r="AG1966" s="58"/>
      <c r="AH1966" s="58"/>
      <c r="AI1966" s="58"/>
      <c r="AJ1966" s="58"/>
      <c r="AK1966" s="58"/>
      <c r="AL1966" s="58"/>
      <c r="AM1966" s="58"/>
      <c r="AN1966" s="58"/>
      <c r="AO1966" s="58"/>
      <c r="AP1966" s="58"/>
      <c r="AQ1966" s="58"/>
      <c r="AR1966" s="58"/>
      <c r="AS1966" s="58"/>
      <c r="AT1966" s="58"/>
      <c r="AU1966" s="58"/>
      <c r="AV1966" s="58"/>
      <c r="AW1966" s="58"/>
      <c r="AX1966" s="58"/>
      <c r="AY1966" s="58"/>
      <c r="AZ1966" s="58"/>
      <c r="BA1966" s="58"/>
      <c r="BB1966" s="58"/>
      <c r="BC1966" s="58"/>
      <c r="BD1966" s="58"/>
      <c r="BE1966" s="58"/>
      <c r="BF1966" s="58"/>
      <c r="BG1966" s="58"/>
    </row>
    <row r="1967" spans="1:59" s="59" customFormat="1" ht="24">
      <c r="A1967" s="50" t="s">
        <v>40</v>
      </c>
      <c r="B1967" s="51" t="s">
        <v>1398</v>
      </c>
      <c r="C1967" s="319">
        <v>390</v>
      </c>
      <c r="D1967" s="107">
        <f t="shared" si="831"/>
        <v>390</v>
      </c>
      <c r="E1967" s="107"/>
      <c r="F1967" s="107"/>
      <c r="G1967" s="107"/>
      <c r="H1967" s="107"/>
      <c r="I1967" s="107"/>
      <c r="J1967" s="107"/>
      <c r="K1967" s="107"/>
      <c r="L1967" s="107"/>
      <c r="M1967" s="107"/>
      <c r="N1967" s="107">
        <v>390</v>
      </c>
      <c r="O1967" s="107"/>
      <c r="P1967" s="107"/>
      <c r="Q1967" s="107"/>
      <c r="R1967" s="107"/>
      <c r="S1967" s="107"/>
      <c r="T1967" s="107"/>
      <c r="U1967" s="375">
        <f t="shared" si="839"/>
        <v>390</v>
      </c>
      <c r="V1967" s="32">
        <f t="shared" si="834"/>
        <v>390</v>
      </c>
      <c r="W1967" s="97">
        <f t="shared" si="836"/>
        <v>390</v>
      </c>
      <c r="X1967" s="172">
        <f t="shared" si="837"/>
        <v>0</v>
      </c>
      <c r="Y1967" s="57"/>
      <c r="Z1967" s="5">
        <f t="shared" si="841"/>
        <v>0</v>
      </c>
      <c r="AA1967" s="58"/>
      <c r="AB1967" s="58"/>
      <c r="AC1967" s="58"/>
      <c r="AD1967" s="58"/>
      <c r="AE1967" s="58"/>
      <c r="AF1967" s="58"/>
      <c r="AG1967" s="58"/>
      <c r="AH1967" s="58"/>
      <c r="AI1967" s="58"/>
      <c r="AJ1967" s="58"/>
      <c r="AK1967" s="58"/>
      <c r="AL1967" s="58"/>
      <c r="AM1967" s="58"/>
      <c r="AN1967" s="58"/>
      <c r="AO1967" s="58"/>
      <c r="AP1967" s="58"/>
      <c r="AQ1967" s="58"/>
      <c r="AR1967" s="58"/>
      <c r="AS1967" s="58"/>
      <c r="AT1967" s="58"/>
      <c r="AU1967" s="58"/>
      <c r="AV1967" s="58"/>
      <c r="AW1967" s="58"/>
      <c r="AX1967" s="58"/>
      <c r="AY1967" s="58"/>
      <c r="AZ1967" s="58"/>
      <c r="BA1967" s="58"/>
      <c r="BB1967" s="58"/>
      <c r="BC1967" s="58"/>
      <c r="BD1967" s="58"/>
      <c r="BE1967" s="58"/>
      <c r="BF1967" s="58"/>
      <c r="BG1967" s="58"/>
    </row>
    <row r="1968" spans="1:59" s="59" customFormat="1" ht="12">
      <c r="A1968" s="50" t="s">
        <v>40</v>
      </c>
      <c r="B1968" s="51" t="s">
        <v>1389</v>
      </c>
      <c r="C1968" s="319">
        <v>53</v>
      </c>
      <c r="D1968" s="107">
        <f t="shared" si="831"/>
        <v>53</v>
      </c>
      <c r="E1968" s="107"/>
      <c r="F1968" s="107"/>
      <c r="G1968" s="107"/>
      <c r="H1968" s="107"/>
      <c r="I1968" s="107"/>
      <c r="J1968" s="107">
        <v>53</v>
      </c>
      <c r="K1968" s="107"/>
      <c r="L1968" s="107"/>
      <c r="M1968" s="107"/>
      <c r="N1968" s="107"/>
      <c r="O1968" s="107"/>
      <c r="P1968" s="107"/>
      <c r="Q1968" s="107"/>
      <c r="R1968" s="107"/>
      <c r="S1968" s="107"/>
      <c r="T1968" s="107"/>
      <c r="U1968" s="375">
        <f t="shared" si="839"/>
        <v>53</v>
      </c>
      <c r="V1968" s="32">
        <f t="shared" si="834"/>
        <v>53</v>
      </c>
      <c r="W1968" s="97">
        <f t="shared" si="836"/>
        <v>53</v>
      </c>
      <c r="X1968" s="172">
        <f t="shared" si="837"/>
        <v>0</v>
      </c>
      <c r="Y1968" s="57"/>
      <c r="Z1968" s="5">
        <f t="shared" si="841"/>
        <v>0</v>
      </c>
      <c r="AA1968" s="58"/>
      <c r="AB1968" s="58"/>
      <c r="AC1968" s="58"/>
      <c r="AD1968" s="58"/>
      <c r="AE1968" s="58"/>
      <c r="AF1968" s="58"/>
      <c r="AG1968" s="58"/>
      <c r="AH1968" s="58"/>
      <c r="AI1968" s="58"/>
      <c r="AJ1968" s="58"/>
      <c r="AK1968" s="58"/>
      <c r="AL1968" s="58"/>
      <c r="AM1968" s="58"/>
      <c r="AN1968" s="58"/>
      <c r="AO1968" s="58"/>
      <c r="AP1968" s="58"/>
      <c r="AQ1968" s="58"/>
      <c r="AR1968" s="58"/>
      <c r="AS1968" s="58"/>
      <c r="AT1968" s="58"/>
      <c r="AU1968" s="58"/>
      <c r="AV1968" s="58"/>
      <c r="AW1968" s="58"/>
      <c r="AX1968" s="58"/>
      <c r="AY1968" s="58"/>
      <c r="AZ1968" s="58"/>
      <c r="BA1968" s="58"/>
      <c r="BB1968" s="58"/>
      <c r="BC1968" s="58"/>
      <c r="BD1968" s="58"/>
      <c r="BE1968" s="58"/>
      <c r="BF1968" s="58"/>
      <c r="BG1968" s="58"/>
    </row>
    <row r="1969" spans="1:59" s="49" customFormat="1" ht="12">
      <c r="A1969" s="42" t="s">
        <v>65</v>
      </c>
      <c r="B1969" s="43" t="s">
        <v>66</v>
      </c>
      <c r="C1969" s="383">
        <f>SUM(C1970:C1977)</f>
        <v>2170</v>
      </c>
      <c r="D1969" s="103">
        <f>SUM(E1969:P1969)</f>
        <v>1780</v>
      </c>
      <c r="E1969" s="103">
        <f t="shared" ref="E1969:M1969" si="850">SUM(E1970:E1977)</f>
        <v>0</v>
      </c>
      <c r="F1969" s="103">
        <f t="shared" si="850"/>
        <v>0</v>
      </c>
      <c r="G1969" s="103">
        <f t="shared" si="850"/>
        <v>0</v>
      </c>
      <c r="H1969" s="103">
        <f t="shared" si="850"/>
        <v>0</v>
      </c>
      <c r="I1969" s="103">
        <f t="shared" si="850"/>
        <v>0</v>
      </c>
      <c r="J1969" s="103">
        <f t="shared" si="850"/>
        <v>0</v>
      </c>
      <c r="K1969" s="103">
        <f t="shared" si="850"/>
        <v>0</v>
      </c>
      <c r="L1969" s="103">
        <f t="shared" si="850"/>
        <v>0</v>
      </c>
      <c r="M1969" s="103">
        <f t="shared" si="850"/>
        <v>0</v>
      </c>
      <c r="N1969" s="103">
        <f>SUM(N1970:N1977)</f>
        <v>1780</v>
      </c>
      <c r="O1969" s="103">
        <f t="shared" ref="O1969:W1969" si="851">SUM(O1970:O1977)</f>
        <v>0</v>
      </c>
      <c r="P1969" s="103">
        <f t="shared" si="851"/>
        <v>0</v>
      </c>
      <c r="Q1969" s="103">
        <f t="shared" si="851"/>
        <v>0</v>
      </c>
      <c r="R1969" s="103">
        <f t="shared" si="851"/>
        <v>0</v>
      </c>
      <c r="S1969" s="103">
        <f t="shared" si="851"/>
        <v>0</v>
      </c>
      <c r="T1969" s="103">
        <f t="shared" si="851"/>
        <v>0</v>
      </c>
      <c r="U1969" s="393">
        <f t="shared" si="851"/>
        <v>1780</v>
      </c>
      <c r="V1969" s="171">
        <f t="shared" si="851"/>
        <v>1780</v>
      </c>
      <c r="W1969" s="171">
        <f t="shared" si="851"/>
        <v>1780</v>
      </c>
      <c r="X1969" s="171">
        <f t="shared" si="837"/>
        <v>-390</v>
      </c>
      <c r="Y1969" s="38"/>
      <c r="Z1969" s="5">
        <f t="shared" si="841"/>
        <v>0</v>
      </c>
      <c r="AA1969" s="48"/>
      <c r="AB1969" s="48"/>
      <c r="AC1969" s="48"/>
      <c r="AD1969" s="48"/>
      <c r="AE1969" s="48"/>
      <c r="AF1969" s="48"/>
      <c r="AG1969" s="48"/>
      <c r="AH1969" s="48"/>
      <c r="AI1969" s="48"/>
      <c r="AJ1969" s="48"/>
      <c r="AK1969" s="48"/>
      <c r="AL1969" s="48"/>
      <c r="AM1969" s="48"/>
      <c r="AN1969" s="48"/>
      <c r="AO1969" s="48"/>
      <c r="AP1969" s="48"/>
      <c r="AQ1969" s="48"/>
      <c r="AR1969" s="48"/>
      <c r="AS1969" s="48"/>
      <c r="AT1969" s="48"/>
      <c r="AU1969" s="48"/>
      <c r="AV1969" s="48"/>
      <c r="AW1969" s="48"/>
      <c r="AX1969" s="48"/>
      <c r="AY1969" s="48"/>
      <c r="AZ1969" s="48"/>
      <c r="BA1969" s="48"/>
      <c r="BB1969" s="48"/>
      <c r="BC1969" s="48"/>
      <c r="BD1969" s="48"/>
      <c r="BE1969" s="48"/>
      <c r="BF1969" s="48"/>
      <c r="BG1969" s="48"/>
    </row>
    <row r="1970" spans="1:59" s="166" customFormat="1" ht="36">
      <c r="A1970" s="60" t="s">
        <v>40</v>
      </c>
      <c r="B1970" s="51" t="s">
        <v>1399</v>
      </c>
      <c r="C1970" s="319">
        <v>400</v>
      </c>
      <c r="D1970" s="107">
        <f t="shared" ref="D1970:D1976" si="852">SUM(E1970:P1970)</f>
        <v>400</v>
      </c>
      <c r="E1970" s="107"/>
      <c r="F1970" s="107"/>
      <c r="G1970" s="107"/>
      <c r="H1970" s="107"/>
      <c r="I1970" s="107"/>
      <c r="J1970" s="107"/>
      <c r="K1970" s="107"/>
      <c r="L1970" s="107"/>
      <c r="M1970" s="107"/>
      <c r="N1970" s="107">
        <v>400</v>
      </c>
      <c r="O1970" s="107"/>
      <c r="P1970" s="107"/>
      <c r="Q1970" s="107"/>
      <c r="R1970" s="107"/>
      <c r="S1970" s="107"/>
      <c r="T1970" s="107"/>
      <c r="U1970" s="375">
        <f t="shared" si="839"/>
        <v>400</v>
      </c>
      <c r="V1970" s="32">
        <f t="shared" ref="V1970:V2033" si="853">U1970-S1970</f>
        <v>400</v>
      </c>
      <c r="W1970" s="97">
        <f t="shared" ref="W1970:W2033" si="854">E1970+F1970+G1970+H1970+I1970+J1970+K1970+L1970+M1970+N1970+O1970+P1970</f>
        <v>400</v>
      </c>
      <c r="X1970" s="172">
        <f t="shared" si="837"/>
        <v>0</v>
      </c>
      <c r="Y1970" s="64"/>
      <c r="Z1970" s="5">
        <f t="shared" si="841"/>
        <v>0</v>
      </c>
      <c r="AA1970" s="165"/>
      <c r="AB1970" s="165"/>
      <c r="AC1970" s="165"/>
      <c r="AD1970" s="165"/>
      <c r="AE1970" s="165"/>
      <c r="AF1970" s="165"/>
      <c r="AG1970" s="165"/>
      <c r="AH1970" s="165"/>
      <c r="AI1970" s="165"/>
      <c r="AJ1970" s="165"/>
      <c r="AK1970" s="165"/>
      <c r="AL1970" s="165"/>
      <c r="AM1970" s="165"/>
      <c r="AN1970" s="165"/>
      <c r="AO1970" s="165"/>
      <c r="AP1970" s="165"/>
      <c r="AQ1970" s="165"/>
      <c r="AR1970" s="165"/>
      <c r="AS1970" s="165"/>
      <c r="AT1970" s="165"/>
      <c r="AU1970" s="165"/>
      <c r="AV1970" s="165"/>
      <c r="AW1970" s="165"/>
      <c r="AX1970" s="165"/>
      <c r="AY1970" s="165"/>
      <c r="AZ1970" s="165"/>
      <c r="BA1970" s="165"/>
      <c r="BB1970" s="165"/>
      <c r="BC1970" s="165"/>
      <c r="BD1970" s="165"/>
      <c r="BE1970" s="165"/>
      <c r="BF1970" s="165"/>
      <c r="BG1970" s="165"/>
    </row>
    <row r="1971" spans="1:59" s="166" customFormat="1" ht="12">
      <c r="A1971" s="60" t="s">
        <v>40</v>
      </c>
      <c r="B1971" s="51" t="s">
        <v>1400</v>
      </c>
      <c r="C1971" s="319">
        <v>100</v>
      </c>
      <c r="D1971" s="107">
        <f t="shared" si="852"/>
        <v>100</v>
      </c>
      <c r="E1971" s="107"/>
      <c r="F1971" s="107"/>
      <c r="G1971" s="107"/>
      <c r="H1971" s="107"/>
      <c r="I1971" s="107"/>
      <c r="J1971" s="107"/>
      <c r="K1971" s="107"/>
      <c r="L1971" s="107"/>
      <c r="M1971" s="107"/>
      <c r="N1971" s="107">
        <v>100</v>
      </c>
      <c r="O1971" s="107"/>
      <c r="P1971" s="107"/>
      <c r="Q1971" s="107"/>
      <c r="R1971" s="107"/>
      <c r="S1971" s="107"/>
      <c r="T1971" s="107"/>
      <c r="U1971" s="375">
        <f t="shared" si="839"/>
        <v>100</v>
      </c>
      <c r="V1971" s="32">
        <f t="shared" si="853"/>
        <v>100</v>
      </c>
      <c r="W1971" s="97">
        <f t="shared" si="854"/>
        <v>100</v>
      </c>
      <c r="X1971" s="172">
        <f t="shared" si="837"/>
        <v>0</v>
      </c>
      <c r="Y1971" s="64"/>
      <c r="Z1971" s="5">
        <f t="shared" si="841"/>
        <v>0</v>
      </c>
      <c r="AA1971" s="165"/>
      <c r="AB1971" s="165"/>
      <c r="AC1971" s="165"/>
      <c r="AD1971" s="165"/>
      <c r="AE1971" s="165"/>
      <c r="AF1971" s="165"/>
      <c r="AG1971" s="165"/>
      <c r="AH1971" s="165"/>
      <c r="AI1971" s="165"/>
      <c r="AJ1971" s="165"/>
      <c r="AK1971" s="165"/>
      <c r="AL1971" s="165"/>
      <c r="AM1971" s="165"/>
      <c r="AN1971" s="165"/>
      <c r="AO1971" s="165"/>
      <c r="AP1971" s="165"/>
      <c r="AQ1971" s="165"/>
      <c r="AR1971" s="165"/>
      <c r="AS1971" s="165"/>
      <c r="AT1971" s="165"/>
      <c r="AU1971" s="165"/>
      <c r="AV1971" s="165"/>
      <c r="AW1971" s="165"/>
      <c r="AX1971" s="165"/>
      <c r="AY1971" s="165"/>
      <c r="AZ1971" s="165"/>
      <c r="BA1971" s="165"/>
      <c r="BB1971" s="165"/>
      <c r="BC1971" s="165"/>
      <c r="BD1971" s="165"/>
      <c r="BE1971" s="165"/>
      <c r="BF1971" s="165"/>
      <c r="BG1971" s="165"/>
    </row>
    <row r="1972" spans="1:59" s="117" customFormat="1" ht="48">
      <c r="A1972" s="60" t="s">
        <v>40</v>
      </c>
      <c r="B1972" s="51" t="s">
        <v>1401</v>
      </c>
      <c r="C1972" s="319">
        <v>150</v>
      </c>
      <c r="D1972" s="107">
        <f t="shared" si="852"/>
        <v>150</v>
      </c>
      <c r="E1972" s="107"/>
      <c r="F1972" s="107"/>
      <c r="G1972" s="107"/>
      <c r="H1972" s="107"/>
      <c r="I1972" s="107"/>
      <c r="J1972" s="107"/>
      <c r="K1972" s="107"/>
      <c r="L1972" s="107"/>
      <c r="M1972" s="107"/>
      <c r="N1972" s="107">
        <v>150</v>
      </c>
      <c r="O1972" s="107"/>
      <c r="P1972" s="107"/>
      <c r="Q1972" s="107"/>
      <c r="R1972" s="107"/>
      <c r="S1972" s="107"/>
      <c r="T1972" s="107"/>
      <c r="U1972" s="375">
        <f t="shared" si="839"/>
        <v>150</v>
      </c>
      <c r="V1972" s="32">
        <f t="shared" si="853"/>
        <v>150</v>
      </c>
      <c r="W1972" s="97">
        <f t="shared" si="854"/>
        <v>150</v>
      </c>
      <c r="X1972" s="172">
        <f t="shared" si="837"/>
        <v>0</v>
      </c>
      <c r="Y1972" s="79"/>
      <c r="Z1972" s="5">
        <f t="shared" si="841"/>
        <v>0</v>
      </c>
      <c r="AA1972" s="116"/>
      <c r="AB1972" s="116"/>
      <c r="AC1972" s="116"/>
      <c r="AD1972" s="116"/>
      <c r="AE1972" s="116"/>
      <c r="AF1972" s="116"/>
      <c r="AG1972" s="116"/>
      <c r="AH1972" s="116"/>
      <c r="AI1972" s="116"/>
      <c r="AJ1972" s="116"/>
      <c r="AK1972" s="116"/>
      <c r="AL1972" s="116"/>
      <c r="AM1972" s="116"/>
      <c r="AN1972" s="116"/>
      <c r="AO1972" s="116"/>
      <c r="AP1972" s="116"/>
      <c r="AQ1972" s="116"/>
      <c r="AR1972" s="116"/>
      <c r="AS1972" s="116"/>
      <c r="AT1972" s="116"/>
      <c r="AU1972" s="116"/>
      <c r="AV1972" s="116"/>
      <c r="AW1972" s="116"/>
      <c r="AX1972" s="116"/>
      <c r="AY1972" s="116"/>
      <c r="AZ1972" s="116"/>
      <c r="BA1972" s="116"/>
      <c r="BB1972" s="116"/>
      <c r="BC1972" s="116"/>
      <c r="BD1972" s="116"/>
      <c r="BE1972" s="116"/>
      <c r="BF1972" s="116"/>
      <c r="BG1972" s="116"/>
    </row>
    <row r="1973" spans="1:59" s="117" customFormat="1" ht="36">
      <c r="A1973" s="60" t="s">
        <v>40</v>
      </c>
      <c r="B1973" s="51" t="s">
        <v>1402</v>
      </c>
      <c r="C1973" s="319">
        <v>100</v>
      </c>
      <c r="D1973" s="107">
        <f t="shared" si="852"/>
        <v>100</v>
      </c>
      <c r="E1973" s="107"/>
      <c r="F1973" s="107"/>
      <c r="G1973" s="107"/>
      <c r="H1973" s="107"/>
      <c r="I1973" s="107"/>
      <c r="J1973" s="107"/>
      <c r="K1973" s="107"/>
      <c r="L1973" s="107"/>
      <c r="M1973" s="107"/>
      <c r="N1973" s="107">
        <v>100</v>
      </c>
      <c r="O1973" s="107"/>
      <c r="P1973" s="107"/>
      <c r="Q1973" s="107"/>
      <c r="R1973" s="107"/>
      <c r="S1973" s="107"/>
      <c r="T1973" s="107"/>
      <c r="U1973" s="375">
        <f t="shared" si="839"/>
        <v>100</v>
      </c>
      <c r="V1973" s="32">
        <f t="shared" si="853"/>
        <v>100</v>
      </c>
      <c r="W1973" s="97">
        <f t="shared" si="854"/>
        <v>100</v>
      </c>
      <c r="X1973" s="172">
        <f t="shared" si="837"/>
        <v>0</v>
      </c>
      <c r="Y1973" s="79"/>
      <c r="Z1973" s="5">
        <f t="shared" si="841"/>
        <v>0</v>
      </c>
      <c r="AA1973" s="116"/>
      <c r="AB1973" s="116"/>
      <c r="AC1973" s="116"/>
      <c r="AD1973" s="116"/>
      <c r="AE1973" s="116"/>
      <c r="AF1973" s="116"/>
      <c r="AG1973" s="116"/>
      <c r="AH1973" s="116"/>
      <c r="AI1973" s="116"/>
      <c r="AJ1973" s="116"/>
      <c r="AK1973" s="116"/>
      <c r="AL1973" s="116"/>
      <c r="AM1973" s="116"/>
      <c r="AN1973" s="116"/>
      <c r="AO1973" s="116"/>
      <c r="AP1973" s="116"/>
      <c r="AQ1973" s="116"/>
      <c r="AR1973" s="116"/>
      <c r="AS1973" s="116"/>
      <c r="AT1973" s="116"/>
      <c r="AU1973" s="116"/>
      <c r="AV1973" s="116"/>
      <c r="AW1973" s="116"/>
      <c r="AX1973" s="116"/>
      <c r="AY1973" s="116"/>
      <c r="AZ1973" s="116"/>
      <c r="BA1973" s="116"/>
      <c r="BB1973" s="116"/>
      <c r="BC1973" s="116"/>
      <c r="BD1973" s="116"/>
      <c r="BE1973" s="116"/>
      <c r="BF1973" s="116"/>
      <c r="BG1973" s="116"/>
    </row>
    <row r="1974" spans="1:59" s="117" customFormat="1" ht="24">
      <c r="A1974" s="60" t="s">
        <v>40</v>
      </c>
      <c r="B1974" s="67" t="s">
        <v>1403</v>
      </c>
      <c r="C1974" s="319">
        <v>200</v>
      </c>
      <c r="D1974" s="107">
        <f t="shared" si="852"/>
        <v>200</v>
      </c>
      <c r="E1974" s="107"/>
      <c r="F1974" s="107"/>
      <c r="G1974" s="107"/>
      <c r="H1974" s="107"/>
      <c r="I1974" s="107"/>
      <c r="J1974" s="107"/>
      <c r="K1974" s="107"/>
      <c r="L1974" s="107"/>
      <c r="M1974" s="107"/>
      <c r="N1974" s="107">
        <v>200</v>
      </c>
      <c r="O1974" s="107"/>
      <c r="P1974" s="107"/>
      <c r="Q1974" s="107"/>
      <c r="R1974" s="107"/>
      <c r="S1974" s="107"/>
      <c r="T1974" s="107"/>
      <c r="U1974" s="375">
        <f t="shared" si="839"/>
        <v>200</v>
      </c>
      <c r="V1974" s="32">
        <f t="shared" si="853"/>
        <v>200</v>
      </c>
      <c r="W1974" s="97">
        <f t="shared" si="854"/>
        <v>200</v>
      </c>
      <c r="X1974" s="172">
        <f t="shared" si="837"/>
        <v>0</v>
      </c>
      <c r="Y1974" s="79"/>
      <c r="Z1974" s="5">
        <f t="shared" si="841"/>
        <v>0</v>
      </c>
      <c r="AA1974" s="116"/>
      <c r="AB1974" s="116"/>
      <c r="AC1974" s="116"/>
      <c r="AD1974" s="116"/>
      <c r="AE1974" s="116"/>
      <c r="AF1974" s="116"/>
      <c r="AG1974" s="116"/>
      <c r="AH1974" s="116"/>
      <c r="AI1974" s="116"/>
      <c r="AJ1974" s="116"/>
      <c r="AK1974" s="116"/>
      <c r="AL1974" s="116"/>
      <c r="AM1974" s="116"/>
      <c r="AN1974" s="116"/>
      <c r="AO1974" s="116"/>
      <c r="AP1974" s="116"/>
      <c r="AQ1974" s="116"/>
      <c r="AR1974" s="116"/>
      <c r="AS1974" s="116"/>
      <c r="AT1974" s="116"/>
      <c r="AU1974" s="116"/>
      <c r="AV1974" s="116"/>
      <c r="AW1974" s="116"/>
      <c r="AX1974" s="116"/>
      <c r="AY1974" s="116"/>
      <c r="AZ1974" s="116"/>
      <c r="BA1974" s="116"/>
      <c r="BB1974" s="116"/>
      <c r="BC1974" s="116"/>
      <c r="BD1974" s="116"/>
      <c r="BE1974" s="116"/>
      <c r="BF1974" s="116"/>
      <c r="BG1974" s="116"/>
    </row>
    <row r="1975" spans="1:59" s="117" customFormat="1" ht="12" outlineLevel="1">
      <c r="A1975" s="63" t="s">
        <v>40</v>
      </c>
      <c r="B1975" s="67" t="s">
        <v>1404</v>
      </c>
      <c r="C1975" s="319"/>
      <c r="D1975" s="107">
        <f t="shared" si="852"/>
        <v>830</v>
      </c>
      <c r="E1975" s="107"/>
      <c r="F1975" s="107"/>
      <c r="G1975" s="107"/>
      <c r="H1975" s="107"/>
      <c r="I1975" s="107"/>
      <c r="J1975" s="107"/>
      <c r="K1975" s="107"/>
      <c r="L1975" s="107"/>
      <c r="M1975" s="107"/>
      <c r="N1975" s="107">
        <v>830</v>
      </c>
      <c r="O1975" s="107"/>
      <c r="P1975" s="107"/>
      <c r="Q1975" s="107"/>
      <c r="R1975" s="107"/>
      <c r="S1975" s="107"/>
      <c r="T1975" s="107"/>
      <c r="U1975" s="375">
        <f t="shared" si="839"/>
        <v>830</v>
      </c>
      <c r="V1975" s="32">
        <f t="shared" si="853"/>
        <v>830</v>
      </c>
      <c r="W1975" s="97">
        <f t="shared" si="854"/>
        <v>830</v>
      </c>
      <c r="X1975" s="172">
        <f t="shared" si="837"/>
        <v>830</v>
      </c>
      <c r="Y1975" s="79"/>
      <c r="Z1975" s="5">
        <f t="shared" si="841"/>
        <v>0</v>
      </c>
      <c r="AA1975" s="116"/>
      <c r="AB1975" s="116"/>
      <c r="AC1975" s="116"/>
      <c r="AD1975" s="116"/>
      <c r="AE1975" s="116"/>
      <c r="AF1975" s="116"/>
      <c r="AG1975" s="116"/>
      <c r="AH1975" s="116"/>
      <c r="AI1975" s="116"/>
      <c r="AJ1975" s="116"/>
      <c r="AK1975" s="116"/>
      <c r="AL1975" s="116"/>
      <c r="AM1975" s="116"/>
      <c r="AN1975" s="116"/>
      <c r="AO1975" s="116"/>
      <c r="AP1975" s="116"/>
      <c r="AQ1975" s="116"/>
      <c r="AR1975" s="116"/>
      <c r="AS1975" s="116"/>
      <c r="AT1975" s="116"/>
      <c r="AU1975" s="116"/>
      <c r="AV1975" s="116"/>
      <c r="AW1975" s="116"/>
      <c r="AX1975" s="116"/>
      <c r="AY1975" s="116"/>
      <c r="AZ1975" s="116"/>
      <c r="BA1975" s="116"/>
      <c r="BB1975" s="116"/>
      <c r="BC1975" s="116"/>
      <c r="BD1975" s="116"/>
      <c r="BE1975" s="116"/>
      <c r="BF1975" s="116"/>
      <c r="BG1975" s="116"/>
    </row>
    <row r="1976" spans="1:59" s="117" customFormat="1" ht="12" hidden="1">
      <c r="A1976" s="60" t="s">
        <v>40</v>
      </c>
      <c r="B1976" s="67" t="s">
        <v>1405</v>
      </c>
      <c r="C1976" s="319">
        <v>720</v>
      </c>
      <c r="D1976" s="107">
        <f t="shared" si="852"/>
        <v>0</v>
      </c>
      <c r="E1976" s="107"/>
      <c r="F1976" s="107"/>
      <c r="G1976" s="107"/>
      <c r="H1976" s="107"/>
      <c r="I1976" s="107"/>
      <c r="J1976" s="107"/>
      <c r="K1976" s="107"/>
      <c r="L1976" s="107"/>
      <c r="M1976" s="107"/>
      <c r="N1976" s="107"/>
      <c r="O1976" s="107"/>
      <c r="P1976" s="107"/>
      <c r="Q1976" s="107"/>
      <c r="R1976" s="107"/>
      <c r="S1976" s="107"/>
      <c r="T1976" s="107"/>
      <c r="U1976" s="375">
        <f t="shared" si="839"/>
        <v>0</v>
      </c>
      <c r="V1976" s="32">
        <f t="shared" si="853"/>
        <v>0</v>
      </c>
      <c r="W1976" s="97">
        <f t="shared" si="854"/>
        <v>0</v>
      </c>
      <c r="X1976" s="172">
        <f t="shared" si="837"/>
        <v>-720</v>
      </c>
      <c r="Y1976" s="79"/>
      <c r="Z1976" s="5">
        <f t="shared" si="841"/>
        <v>0</v>
      </c>
      <c r="AA1976" s="116"/>
      <c r="AB1976" s="116"/>
      <c r="AC1976" s="116"/>
      <c r="AD1976" s="116"/>
      <c r="AE1976" s="116"/>
      <c r="AF1976" s="116"/>
      <c r="AG1976" s="116"/>
      <c r="AH1976" s="116"/>
      <c r="AI1976" s="116"/>
      <c r="AJ1976" s="116"/>
      <c r="AK1976" s="116"/>
      <c r="AL1976" s="116"/>
      <c r="AM1976" s="116"/>
      <c r="AN1976" s="116"/>
      <c r="AO1976" s="116"/>
      <c r="AP1976" s="116"/>
      <c r="AQ1976" s="116"/>
      <c r="AR1976" s="116"/>
      <c r="AS1976" s="116"/>
      <c r="AT1976" s="116"/>
      <c r="AU1976" s="116"/>
      <c r="AV1976" s="116"/>
      <c r="AW1976" s="116"/>
      <c r="AX1976" s="116"/>
      <c r="AY1976" s="116"/>
      <c r="AZ1976" s="116"/>
      <c r="BA1976" s="116"/>
      <c r="BB1976" s="116"/>
      <c r="BC1976" s="116"/>
      <c r="BD1976" s="116"/>
      <c r="BE1976" s="116"/>
      <c r="BF1976" s="116"/>
      <c r="BG1976" s="116"/>
    </row>
    <row r="1977" spans="1:59" s="117" customFormat="1" ht="12" hidden="1">
      <c r="A1977" s="60" t="s">
        <v>40</v>
      </c>
      <c r="B1977" s="394" t="s">
        <v>1406</v>
      </c>
      <c r="C1977" s="319">
        <v>500</v>
      </c>
      <c r="D1977" s="107"/>
      <c r="E1977" s="107"/>
      <c r="F1977" s="107"/>
      <c r="G1977" s="107"/>
      <c r="H1977" s="107"/>
      <c r="I1977" s="107"/>
      <c r="J1977" s="107"/>
      <c r="K1977" s="107"/>
      <c r="L1977" s="107"/>
      <c r="M1977" s="107"/>
      <c r="N1977" s="107"/>
      <c r="O1977" s="107"/>
      <c r="P1977" s="107"/>
      <c r="Q1977" s="107"/>
      <c r="R1977" s="107"/>
      <c r="S1977" s="107"/>
      <c r="T1977" s="107"/>
      <c r="U1977" s="375"/>
      <c r="V1977" s="32"/>
      <c r="W1977" s="97"/>
      <c r="X1977" s="172">
        <f t="shared" si="837"/>
        <v>-500</v>
      </c>
      <c r="Y1977" s="79"/>
      <c r="Z1977" s="5">
        <f t="shared" si="841"/>
        <v>0</v>
      </c>
      <c r="AA1977" s="116"/>
      <c r="AB1977" s="116"/>
      <c r="AC1977" s="116"/>
      <c r="AD1977" s="116"/>
      <c r="AE1977" s="116"/>
      <c r="AF1977" s="116"/>
      <c r="AG1977" s="116"/>
      <c r="AH1977" s="116"/>
      <c r="AI1977" s="116"/>
      <c r="AJ1977" s="116"/>
      <c r="AK1977" s="116"/>
      <c r="AL1977" s="116"/>
      <c r="AM1977" s="116"/>
      <c r="AN1977" s="116"/>
      <c r="AO1977" s="116"/>
      <c r="AP1977" s="116"/>
      <c r="AQ1977" s="116"/>
      <c r="AR1977" s="116"/>
      <c r="AS1977" s="116"/>
      <c r="AT1977" s="116"/>
      <c r="AU1977" s="116"/>
      <c r="AV1977" s="116"/>
      <c r="AW1977" s="116"/>
      <c r="AX1977" s="116"/>
      <c r="AY1977" s="116"/>
      <c r="AZ1977" s="116"/>
      <c r="BA1977" s="116"/>
      <c r="BB1977" s="116"/>
      <c r="BC1977" s="116"/>
      <c r="BD1977" s="116"/>
      <c r="BE1977" s="116"/>
      <c r="BF1977" s="116"/>
      <c r="BG1977" s="116"/>
    </row>
    <row r="1978" spans="1:59" s="41" customFormat="1" ht="13.5" customHeight="1">
      <c r="A1978" s="27">
        <v>33</v>
      </c>
      <c r="B1978" s="28" t="s">
        <v>1407</v>
      </c>
      <c r="C1978" s="378">
        <f>C1979+C1980+C1981</f>
        <v>1421</v>
      </c>
      <c r="D1978" s="37">
        <f t="shared" ref="D1978:D2013" si="855">SUM(E1978:P1978)</f>
        <v>1548</v>
      </c>
      <c r="E1978" s="37">
        <f t="shared" ref="E1978:M1978" si="856">+E1979+E1980+E1981</f>
        <v>0</v>
      </c>
      <c r="F1978" s="37">
        <f t="shared" si="856"/>
        <v>0</v>
      </c>
      <c r="G1978" s="37">
        <f t="shared" si="856"/>
        <v>60</v>
      </c>
      <c r="H1978" s="37">
        <f t="shared" si="856"/>
        <v>0</v>
      </c>
      <c r="I1978" s="37">
        <f t="shared" si="856"/>
        <v>0</v>
      </c>
      <c r="J1978" s="37">
        <f t="shared" si="856"/>
        <v>0</v>
      </c>
      <c r="K1978" s="37">
        <f t="shared" si="856"/>
        <v>0</v>
      </c>
      <c r="L1978" s="37">
        <f t="shared" si="856"/>
        <v>0</v>
      </c>
      <c r="M1978" s="37">
        <f t="shared" si="856"/>
        <v>0</v>
      </c>
      <c r="N1978" s="37">
        <f>+N1979+N1980+N1981</f>
        <v>1488</v>
      </c>
      <c r="O1978" s="37">
        <f t="shared" ref="O1978:T1978" si="857">+O1979+O1980+O1981</f>
        <v>0</v>
      </c>
      <c r="P1978" s="37">
        <f t="shared" si="857"/>
        <v>0</v>
      </c>
      <c r="Q1978" s="37">
        <f t="shared" si="857"/>
        <v>13</v>
      </c>
      <c r="R1978" s="37"/>
      <c r="S1978" s="37">
        <f t="shared" si="857"/>
        <v>13</v>
      </c>
      <c r="T1978" s="37">
        <f t="shared" si="857"/>
        <v>0</v>
      </c>
      <c r="U1978" s="377">
        <f t="shared" si="839"/>
        <v>1561</v>
      </c>
      <c r="V1978" s="32">
        <f t="shared" si="853"/>
        <v>1548</v>
      </c>
      <c r="W1978" s="97">
        <f t="shared" si="854"/>
        <v>1548</v>
      </c>
      <c r="X1978" s="125">
        <f t="shared" si="837"/>
        <v>127</v>
      </c>
      <c r="Y1978" s="75" t="s">
        <v>37</v>
      </c>
      <c r="Z1978" s="5">
        <f t="shared" si="841"/>
        <v>0</v>
      </c>
      <c r="AA1978" s="39"/>
      <c r="AB1978" s="39"/>
      <c r="AC1978" s="40"/>
      <c r="AD1978" s="40"/>
      <c r="AE1978" s="40"/>
      <c r="AF1978" s="40"/>
      <c r="AG1978" s="40"/>
      <c r="AH1978" s="40"/>
      <c r="AI1978" s="40"/>
      <c r="AJ1978" s="40"/>
      <c r="AK1978" s="40"/>
      <c r="AL1978" s="40"/>
      <c r="AM1978" s="40"/>
      <c r="AN1978" s="40"/>
      <c r="AO1978" s="40"/>
      <c r="AP1978" s="40"/>
      <c r="AQ1978" s="40"/>
      <c r="AR1978" s="40"/>
      <c r="AS1978" s="40"/>
      <c r="AT1978" s="40"/>
      <c r="AU1978" s="40"/>
      <c r="AV1978" s="40"/>
      <c r="AW1978" s="40"/>
      <c r="AX1978" s="40"/>
      <c r="AY1978" s="40"/>
      <c r="AZ1978" s="40"/>
      <c r="BA1978" s="40"/>
      <c r="BB1978" s="40"/>
      <c r="BC1978" s="40"/>
      <c r="BD1978" s="40"/>
      <c r="BE1978" s="40"/>
      <c r="BF1978" s="40"/>
      <c r="BG1978" s="40"/>
    </row>
    <row r="1979" spans="1:59" s="49" customFormat="1" ht="12">
      <c r="A1979" s="42" t="s">
        <v>35</v>
      </c>
      <c r="B1979" s="43" t="s">
        <v>139</v>
      </c>
      <c r="C1979" s="383">
        <v>791</v>
      </c>
      <c r="D1979" s="103">
        <f t="shared" si="855"/>
        <v>968</v>
      </c>
      <c r="E1979" s="103"/>
      <c r="F1979" s="103"/>
      <c r="G1979" s="103"/>
      <c r="H1979" s="103"/>
      <c r="I1979" s="103"/>
      <c r="J1979" s="103"/>
      <c r="K1979" s="103"/>
      <c r="L1979" s="103"/>
      <c r="M1979" s="103"/>
      <c r="N1979" s="103">
        <v>968</v>
      </c>
      <c r="O1979" s="103"/>
      <c r="P1979" s="103"/>
      <c r="Q1979" s="103"/>
      <c r="R1979" s="103"/>
      <c r="S1979" s="103"/>
      <c r="T1979" s="103"/>
      <c r="U1979" s="375">
        <f t="shared" si="839"/>
        <v>968</v>
      </c>
      <c r="V1979" s="32">
        <f t="shared" si="853"/>
        <v>968</v>
      </c>
      <c r="W1979" s="97">
        <f t="shared" si="854"/>
        <v>968</v>
      </c>
      <c r="X1979" s="176">
        <f t="shared" si="837"/>
        <v>177</v>
      </c>
      <c r="Y1979" s="38"/>
      <c r="Z1979" s="5">
        <f t="shared" si="841"/>
        <v>0</v>
      </c>
      <c r="AA1979" s="48"/>
      <c r="AB1979" s="48"/>
      <c r="AC1979" s="48"/>
      <c r="AD1979" s="48"/>
      <c r="AE1979" s="48"/>
      <c r="AF1979" s="48"/>
      <c r="AG1979" s="48"/>
      <c r="AH1979" s="48"/>
      <c r="AI1979" s="48"/>
      <c r="AJ1979" s="48"/>
      <c r="AK1979" s="48"/>
      <c r="AL1979" s="48"/>
      <c r="AM1979" s="48"/>
      <c r="AN1979" s="48"/>
      <c r="AO1979" s="48"/>
      <c r="AP1979" s="48"/>
      <c r="AQ1979" s="48"/>
      <c r="AR1979" s="48"/>
      <c r="AS1979" s="48"/>
      <c r="AT1979" s="48"/>
      <c r="AU1979" s="48"/>
      <c r="AV1979" s="48"/>
      <c r="AW1979" s="48"/>
      <c r="AX1979" s="48"/>
      <c r="AY1979" s="48"/>
      <c r="AZ1979" s="48"/>
      <c r="BA1979" s="48"/>
      <c r="BB1979" s="48"/>
      <c r="BC1979" s="48"/>
      <c r="BD1979" s="48"/>
      <c r="BE1979" s="48"/>
      <c r="BF1979" s="48"/>
      <c r="BG1979" s="48"/>
    </row>
    <row r="1980" spans="1:59" s="49" customFormat="1" ht="12">
      <c r="A1980" s="42" t="s">
        <v>43</v>
      </c>
      <c r="B1980" s="43" t="s">
        <v>44</v>
      </c>
      <c r="C1980" s="383">
        <v>120</v>
      </c>
      <c r="D1980" s="103">
        <f t="shared" si="855"/>
        <v>120</v>
      </c>
      <c r="E1980" s="103"/>
      <c r="F1980" s="103"/>
      <c r="G1980" s="103"/>
      <c r="H1980" s="103"/>
      <c r="I1980" s="103"/>
      <c r="J1980" s="103"/>
      <c r="K1980" s="103"/>
      <c r="L1980" s="103"/>
      <c r="M1980" s="103"/>
      <c r="N1980" s="103">
        <v>120</v>
      </c>
      <c r="O1980" s="103"/>
      <c r="P1980" s="103"/>
      <c r="Q1980" s="103">
        <v>13</v>
      </c>
      <c r="R1980" s="103"/>
      <c r="S1980" s="103">
        <v>13</v>
      </c>
      <c r="T1980" s="103"/>
      <c r="U1980" s="380">
        <f t="shared" si="839"/>
        <v>133</v>
      </c>
      <c r="V1980" s="32">
        <f t="shared" si="853"/>
        <v>120</v>
      </c>
      <c r="W1980" s="97">
        <f t="shared" si="854"/>
        <v>120</v>
      </c>
      <c r="X1980" s="176">
        <f t="shared" si="837"/>
        <v>0</v>
      </c>
      <c r="Y1980" s="38"/>
      <c r="Z1980" s="5">
        <f t="shared" si="841"/>
        <v>0</v>
      </c>
      <c r="AA1980" s="48"/>
      <c r="AB1980" s="48"/>
      <c r="AC1980" s="48"/>
      <c r="AD1980" s="48"/>
      <c r="AE1980" s="48"/>
      <c r="AF1980" s="48"/>
      <c r="AG1980" s="48"/>
      <c r="AH1980" s="48"/>
      <c r="AI1980" s="48"/>
      <c r="AJ1980" s="48"/>
      <c r="AK1980" s="48"/>
      <c r="AL1980" s="48"/>
      <c r="AM1980" s="48"/>
      <c r="AN1980" s="48"/>
      <c r="AO1980" s="48"/>
      <c r="AP1980" s="48"/>
      <c r="AQ1980" s="48"/>
      <c r="AR1980" s="48"/>
      <c r="AS1980" s="48"/>
      <c r="AT1980" s="48"/>
      <c r="AU1980" s="48"/>
      <c r="AV1980" s="48"/>
      <c r="AW1980" s="48"/>
      <c r="AX1980" s="48"/>
      <c r="AY1980" s="48"/>
      <c r="AZ1980" s="48"/>
      <c r="BA1980" s="48"/>
      <c r="BB1980" s="48"/>
      <c r="BC1980" s="48"/>
      <c r="BD1980" s="48"/>
      <c r="BE1980" s="48"/>
      <c r="BF1980" s="48"/>
      <c r="BG1980" s="48"/>
    </row>
    <row r="1981" spans="1:59" s="49" customFormat="1" ht="12">
      <c r="A1981" s="42" t="s">
        <v>45</v>
      </c>
      <c r="B1981" s="43" t="s">
        <v>94</v>
      </c>
      <c r="C1981" s="383">
        <f>SUM(C1982:C1985)</f>
        <v>510</v>
      </c>
      <c r="D1981" s="103">
        <f t="shared" si="855"/>
        <v>460</v>
      </c>
      <c r="E1981" s="103">
        <f t="shared" ref="E1981:P1981" si="858">+SUM(E1982:E1984)</f>
        <v>0</v>
      </c>
      <c r="F1981" s="103">
        <f t="shared" si="858"/>
        <v>0</v>
      </c>
      <c r="G1981" s="103">
        <f t="shared" si="858"/>
        <v>60</v>
      </c>
      <c r="H1981" s="103">
        <f t="shared" si="858"/>
        <v>0</v>
      </c>
      <c r="I1981" s="103">
        <f t="shared" si="858"/>
        <v>0</v>
      </c>
      <c r="J1981" s="103">
        <f t="shared" si="858"/>
        <v>0</v>
      </c>
      <c r="K1981" s="103">
        <f t="shared" si="858"/>
        <v>0</v>
      </c>
      <c r="L1981" s="103">
        <f t="shared" si="858"/>
        <v>0</v>
      </c>
      <c r="M1981" s="103">
        <f t="shared" si="858"/>
        <v>0</v>
      </c>
      <c r="N1981" s="103">
        <f t="shared" si="858"/>
        <v>400</v>
      </c>
      <c r="O1981" s="103">
        <f t="shared" si="858"/>
        <v>0</v>
      </c>
      <c r="P1981" s="103">
        <f t="shared" si="858"/>
        <v>0</v>
      </c>
      <c r="Q1981" s="103">
        <f t="shared" ref="Q1981:T1981" si="859">+SUM(Q1982:Q1985)</f>
        <v>0</v>
      </c>
      <c r="R1981" s="103"/>
      <c r="S1981" s="103">
        <f t="shared" si="859"/>
        <v>0</v>
      </c>
      <c r="T1981" s="103">
        <f t="shared" si="859"/>
        <v>0</v>
      </c>
      <c r="U1981" s="380">
        <f t="shared" si="839"/>
        <v>460</v>
      </c>
      <c r="V1981" s="32">
        <f t="shared" si="853"/>
        <v>460</v>
      </c>
      <c r="W1981" s="97">
        <f t="shared" si="854"/>
        <v>460</v>
      </c>
      <c r="X1981" s="176">
        <f t="shared" si="837"/>
        <v>-50</v>
      </c>
      <c r="Y1981" s="38"/>
      <c r="Z1981" s="5">
        <f t="shared" si="841"/>
        <v>0</v>
      </c>
      <c r="AA1981" s="48"/>
      <c r="AB1981" s="48"/>
      <c r="AC1981" s="48"/>
      <c r="AD1981" s="48"/>
      <c r="AE1981" s="48"/>
      <c r="AF1981" s="48"/>
      <c r="AG1981" s="48"/>
      <c r="AH1981" s="48"/>
      <c r="AI1981" s="48"/>
      <c r="AJ1981" s="48"/>
      <c r="AK1981" s="48"/>
      <c r="AL1981" s="48"/>
      <c r="AM1981" s="48"/>
      <c r="AN1981" s="48"/>
      <c r="AO1981" s="48"/>
      <c r="AP1981" s="48"/>
      <c r="AQ1981" s="48"/>
      <c r="AR1981" s="48"/>
      <c r="AS1981" s="48"/>
      <c r="AT1981" s="48"/>
      <c r="AU1981" s="48"/>
      <c r="AV1981" s="48"/>
      <c r="AW1981" s="48"/>
      <c r="AX1981" s="48"/>
      <c r="AY1981" s="48"/>
      <c r="AZ1981" s="48"/>
      <c r="BA1981" s="48"/>
      <c r="BB1981" s="48"/>
      <c r="BC1981" s="48"/>
      <c r="BD1981" s="48"/>
      <c r="BE1981" s="48"/>
      <c r="BF1981" s="48"/>
      <c r="BG1981" s="48"/>
    </row>
    <row r="1982" spans="1:59" s="59" customFormat="1" ht="12">
      <c r="A1982" s="50" t="s">
        <v>40</v>
      </c>
      <c r="B1982" s="51" t="s">
        <v>1347</v>
      </c>
      <c r="C1982" s="319">
        <v>60</v>
      </c>
      <c r="D1982" s="107">
        <f t="shared" si="855"/>
        <v>60</v>
      </c>
      <c r="E1982" s="107"/>
      <c r="F1982" s="107"/>
      <c r="G1982" s="107">
        <v>60</v>
      </c>
      <c r="H1982" s="107"/>
      <c r="I1982" s="107"/>
      <c r="J1982" s="107"/>
      <c r="K1982" s="107"/>
      <c r="L1982" s="107"/>
      <c r="M1982" s="107"/>
      <c r="N1982" s="107"/>
      <c r="O1982" s="107"/>
      <c r="P1982" s="107"/>
      <c r="Q1982" s="107"/>
      <c r="R1982" s="107"/>
      <c r="S1982" s="107"/>
      <c r="T1982" s="107"/>
      <c r="U1982" s="375">
        <f t="shared" si="839"/>
        <v>60</v>
      </c>
      <c r="V1982" s="32">
        <f t="shared" si="853"/>
        <v>60</v>
      </c>
      <c r="W1982" s="97">
        <f t="shared" si="854"/>
        <v>60</v>
      </c>
      <c r="X1982" s="172">
        <f t="shared" si="837"/>
        <v>0</v>
      </c>
      <c r="Y1982" s="57"/>
      <c r="Z1982" s="5">
        <f t="shared" si="841"/>
        <v>0</v>
      </c>
      <c r="AA1982" s="58"/>
      <c r="AB1982" s="58"/>
      <c r="AC1982" s="58"/>
      <c r="AD1982" s="58"/>
      <c r="AE1982" s="58"/>
      <c r="AF1982" s="58"/>
      <c r="AG1982" s="58"/>
      <c r="AH1982" s="58"/>
      <c r="AI1982" s="58"/>
      <c r="AJ1982" s="58"/>
      <c r="AK1982" s="58"/>
      <c r="AL1982" s="58"/>
      <c r="AM1982" s="58"/>
      <c r="AN1982" s="58"/>
      <c r="AO1982" s="58"/>
      <c r="AP1982" s="58"/>
      <c r="AQ1982" s="58"/>
      <c r="AR1982" s="58"/>
      <c r="AS1982" s="58"/>
      <c r="AT1982" s="58"/>
      <c r="AU1982" s="58"/>
      <c r="AV1982" s="58"/>
      <c r="AW1982" s="58"/>
      <c r="AX1982" s="58"/>
      <c r="AY1982" s="58"/>
      <c r="AZ1982" s="58"/>
      <c r="BA1982" s="58"/>
      <c r="BB1982" s="58"/>
      <c r="BC1982" s="58"/>
      <c r="BD1982" s="58"/>
      <c r="BE1982" s="58"/>
      <c r="BF1982" s="58"/>
      <c r="BG1982" s="58"/>
    </row>
    <row r="1983" spans="1:59" s="66" customFormat="1" ht="12">
      <c r="A1983" s="60" t="s">
        <v>40</v>
      </c>
      <c r="B1983" s="51" t="s">
        <v>1408</v>
      </c>
      <c r="C1983" s="319">
        <v>300</v>
      </c>
      <c r="D1983" s="107">
        <f t="shared" si="855"/>
        <v>300</v>
      </c>
      <c r="E1983" s="107"/>
      <c r="F1983" s="107"/>
      <c r="G1983" s="107"/>
      <c r="H1983" s="107"/>
      <c r="I1983" s="107"/>
      <c r="J1983" s="107"/>
      <c r="K1983" s="107"/>
      <c r="L1983" s="107"/>
      <c r="M1983" s="107"/>
      <c r="N1983" s="107">
        <v>300</v>
      </c>
      <c r="O1983" s="107"/>
      <c r="P1983" s="107"/>
      <c r="Q1983" s="107"/>
      <c r="R1983" s="107"/>
      <c r="S1983" s="107"/>
      <c r="T1983" s="107"/>
      <c r="U1983" s="375">
        <f t="shared" si="839"/>
        <v>300</v>
      </c>
      <c r="V1983" s="32">
        <f t="shared" si="853"/>
        <v>300</v>
      </c>
      <c r="W1983" s="97">
        <f t="shared" si="854"/>
        <v>300</v>
      </c>
      <c r="X1983" s="172">
        <f t="shared" si="837"/>
        <v>0</v>
      </c>
      <c r="Y1983" s="64"/>
      <c r="Z1983" s="5">
        <f t="shared" si="841"/>
        <v>0</v>
      </c>
      <c r="AA1983" s="65"/>
      <c r="AB1983" s="65"/>
      <c r="AC1983" s="65"/>
      <c r="AD1983" s="65"/>
      <c r="AE1983" s="65"/>
      <c r="AF1983" s="65"/>
      <c r="AG1983" s="65"/>
      <c r="AH1983" s="65"/>
      <c r="AI1983" s="65"/>
      <c r="AJ1983" s="65"/>
      <c r="AK1983" s="65"/>
      <c r="AL1983" s="65"/>
      <c r="AM1983" s="65"/>
      <c r="AN1983" s="65"/>
      <c r="AO1983" s="65"/>
      <c r="AP1983" s="65"/>
      <c r="AQ1983" s="65"/>
      <c r="AR1983" s="65"/>
      <c r="AS1983" s="65"/>
      <c r="AT1983" s="65"/>
      <c r="AU1983" s="65"/>
      <c r="AV1983" s="65"/>
      <c r="AW1983" s="65"/>
      <c r="AX1983" s="65"/>
      <c r="AY1983" s="65"/>
      <c r="AZ1983" s="65"/>
      <c r="BA1983" s="65"/>
      <c r="BB1983" s="65"/>
      <c r="BC1983" s="65"/>
      <c r="BD1983" s="65"/>
      <c r="BE1983" s="65"/>
      <c r="BF1983" s="65"/>
      <c r="BG1983" s="65"/>
    </row>
    <row r="1984" spans="1:59" s="66" customFormat="1" ht="24">
      <c r="A1984" s="60" t="s">
        <v>40</v>
      </c>
      <c r="B1984" s="67" t="s">
        <v>1409</v>
      </c>
      <c r="C1984" s="319">
        <v>100</v>
      </c>
      <c r="D1984" s="107">
        <f t="shared" si="855"/>
        <v>100</v>
      </c>
      <c r="E1984" s="107"/>
      <c r="F1984" s="107"/>
      <c r="G1984" s="107"/>
      <c r="H1984" s="107"/>
      <c r="I1984" s="107"/>
      <c r="J1984" s="107"/>
      <c r="K1984" s="107"/>
      <c r="L1984" s="107"/>
      <c r="M1984" s="107"/>
      <c r="N1984" s="107">
        <v>100</v>
      </c>
      <c r="O1984" s="107"/>
      <c r="P1984" s="107"/>
      <c r="Q1984" s="107"/>
      <c r="R1984" s="107"/>
      <c r="S1984" s="107"/>
      <c r="T1984" s="107"/>
      <c r="U1984" s="375">
        <f t="shared" si="839"/>
        <v>100</v>
      </c>
      <c r="V1984" s="32">
        <f t="shared" si="853"/>
        <v>100</v>
      </c>
      <c r="W1984" s="97">
        <f t="shared" si="854"/>
        <v>100</v>
      </c>
      <c r="X1984" s="172">
        <f t="shared" si="837"/>
        <v>0</v>
      </c>
      <c r="Y1984" s="64"/>
      <c r="Z1984" s="5">
        <f t="shared" si="841"/>
        <v>0</v>
      </c>
      <c r="AA1984" s="65"/>
      <c r="AB1984" s="65"/>
      <c r="AC1984" s="65"/>
      <c r="AD1984" s="65"/>
      <c r="AE1984" s="65"/>
      <c r="AF1984" s="65"/>
      <c r="AG1984" s="65"/>
      <c r="AH1984" s="65"/>
      <c r="AI1984" s="65"/>
      <c r="AJ1984" s="65"/>
      <c r="AK1984" s="65"/>
      <c r="AL1984" s="65"/>
      <c r="AM1984" s="65"/>
      <c r="AN1984" s="65"/>
      <c r="AO1984" s="65"/>
      <c r="AP1984" s="65"/>
      <c r="AQ1984" s="65"/>
      <c r="AR1984" s="65"/>
      <c r="AS1984" s="65"/>
      <c r="AT1984" s="65"/>
      <c r="AU1984" s="65"/>
      <c r="AV1984" s="65"/>
      <c r="AW1984" s="65"/>
      <c r="AX1984" s="65"/>
      <c r="AY1984" s="65"/>
      <c r="AZ1984" s="65"/>
      <c r="BA1984" s="65"/>
      <c r="BB1984" s="65"/>
      <c r="BC1984" s="65"/>
      <c r="BD1984" s="65"/>
      <c r="BE1984" s="65"/>
      <c r="BF1984" s="65"/>
      <c r="BG1984" s="65"/>
    </row>
    <row r="1985" spans="1:59" s="66" customFormat="1" ht="12" hidden="1">
      <c r="A1985" s="63" t="s">
        <v>40</v>
      </c>
      <c r="B1985" s="51" t="s">
        <v>625</v>
      </c>
      <c r="C1985" s="319">
        <v>50</v>
      </c>
      <c r="D1985" s="107">
        <f t="shared" si="855"/>
        <v>0</v>
      </c>
      <c r="E1985" s="107"/>
      <c r="F1985" s="107"/>
      <c r="G1985" s="107"/>
      <c r="H1985" s="107"/>
      <c r="I1985" s="107"/>
      <c r="J1985" s="107"/>
      <c r="K1985" s="107"/>
      <c r="L1985" s="107"/>
      <c r="M1985" s="107"/>
      <c r="N1985" s="107"/>
      <c r="O1985" s="107"/>
      <c r="P1985" s="107"/>
      <c r="Q1985" s="107"/>
      <c r="R1985" s="107"/>
      <c r="S1985" s="107"/>
      <c r="T1985" s="107"/>
      <c r="U1985" s="375">
        <f t="shared" si="839"/>
        <v>0</v>
      </c>
      <c r="V1985" s="32">
        <f t="shared" si="853"/>
        <v>0</v>
      </c>
      <c r="W1985" s="97">
        <f t="shared" si="854"/>
        <v>0</v>
      </c>
      <c r="X1985" s="172">
        <f t="shared" si="837"/>
        <v>-50</v>
      </c>
      <c r="Y1985" s="64"/>
      <c r="Z1985" s="5">
        <f t="shared" si="841"/>
        <v>0</v>
      </c>
      <c r="AA1985" s="65"/>
      <c r="AB1985" s="65"/>
      <c r="AC1985" s="65"/>
      <c r="AD1985" s="65"/>
      <c r="AE1985" s="65"/>
      <c r="AF1985" s="65"/>
      <c r="AG1985" s="65"/>
      <c r="AH1985" s="65"/>
      <c r="AI1985" s="65"/>
      <c r="AJ1985" s="65"/>
      <c r="AK1985" s="65"/>
      <c r="AL1985" s="65"/>
      <c r="AM1985" s="65"/>
      <c r="AN1985" s="65"/>
      <c r="AO1985" s="65"/>
      <c r="AP1985" s="65"/>
      <c r="AQ1985" s="65"/>
      <c r="AR1985" s="65"/>
      <c r="AS1985" s="65"/>
      <c r="AT1985" s="65"/>
      <c r="AU1985" s="65"/>
      <c r="AV1985" s="65"/>
      <c r="AW1985" s="65"/>
      <c r="AX1985" s="65"/>
      <c r="AY1985" s="65"/>
      <c r="AZ1985" s="65"/>
      <c r="BA1985" s="65"/>
      <c r="BB1985" s="65"/>
      <c r="BC1985" s="65"/>
      <c r="BD1985" s="65"/>
      <c r="BE1985" s="65"/>
      <c r="BF1985" s="65"/>
      <c r="BG1985" s="65"/>
    </row>
    <row r="1986" spans="1:59" s="41" customFormat="1" ht="12">
      <c r="A1986" s="27">
        <v>34</v>
      </c>
      <c r="B1986" s="28" t="s">
        <v>1410</v>
      </c>
      <c r="C1986" s="378">
        <f>C1987+C1988+C1989+C1991</f>
        <v>1525</v>
      </c>
      <c r="D1986" s="37">
        <f t="shared" si="855"/>
        <v>2060</v>
      </c>
      <c r="E1986" s="37">
        <f>+E1987+E1988+E1989+E1991</f>
        <v>0</v>
      </c>
      <c r="F1986" s="37">
        <f t="shared" ref="F1986:T1986" si="860">+F1987+F1988+F1989+F1991</f>
        <v>200</v>
      </c>
      <c r="G1986" s="37">
        <f>+G1987+G1988+G1989+G1991</f>
        <v>180</v>
      </c>
      <c r="H1986" s="37">
        <f t="shared" si="860"/>
        <v>0</v>
      </c>
      <c r="I1986" s="37">
        <f t="shared" si="860"/>
        <v>0</v>
      </c>
      <c r="J1986" s="37">
        <f t="shared" si="860"/>
        <v>80</v>
      </c>
      <c r="K1986" s="37">
        <f t="shared" si="860"/>
        <v>0</v>
      </c>
      <c r="L1986" s="37">
        <f t="shared" si="860"/>
        <v>0</v>
      </c>
      <c r="M1986" s="37">
        <f t="shared" si="860"/>
        <v>0</v>
      </c>
      <c r="N1986" s="37">
        <f t="shared" si="860"/>
        <v>1600</v>
      </c>
      <c r="O1986" s="37">
        <f t="shared" si="860"/>
        <v>0</v>
      </c>
      <c r="P1986" s="37">
        <f t="shared" si="860"/>
        <v>0</v>
      </c>
      <c r="Q1986" s="37">
        <f t="shared" si="860"/>
        <v>6</v>
      </c>
      <c r="R1986" s="37"/>
      <c r="S1986" s="37">
        <f t="shared" si="860"/>
        <v>6</v>
      </c>
      <c r="T1986" s="37">
        <f t="shared" si="860"/>
        <v>0</v>
      </c>
      <c r="U1986" s="377">
        <f t="shared" si="839"/>
        <v>2066</v>
      </c>
      <c r="V1986" s="32">
        <f t="shared" si="853"/>
        <v>2060</v>
      </c>
      <c r="W1986" s="97">
        <f t="shared" si="854"/>
        <v>2060</v>
      </c>
      <c r="X1986" s="125">
        <f t="shared" si="837"/>
        <v>535</v>
      </c>
      <c r="Y1986" s="75" t="s">
        <v>37</v>
      </c>
      <c r="Z1986" s="5">
        <f t="shared" si="841"/>
        <v>0</v>
      </c>
      <c r="AA1986" s="39"/>
      <c r="AB1986" s="39"/>
      <c r="AC1986" s="40"/>
      <c r="AD1986" s="40"/>
      <c r="AE1986" s="40"/>
      <c r="AF1986" s="40"/>
      <c r="AG1986" s="40"/>
      <c r="AH1986" s="40"/>
      <c r="AI1986" s="40"/>
      <c r="AJ1986" s="40"/>
      <c r="AK1986" s="40"/>
      <c r="AL1986" s="40"/>
      <c r="AM1986" s="40"/>
      <c r="AN1986" s="40"/>
      <c r="AO1986" s="40"/>
      <c r="AP1986" s="40"/>
      <c r="AQ1986" s="40"/>
      <c r="AR1986" s="40"/>
      <c r="AS1986" s="40"/>
      <c r="AT1986" s="40"/>
      <c r="AU1986" s="40"/>
      <c r="AV1986" s="40"/>
      <c r="AW1986" s="40"/>
      <c r="AX1986" s="40"/>
      <c r="AY1986" s="40"/>
      <c r="AZ1986" s="40"/>
      <c r="BA1986" s="40"/>
      <c r="BB1986" s="40"/>
      <c r="BC1986" s="40"/>
      <c r="BD1986" s="40"/>
      <c r="BE1986" s="40"/>
      <c r="BF1986" s="40"/>
      <c r="BG1986" s="40"/>
    </row>
    <row r="1987" spans="1:59" s="49" customFormat="1" ht="12">
      <c r="A1987" s="42" t="s">
        <v>35</v>
      </c>
      <c r="B1987" s="43" t="s">
        <v>139</v>
      </c>
      <c r="C1987" s="383">
        <v>519</v>
      </c>
      <c r="D1987" s="103">
        <f t="shared" si="855"/>
        <v>559</v>
      </c>
      <c r="E1987" s="103"/>
      <c r="F1987" s="103"/>
      <c r="G1987" s="103"/>
      <c r="H1987" s="103"/>
      <c r="I1987" s="103"/>
      <c r="J1987" s="103"/>
      <c r="K1987" s="103"/>
      <c r="L1987" s="103"/>
      <c r="M1987" s="103"/>
      <c r="N1987" s="103">
        <v>559</v>
      </c>
      <c r="O1987" s="103"/>
      <c r="P1987" s="103"/>
      <c r="Q1987" s="103"/>
      <c r="R1987" s="103"/>
      <c r="S1987" s="103"/>
      <c r="T1987" s="103"/>
      <c r="U1987" s="375">
        <f t="shared" si="839"/>
        <v>559</v>
      </c>
      <c r="V1987" s="32">
        <f t="shared" si="853"/>
        <v>559</v>
      </c>
      <c r="W1987" s="97">
        <f t="shared" si="854"/>
        <v>559</v>
      </c>
      <c r="X1987" s="176">
        <f t="shared" si="837"/>
        <v>40</v>
      </c>
      <c r="Y1987" s="38"/>
      <c r="Z1987" s="5">
        <f t="shared" si="841"/>
        <v>0</v>
      </c>
      <c r="AA1987" s="48"/>
      <c r="AB1987" s="48"/>
      <c r="AC1987" s="48"/>
      <c r="AD1987" s="48"/>
      <c r="AE1987" s="48"/>
      <c r="AF1987" s="48"/>
      <c r="AG1987" s="48"/>
      <c r="AH1987" s="48"/>
      <c r="AI1987" s="48"/>
      <c r="AJ1987" s="48"/>
      <c r="AK1987" s="48"/>
      <c r="AL1987" s="48"/>
      <c r="AM1987" s="48"/>
      <c r="AN1987" s="48"/>
      <c r="AO1987" s="48"/>
      <c r="AP1987" s="48"/>
      <c r="AQ1987" s="48"/>
      <c r="AR1987" s="48"/>
      <c r="AS1987" s="48"/>
      <c r="AT1987" s="48"/>
      <c r="AU1987" s="48"/>
      <c r="AV1987" s="48"/>
      <c r="AW1987" s="48"/>
      <c r="AX1987" s="48"/>
      <c r="AY1987" s="48"/>
      <c r="AZ1987" s="48"/>
      <c r="BA1987" s="48"/>
      <c r="BB1987" s="48"/>
      <c r="BC1987" s="48"/>
      <c r="BD1987" s="48"/>
      <c r="BE1987" s="48"/>
      <c r="BF1987" s="48"/>
      <c r="BG1987" s="48"/>
    </row>
    <row r="1988" spans="1:59" s="49" customFormat="1" ht="12">
      <c r="A1988" s="42" t="s">
        <v>43</v>
      </c>
      <c r="B1988" s="43" t="s">
        <v>44</v>
      </c>
      <c r="C1988" s="383">
        <v>51</v>
      </c>
      <c r="D1988" s="103">
        <f t="shared" si="855"/>
        <v>51</v>
      </c>
      <c r="E1988" s="103"/>
      <c r="F1988" s="103"/>
      <c r="G1988" s="103"/>
      <c r="H1988" s="103"/>
      <c r="I1988" s="103"/>
      <c r="J1988" s="103"/>
      <c r="K1988" s="103"/>
      <c r="L1988" s="103"/>
      <c r="M1988" s="103"/>
      <c r="N1988" s="103">
        <v>51</v>
      </c>
      <c r="O1988" s="103"/>
      <c r="P1988" s="103"/>
      <c r="Q1988" s="103">
        <v>6</v>
      </c>
      <c r="R1988" s="103"/>
      <c r="S1988" s="103">
        <v>6</v>
      </c>
      <c r="T1988" s="103"/>
      <c r="U1988" s="380">
        <f t="shared" si="839"/>
        <v>57</v>
      </c>
      <c r="V1988" s="32">
        <f t="shared" si="853"/>
        <v>51</v>
      </c>
      <c r="W1988" s="97">
        <f t="shared" si="854"/>
        <v>51</v>
      </c>
      <c r="X1988" s="176">
        <f t="shared" si="837"/>
        <v>0</v>
      </c>
      <c r="Y1988" s="38"/>
      <c r="Z1988" s="5">
        <f t="shared" si="841"/>
        <v>0</v>
      </c>
      <c r="AA1988" s="48"/>
      <c r="AB1988" s="48"/>
      <c r="AC1988" s="48"/>
      <c r="AD1988" s="48"/>
      <c r="AE1988" s="48"/>
      <c r="AF1988" s="48"/>
      <c r="AG1988" s="48"/>
      <c r="AH1988" s="48"/>
      <c r="AI1988" s="48"/>
      <c r="AJ1988" s="48"/>
      <c r="AK1988" s="48"/>
      <c r="AL1988" s="48"/>
      <c r="AM1988" s="48"/>
      <c r="AN1988" s="48"/>
      <c r="AO1988" s="48"/>
      <c r="AP1988" s="48"/>
      <c r="AQ1988" s="48"/>
      <c r="AR1988" s="48"/>
      <c r="AS1988" s="48"/>
      <c r="AT1988" s="48"/>
      <c r="AU1988" s="48"/>
      <c r="AV1988" s="48"/>
      <c r="AW1988" s="48"/>
      <c r="AX1988" s="48"/>
      <c r="AY1988" s="48"/>
      <c r="AZ1988" s="48"/>
      <c r="BA1988" s="48"/>
      <c r="BB1988" s="48"/>
      <c r="BC1988" s="48"/>
      <c r="BD1988" s="48"/>
      <c r="BE1988" s="48"/>
      <c r="BF1988" s="48"/>
      <c r="BG1988" s="48"/>
    </row>
    <row r="1989" spans="1:59" s="49" customFormat="1" ht="12">
      <c r="A1989" s="42" t="s">
        <v>45</v>
      </c>
      <c r="B1989" s="43" t="s">
        <v>94</v>
      </c>
      <c r="C1989" s="383">
        <f>C1990</f>
        <v>80</v>
      </c>
      <c r="D1989" s="103">
        <f>SUM(E1989:P1989)</f>
        <v>80</v>
      </c>
      <c r="E1989" s="103">
        <f>E1990</f>
        <v>0</v>
      </c>
      <c r="F1989" s="103">
        <f t="shared" ref="F1989:P1989" si="861">F1990</f>
        <v>0</v>
      </c>
      <c r="G1989" s="103">
        <f t="shared" si="861"/>
        <v>0</v>
      </c>
      <c r="H1989" s="103">
        <f t="shared" si="861"/>
        <v>0</v>
      </c>
      <c r="I1989" s="103">
        <f t="shared" si="861"/>
        <v>0</v>
      </c>
      <c r="J1989" s="103">
        <f t="shared" si="861"/>
        <v>80</v>
      </c>
      <c r="K1989" s="103">
        <f t="shared" si="861"/>
        <v>0</v>
      </c>
      <c r="L1989" s="103">
        <f t="shared" si="861"/>
        <v>0</v>
      </c>
      <c r="M1989" s="103">
        <f t="shared" si="861"/>
        <v>0</v>
      </c>
      <c r="N1989" s="103">
        <f t="shared" si="861"/>
        <v>0</v>
      </c>
      <c r="O1989" s="103">
        <f t="shared" si="861"/>
        <v>0</v>
      </c>
      <c r="P1989" s="103">
        <f t="shared" si="861"/>
        <v>0</v>
      </c>
      <c r="Q1989" s="103"/>
      <c r="R1989" s="103"/>
      <c r="S1989" s="103"/>
      <c r="T1989" s="103"/>
      <c r="U1989" s="380">
        <f t="shared" si="839"/>
        <v>80</v>
      </c>
      <c r="V1989" s="32">
        <f t="shared" si="853"/>
        <v>80</v>
      </c>
      <c r="W1989" s="97">
        <f t="shared" si="854"/>
        <v>80</v>
      </c>
      <c r="X1989" s="176">
        <f t="shared" si="837"/>
        <v>0</v>
      </c>
      <c r="Y1989" s="38"/>
      <c r="Z1989" s="5">
        <f t="shared" si="841"/>
        <v>0</v>
      </c>
      <c r="AA1989" s="48"/>
      <c r="AB1989" s="48"/>
      <c r="AC1989" s="48"/>
      <c r="AD1989" s="48"/>
      <c r="AE1989" s="48"/>
      <c r="AF1989" s="48"/>
      <c r="AG1989" s="48"/>
      <c r="AH1989" s="48"/>
      <c r="AI1989" s="48"/>
      <c r="AJ1989" s="48"/>
      <c r="AK1989" s="48"/>
      <c r="AL1989" s="48"/>
      <c r="AM1989" s="48"/>
      <c r="AN1989" s="48"/>
      <c r="AO1989" s="48"/>
      <c r="AP1989" s="48"/>
      <c r="AQ1989" s="48"/>
      <c r="AR1989" s="48"/>
      <c r="AS1989" s="48"/>
      <c r="AT1989" s="48"/>
      <c r="AU1989" s="48"/>
      <c r="AV1989" s="48"/>
      <c r="AW1989" s="48"/>
      <c r="AX1989" s="48"/>
      <c r="AY1989" s="48"/>
      <c r="AZ1989" s="48"/>
      <c r="BA1989" s="48"/>
      <c r="BB1989" s="48"/>
      <c r="BC1989" s="48"/>
      <c r="BD1989" s="48"/>
      <c r="BE1989" s="48"/>
      <c r="BF1989" s="48"/>
      <c r="BG1989" s="48"/>
    </row>
    <row r="1990" spans="1:59" s="59" customFormat="1" ht="12">
      <c r="A1990" s="50" t="s">
        <v>40</v>
      </c>
      <c r="B1990" s="51" t="s">
        <v>1411</v>
      </c>
      <c r="C1990" s="319">
        <v>80</v>
      </c>
      <c r="D1990" s="107">
        <f t="shared" si="855"/>
        <v>80</v>
      </c>
      <c r="E1990" s="107"/>
      <c r="F1990" s="107"/>
      <c r="G1990" s="107"/>
      <c r="H1990" s="107"/>
      <c r="I1990" s="107"/>
      <c r="J1990" s="107">
        <v>80</v>
      </c>
      <c r="K1990" s="107"/>
      <c r="L1990" s="107"/>
      <c r="M1990" s="107"/>
      <c r="N1990" s="107"/>
      <c r="O1990" s="107"/>
      <c r="P1990" s="107"/>
      <c r="Q1990" s="107"/>
      <c r="R1990" s="107"/>
      <c r="S1990" s="107"/>
      <c r="T1990" s="107"/>
      <c r="U1990" s="375">
        <f t="shared" si="839"/>
        <v>80</v>
      </c>
      <c r="V1990" s="32">
        <f t="shared" si="853"/>
        <v>80</v>
      </c>
      <c r="W1990" s="97">
        <f t="shared" si="854"/>
        <v>80</v>
      </c>
      <c r="X1990" s="172">
        <f t="shared" si="837"/>
        <v>0</v>
      </c>
      <c r="Y1990" s="57"/>
      <c r="Z1990" s="5">
        <f t="shared" si="841"/>
        <v>0</v>
      </c>
      <c r="AA1990" s="58"/>
      <c r="AB1990" s="58"/>
      <c r="AC1990" s="58"/>
      <c r="AD1990" s="58"/>
      <c r="AE1990" s="58"/>
      <c r="AF1990" s="58"/>
      <c r="AG1990" s="58"/>
      <c r="AH1990" s="58"/>
      <c r="AI1990" s="58"/>
      <c r="AJ1990" s="58"/>
      <c r="AK1990" s="58"/>
      <c r="AL1990" s="58"/>
      <c r="AM1990" s="58"/>
      <c r="AN1990" s="58"/>
      <c r="AO1990" s="58"/>
      <c r="AP1990" s="58"/>
      <c r="AQ1990" s="58"/>
      <c r="AR1990" s="58"/>
      <c r="AS1990" s="58"/>
      <c r="AT1990" s="58"/>
      <c r="AU1990" s="58"/>
      <c r="AV1990" s="58"/>
      <c r="AW1990" s="58"/>
      <c r="AX1990" s="58"/>
      <c r="AY1990" s="58"/>
      <c r="AZ1990" s="58"/>
      <c r="BA1990" s="58"/>
      <c r="BB1990" s="58"/>
      <c r="BC1990" s="58"/>
      <c r="BD1990" s="58"/>
      <c r="BE1990" s="58"/>
      <c r="BF1990" s="58"/>
      <c r="BG1990" s="58"/>
    </row>
    <row r="1991" spans="1:59" s="49" customFormat="1" ht="12">
      <c r="A1991" s="42" t="s">
        <v>65</v>
      </c>
      <c r="B1991" s="43" t="s">
        <v>66</v>
      </c>
      <c r="C1991" s="378">
        <f>SUM(C1992:C1995)</f>
        <v>875</v>
      </c>
      <c r="D1991" s="103">
        <f t="shared" si="855"/>
        <v>1370</v>
      </c>
      <c r="E1991" s="103">
        <f>+SUM(E1992:E1995)</f>
        <v>0</v>
      </c>
      <c r="F1991" s="103">
        <f t="shared" ref="F1991:P1991" si="862">+SUM(F1992:F1995)</f>
        <v>200</v>
      </c>
      <c r="G1991" s="103">
        <f t="shared" si="862"/>
        <v>180</v>
      </c>
      <c r="H1991" s="103">
        <f t="shared" si="862"/>
        <v>0</v>
      </c>
      <c r="I1991" s="103">
        <f t="shared" si="862"/>
        <v>0</v>
      </c>
      <c r="J1991" s="103">
        <f t="shared" si="862"/>
        <v>0</v>
      </c>
      <c r="K1991" s="103">
        <f t="shared" si="862"/>
        <v>0</v>
      </c>
      <c r="L1991" s="103">
        <f t="shared" si="862"/>
        <v>0</v>
      </c>
      <c r="M1991" s="103">
        <f t="shared" si="862"/>
        <v>0</v>
      </c>
      <c r="N1991" s="103">
        <f t="shared" si="862"/>
        <v>990</v>
      </c>
      <c r="O1991" s="103">
        <f t="shared" si="862"/>
        <v>0</v>
      </c>
      <c r="P1991" s="103">
        <f t="shared" si="862"/>
        <v>0</v>
      </c>
      <c r="Q1991" s="103"/>
      <c r="R1991" s="103"/>
      <c r="S1991" s="103"/>
      <c r="T1991" s="103"/>
      <c r="U1991" s="380">
        <f t="shared" si="839"/>
        <v>1370</v>
      </c>
      <c r="V1991" s="32">
        <f t="shared" si="853"/>
        <v>1370</v>
      </c>
      <c r="W1991" s="97">
        <f t="shared" si="854"/>
        <v>1370</v>
      </c>
      <c r="X1991" s="176">
        <f t="shared" si="837"/>
        <v>495</v>
      </c>
      <c r="Y1991" s="38"/>
      <c r="Z1991" s="5">
        <f t="shared" si="841"/>
        <v>0</v>
      </c>
      <c r="AA1991" s="48"/>
      <c r="AB1991" s="48"/>
      <c r="AC1991" s="48"/>
      <c r="AD1991" s="48"/>
      <c r="AE1991" s="48"/>
      <c r="AF1991" s="48"/>
      <c r="AG1991" s="48"/>
      <c r="AH1991" s="48"/>
      <c r="AI1991" s="48"/>
      <c r="AJ1991" s="48"/>
      <c r="AK1991" s="48"/>
      <c r="AL1991" s="48"/>
      <c r="AM1991" s="48"/>
      <c r="AN1991" s="48"/>
      <c r="AO1991" s="48"/>
      <c r="AP1991" s="48"/>
      <c r="AQ1991" s="48"/>
      <c r="AR1991" s="48"/>
      <c r="AS1991" s="48"/>
      <c r="AT1991" s="48"/>
      <c r="AU1991" s="48"/>
      <c r="AV1991" s="48"/>
      <c r="AW1991" s="48"/>
      <c r="AX1991" s="48"/>
      <c r="AY1991" s="48"/>
      <c r="AZ1991" s="48"/>
      <c r="BA1991" s="48"/>
      <c r="BB1991" s="48"/>
      <c r="BC1991" s="48"/>
      <c r="BD1991" s="48"/>
      <c r="BE1991" s="48"/>
      <c r="BF1991" s="48"/>
      <c r="BG1991" s="48"/>
    </row>
    <row r="1992" spans="1:59" s="66" customFormat="1" ht="24">
      <c r="A1992" s="60" t="s">
        <v>40</v>
      </c>
      <c r="B1992" s="370" t="s">
        <v>1412</v>
      </c>
      <c r="C1992" s="319">
        <v>200</v>
      </c>
      <c r="D1992" s="107">
        <f t="shared" si="855"/>
        <v>200</v>
      </c>
      <c r="E1992" s="107"/>
      <c r="F1992" s="107">
        <v>200</v>
      </c>
      <c r="G1992" s="107"/>
      <c r="H1992" s="107"/>
      <c r="I1992" s="107"/>
      <c r="J1992" s="107"/>
      <c r="K1992" s="107"/>
      <c r="L1992" s="107"/>
      <c r="M1992" s="107"/>
      <c r="N1992" s="107"/>
      <c r="O1992" s="107"/>
      <c r="P1992" s="107"/>
      <c r="Q1992" s="107"/>
      <c r="R1992" s="107"/>
      <c r="S1992" s="107"/>
      <c r="T1992" s="107"/>
      <c r="U1992" s="375">
        <f t="shared" si="839"/>
        <v>200</v>
      </c>
      <c r="V1992" s="32">
        <f t="shared" si="853"/>
        <v>200</v>
      </c>
      <c r="W1992" s="97">
        <f t="shared" si="854"/>
        <v>200</v>
      </c>
      <c r="X1992" s="172">
        <f t="shared" si="837"/>
        <v>0</v>
      </c>
      <c r="Y1992" s="64"/>
      <c r="Z1992" s="5">
        <f t="shared" si="841"/>
        <v>0</v>
      </c>
      <c r="AA1992" s="65"/>
      <c r="AB1992" s="65"/>
      <c r="AC1992" s="65"/>
      <c r="AD1992" s="65"/>
      <c r="AE1992" s="65"/>
      <c r="AF1992" s="65"/>
      <c r="AG1992" s="65"/>
      <c r="AH1992" s="65"/>
      <c r="AI1992" s="65"/>
      <c r="AJ1992" s="65"/>
      <c r="AK1992" s="65"/>
      <c r="AL1992" s="65"/>
      <c r="AM1992" s="65"/>
      <c r="AN1992" s="65"/>
      <c r="AO1992" s="65"/>
      <c r="AP1992" s="65"/>
      <c r="AQ1992" s="65"/>
      <c r="AR1992" s="65"/>
      <c r="AS1992" s="65"/>
      <c r="AT1992" s="65"/>
      <c r="AU1992" s="65"/>
      <c r="AV1992" s="65"/>
      <c r="AW1992" s="65"/>
      <c r="AX1992" s="65"/>
      <c r="AY1992" s="65"/>
      <c r="AZ1992" s="65"/>
      <c r="BA1992" s="65"/>
      <c r="BB1992" s="65"/>
      <c r="BC1992" s="65"/>
      <c r="BD1992" s="65"/>
      <c r="BE1992" s="65"/>
      <c r="BF1992" s="65"/>
      <c r="BG1992" s="65"/>
    </row>
    <row r="1993" spans="1:59" s="66" customFormat="1" ht="12" outlineLevel="1">
      <c r="A1993" s="63" t="s">
        <v>40</v>
      </c>
      <c r="B1993" s="67" t="s">
        <v>1413</v>
      </c>
      <c r="C1993" s="319"/>
      <c r="D1993" s="107">
        <f t="shared" si="855"/>
        <v>495</v>
      </c>
      <c r="E1993" s="107"/>
      <c r="F1993" s="107"/>
      <c r="G1993" s="107"/>
      <c r="H1993" s="107"/>
      <c r="I1993" s="107"/>
      <c r="J1993" s="107"/>
      <c r="K1993" s="107"/>
      <c r="L1993" s="107"/>
      <c r="M1993" s="107"/>
      <c r="N1993" s="107">
        <v>495</v>
      </c>
      <c r="O1993" s="107"/>
      <c r="P1993" s="107"/>
      <c r="Q1993" s="107"/>
      <c r="R1993" s="107"/>
      <c r="S1993" s="107"/>
      <c r="T1993" s="107"/>
      <c r="U1993" s="375">
        <f t="shared" si="839"/>
        <v>495</v>
      </c>
      <c r="V1993" s="32">
        <f t="shared" si="853"/>
        <v>495</v>
      </c>
      <c r="W1993" s="97">
        <f t="shared" si="854"/>
        <v>495</v>
      </c>
      <c r="X1993" s="172">
        <f t="shared" si="837"/>
        <v>495</v>
      </c>
      <c r="Y1993" s="64"/>
      <c r="Z1993" s="5">
        <f t="shared" si="841"/>
        <v>0</v>
      </c>
      <c r="AA1993" s="65"/>
      <c r="AB1993" s="65"/>
      <c r="AC1993" s="65"/>
      <c r="AD1993" s="65"/>
      <c r="AE1993" s="65"/>
      <c r="AF1993" s="65"/>
      <c r="AG1993" s="65"/>
      <c r="AH1993" s="65"/>
      <c r="AI1993" s="65"/>
      <c r="AJ1993" s="65"/>
      <c r="AK1993" s="65"/>
      <c r="AL1993" s="65"/>
      <c r="AM1993" s="65"/>
      <c r="AN1993" s="65"/>
      <c r="AO1993" s="65"/>
      <c r="AP1993" s="65"/>
      <c r="AQ1993" s="65"/>
      <c r="AR1993" s="65"/>
      <c r="AS1993" s="65"/>
      <c r="AT1993" s="65"/>
      <c r="AU1993" s="65"/>
      <c r="AV1993" s="65"/>
      <c r="AW1993" s="65"/>
      <c r="AX1993" s="65"/>
      <c r="AY1993" s="65"/>
      <c r="AZ1993" s="65"/>
      <c r="BA1993" s="65"/>
      <c r="BB1993" s="65"/>
      <c r="BC1993" s="65"/>
      <c r="BD1993" s="65"/>
      <c r="BE1993" s="65"/>
      <c r="BF1993" s="65"/>
      <c r="BG1993" s="65"/>
    </row>
    <row r="1994" spans="1:59" s="66" customFormat="1" ht="24" outlineLevel="1">
      <c r="A1994" s="60" t="s">
        <v>40</v>
      </c>
      <c r="B1994" s="395" t="s">
        <v>1414</v>
      </c>
      <c r="C1994" s="392">
        <v>495</v>
      </c>
      <c r="D1994" s="107">
        <f t="shared" si="855"/>
        <v>495</v>
      </c>
      <c r="E1994" s="107"/>
      <c r="F1994" s="107"/>
      <c r="G1994" s="107"/>
      <c r="H1994" s="107"/>
      <c r="I1994" s="107"/>
      <c r="J1994" s="107"/>
      <c r="K1994" s="107"/>
      <c r="L1994" s="107"/>
      <c r="M1994" s="107"/>
      <c r="N1994" s="107">
        <v>495</v>
      </c>
      <c r="O1994" s="107"/>
      <c r="P1994" s="107"/>
      <c r="Q1994" s="107"/>
      <c r="R1994" s="107"/>
      <c r="S1994" s="107"/>
      <c r="T1994" s="107"/>
      <c r="U1994" s="396">
        <f t="shared" si="839"/>
        <v>495</v>
      </c>
      <c r="V1994" s="32">
        <f t="shared" si="853"/>
        <v>495</v>
      </c>
      <c r="W1994" s="97">
        <f t="shared" si="854"/>
        <v>495</v>
      </c>
      <c r="X1994" s="172">
        <f t="shared" si="837"/>
        <v>0</v>
      </c>
      <c r="Y1994" s="64"/>
      <c r="Z1994" s="5">
        <f t="shared" si="841"/>
        <v>0</v>
      </c>
      <c r="AA1994" s="65"/>
      <c r="AB1994" s="65"/>
      <c r="AC1994" s="65"/>
      <c r="AD1994" s="65"/>
      <c r="AE1994" s="65"/>
      <c r="AF1994" s="65"/>
      <c r="AG1994" s="65"/>
      <c r="AH1994" s="65"/>
      <c r="AI1994" s="65"/>
      <c r="AJ1994" s="65"/>
      <c r="AK1994" s="65"/>
      <c r="AL1994" s="65"/>
      <c r="AM1994" s="65"/>
      <c r="AN1994" s="65"/>
      <c r="AO1994" s="65"/>
      <c r="AP1994" s="65"/>
      <c r="AQ1994" s="65"/>
      <c r="AR1994" s="65"/>
      <c r="AS1994" s="65"/>
      <c r="AT1994" s="65"/>
      <c r="AU1994" s="65"/>
      <c r="AV1994" s="65"/>
      <c r="AW1994" s="65"/>
      <c r="AX1994" s="65"/>
      <c r="AY1994" s="65"/>
      <c r="AZ1994" s="65"/>
      <c r="BA1994" s="65"/>
      <c r="BB1994" s="65"/>
      <c r="BC1994" s="65"/>
      <c r="BD1994" s="65"/>
      <c r="BE1994" s="65"/>
      <c r="BF1994" s="65"/>
      <c r="BG1994" s="65"/>
    </row>
    <row r="1995" spans="1:59" s="66" customFormat="1" ht="24">
      <c r="A1995" s="60" t="s">
        <v>40</v>
      </c>
      <c r="B1995" s="67" t="s">
        <v>1415</v>
      </c>
      <c r="C1995" s="392">
        <v>180</v>
      </c>
      <c r="D1995" s="107">
        <f t="shared" si="855"/>
        <v>180</v>
      </c>
      <c r="E1995" s="107"/>
      <c r="F1995" s="107"/>
      <c r="G1995" s="107">
        <v>180</v>
      </c>
      <c r="H1995" s="107"/>
      <c r="I1995" s="107"/>
      <c r="J1995" s="107"/>
      <c r="K1995" s="107"/>
      <c r="L1995" s="107"/>
      <c r="M1995" s="107"/>
      <c r="N1995" s="107"/>
      <c r="O1995" s="107"/>
      <c r="P1995" s="107"/>
      <c r="Q1995" s="107"/>
      <c r="R1995" s="107"/>
      <c r="S1995" s="107"/>
      <c r="T1995" s="107"/>
      <c r="U1995" s="396">
        <f t="shared" si="839"/>
        <v>180</v>
      </c>
      <c r="V1995" s="32">
        <f t="shared" si="853"/>
        <v>180</v>
      </c>
      <c r="W1995" s="97">
        <f t="shared" si="854"/>
        <v>180</v>
      </c>
      <c r="X1995" s="172">
        <f t="shared" si="837"/>
        <v>0</v>
      </c>
      <c r="Y1995" s="64"/>
      <c r="Z1995" s="5">
        <f t="shared" si="841"/>
        <v>0</v>
      </c>
      <c r="AA1995" s="65"/>
      <c r="AB1995" s="65"/>
      <c r="AC1995" s="65"/>
      <c r="AD1995" s="65"/>
      <c r="AE1995" s="65"/>
      <c r="AF1995" s="65"/>
      <c r="AG1995" s="65"/>
      <c r="AH1995" s="65"/>
      <c r="AI1995" s="65"/>
      <c r="AJ1995" s="65"/>
      <c r="AK1995" s="65"/>
      <c r="AL1995" s="65"/>
      <c r="AM1995" s="65"/>
      <c r="AN1995" s="65"/>
      <c r="AO1995" s="65"/>
      <c r="AP1995" s="65"/>
      <c r="AQ1995" s="65"/>
      <c r="AR1995" s="65"/>
      <c r="AS1995" s="65"/>
      <c r="AT1995" s="65"/>
      <c r="AU1995" s="65"/>
      <c r="AV1995" s="65"/>
      <c r="AW1995" s="65"/>
      <c r="AX1995" s="65"/>
      <c r="AY1995" s="65"/>
      <c r="AZ1995" s="65"/>
      <c r="BA1995" s="65"/>
      <c r="BB1995" s="65"/>
      <c r="BC1995" s="65"/>
      <c r="BD1995" s="65"/>
      <c r="BE1995" s="65"/>
      <c r="BF1995" s="65"/>
      <c r="BG1995" s="65"/>
    </row>
    <row r="1996" spans="1:59" s="41" customFormat="1" ht="13.5" customHeight="1">
      <c r="A1996" s="27">
        <v>35</v>
      </c>
      <c r="B1996" s="28" t="s">
        <v>1416</v>
      </c>
      <c r="C1996" s="397">
        <f>C1997+C1998+C1999</f>
        <v>890</v>
      </c>
      <c r="D1996" s="37">
        <f t="shared" si="855"/>
        <v>1618</v>
      </c>
      <c r="E1996" s="37">
        <v>0</v>
      </c>
      <c r="F1996" s="37">
        <v>0</v>
      </c>
      <c r="G1996" s="37">
        <v>0</v>
      </c>
      <c r="H1996" s="37">
        <v>0</v>
      </c>
      <c r="I1996" s="37">
        <v>0</v>
      </c>
      <c r="J1996" s="37">
        <v>0</v>
      </c>
      <c r="K1996" s="37">
        <v>0</v>
      </c>
      <c r="L1996" s="37">
        <v>0</v>
      </c>
      <c r="M1996" s="37">
        <v>0</v>
      </c>
      <c r="N1996" s="37">
        <f>+N1997+N1998+N1999</f>
        <v>1618</v>
      </c>
      <c r="O1996" s="37">
        <v>0</v>
      </c>
      <c r="P1996" s="37">
        <v>0</v>
      </c>
      <c r="Q1996" s="37">
        <f t="shared" ref="Q1996:T1996" si="863">+Q1997+Q1998+Q1999</f>
        <v>0</v>
      </c>
      <c r="R1996" s="37"/>
      <c r="S1996" s="37">
        <f t="shared" si="863"/>
        <v>4</v>
      </c>
      <c r="T1996" s="37">
        <f t="shared" si="863"/>
        <v>0</v>
      </c>
      <c r="U1996" s="398">
        <f t="shared" si="839"/>
        <v>1618</v>
      </c>
      <c r="V1996" s="32">
        <f t="shared" si="853"/>
        <v>1614</v>
      </c>
      <c r="W1996" s="97">
        <f t="shared" si="854"/>
        <v>1618</v>
      </c>
      <c r="X1996" s="125">
        <f t="shared" si="837"/>
        <v>728</v>
      </c>
      <c r="Y1996" s="75" t="s">
        <v>37</v>
      </c>
      <c r="Z1996" s="5">
        <f t="shared" si="841"/>
        <v>0</v>
      </c>
      <c r="AA1996" s="39"/>
      <c r="AB1996" s="39"/>
      <c r="AC1996" s="40"/>
      <c r="AD1996" s="40"/>
      <c r="AE1996" s="40"/>
      <c r="AF1996" s="40"/>
      <c r="AG1996" s="40"/>
      <c r="AH1996" s="40"/>
      <c r="AI1996" s="40"/>
      <c r="AJ1996" s="40"/>
      <c r="AK1996" s="40"/>
      <c r="AL1996" s="40"/>
      <c r="AM1996" s="40"/>
      <c r="AN1996" s="40"/>
      <c r="AO1996" s="40"/>
      <c r="AP1996" s="40"/>
      <c r="AQ1996" s="40"/>
      <c r="AR1996" s="40"/>
      <c r="AS1996" s="40"/>
      <c r="AT1996" s="40"/>
      <c r="AU1996" s="40"/>
      <c r="AV1996" s="40"/>
      <c r="AW1996" s="40"/>
      <c r="AX1996" s="40"/>
      <c r="AY1996" s="40"/>
      <c r="AZ1996" s="40"/>
      <c r="BA1996" s="40"/>
      <c r="BB1996" s="40"/>
      <c r="BC1996" s="40"/>
      <c r="BD1996" s="40"/>
      <c r="BE1996" s="40"/>
      <c r="BF1996" s="40"/>
      <c r="BG1996" s="40"/>
    </row>
    <row r="1997" spans="1:59" s="49" customFormat="1" ht="12">
      <c r="A1997" s="42" t="s">
        <v>35</v>
      </c>
      <c r="B1997" s="43" t="s">
        <v>139</v>
      </c>
      <c r="C1997" s="399">
        <v>342</v>
      </c>
      <c r="D1997" s="103">
        <f t="shared" si="855"/>
        <v>420</v>
      </c>
      <c r="E1997" s="103"/>
      <c r="F1997" s="103"/>
      <c r="G1997" s="103"/>
      <c r="H1997" s="103"/>
      <c r="I1997" s="103"/>
      <c r="J1997" s="103"/>
      <c r="K1997" s="103"/>
      <c r="L1997" s="103"/>
      <c r="M1997" s="103"/>
      <c r="N1997" s="103">
        <v>420</v>
      </c>
      <c r="O1997" s="103"/>
      <c r="P1997" s="103"/>
      <c r="Q1997" s="103"/>
      <c r="R1997" s="103"/>
      <c r="S1997" s="103"/>
      <c r="T1997" s="103"/>
      <c r="U1997" s="396">
        <f t="shared" si="839"/>
        <v>420</v>
      </c>
      <c r="V1997" s="32">
        <f t="shared" si="853"/>
        <v>420</v>
      </c>
      <c r="W1997" s="97">
        <f t="shared" si="854"/>
        <v>420</v>
      </c>
      <c r="X1997" s="176">
        <f t="shared" si="837"/>
        <v>78</v>
      </c>
      <c r="Y1997" s="38"/>
      <c r="Z1997" s="5">
        <f t="shared" si="841"/>
        <v>0</v>
      </c>
      <c r="AA1997" s="48"/>
      <c r="AB1997" s="48"/>
      <c r="AC1997" s="48"/>
      <c r="AD1997" s="48"/>
      <c r="AE1997" s="48"/>
      <c r="AF1997" s="48"/>
      <c r="AG1997" s="48"/>
      <c r="AH1997" s="48"/>
      <c r="AI1997" s="48"/>
      <c r="AJ1997" s="48"/>
      <c r="AK1997" s="48"/>
      <c r="AL1997" s="48"/>
      <c r="AM1997" s="48"/>
      <c r="AN1997" s="48"/>
      <c r="AO1997" s="48"/>
      <c r="AP1997" s="48"/>
      <c r="AQ1997" s="48"/>
      <c r="AR1997" s="48"/>
      <c r="AS1997" s="48"/>
      <c r="AT1997" s="48"/>
      <c r="AU1997" s="48"/>
      <c r="AV1997" s="48"/>
      <c r="AW1997" s="48"/>
      <c r="AX1997" s="48"/>
      <c r="AY1997" s="48"/>
      <c r="AZ1997" s="48"/>
      <c r="BA1997" s="48"/>
      <c r="BB1997" s="48"/>
      <c r="BC1997" s="48"/>
      <c r="BD1997" s="48"/>
      <c r="BE1997" s="48"/>
      <c r="BF1997" s="48"/>
      <c r="BG1997" s="48"/>
    </row>
    <row r="1998" spans="1:59" s="49" customFormat="1" ht="12">
      <c r="A1998" s="42" t="s">
        <v>43</v>
      </c>
      <c r="B1998" s="43" t="s">
        <v>44</v>
      </c>
      <c r="C1998" s="399">
        <v>38</v>
      </c>
      <c r="D1998" s="103">
        <f t="shared" si="855"/>
        <v>38</v>
      </c>
      <c r="E1998" s="103"/>
      <c r="F1998" s="103"/>
      <c r="G1998" s="103"/>
      <c r="H1998" s="103"/>
      <c r="I1998" s="103"/>
      <c r="J1998" s="103"/>
      <c r="K1998" s="103"/>
      <c r="L1998" s="103"/>
      <c r="M1998" s="103"/>
      <c r="N1998" s="103">
        <v>38</v>
      </c>
      <c r="O1998" s="103"/>
      <c r="P1998" s="103"/>
      <c r="Q1998" s="103"/>
      <c r="R1998" s="103"/>
      <c r="S1998" s="103">
        <v>4</v>
      </c>
      <c r="T1998" s="103"/>
      <c r="U1998" s="400">
        <f t="shared" si="839"/>
        <v>38</v>
      </c>
      <c r="V1998" s="32">
        <f t="shared" si="853"/>
        <v>34</v>
      </c>
      <c r="W1998" s="97">
        <f t="shared" si="854"/>
        <v>38</v>
      </c>
      <c r="X1998" s="176">
        <f t="shared" si="837"/>
        <v>0</v>
      </c>
      <c r="Y1998" s="38"/>
      <c r="Z1998" s="5">
        <f t="shared" si="841"/>
        <v>0</v>
      </c>
      <c r="AA1998" s="48"/>
      <c r="AB1998" s="48"/>
      <c r="AC1998" s="48"/>
      <c r="AD1998" s="48"/>
      <c r="AE1998" s="48"/>
      <c r="AF1998" s="48"/>
      <c r="AG1998" s="48"/>
      <c r="AH1998" s="48"/>
      <c r="AI1998" s="48"/>
      <c r="AJ1998" s="48"/>
      <c r="AK1998" s="48"/>
      <c r="AL1998" s="48"/>
      <c r="AM1998" s="48"/>
      <c r="AN1998" s="48"/>
      <c r="AO1998" s="48"/>
      <c r="AP1998" s="48"/>
      <c r="AQ1998" s="48"/>
      <c r="AR1998" s="48"/>
      <c r="AS1998" s="48"/>
      <c r="AT1998" s="48"/>
      <c r="AU1998" s="48"/>
      <c r="AV1998" s="48"/>
      <c r="AW1998" s="48"/>
      <c r="AX1998" s="48"/>
      <c r="AY1998" s="48"/>
      <c r="AZ1998" s="48"/>
      <c r="BA1998" s="48"/>
      <c r="BB1998" s="48"/>
      <c r="BC1998" s="48"/>
      <c r="BD1998" s="48"/>
      <c r="BE1998" s="48"/>
      <c r="BF1998" s="48"/>
      <c r="BG1998" s="48"/>
    </row>
    <row r="1999" spans="1:59" s="49" customFormat="1" ht="12">
      <c r="A1999" s="42" t="s">
        <v>43</v>
      </c>
      <c r="B1999" s="43" t="s">
        <v>66</v>
      </c>
      <c r="C1999" s="399">
        <f>SUM(C2000:C2004)</f>
        <v>510</v>
      </c>
      <c r="D1999" s="103">
        <f t="shared" si="855"/>
        <v>1160</v>
      </c>
      <c r="E1999" s="103">
        <v>0</v>
      </c>
      <c r="F1999" s="103">
        <v>0</v>
      </c>
      <c r="G1999" s="103">
        <v>0</v>
      </c>
      <c r="H1999" s="103">
        <v>0</v>
      </c>
      <c r="I1999" s="103">
        <v>0</v>
      </c>
      <c r="J1999" s="103">
        <v>0</v>
      </c>
      <c r="K1999" s="103">
        <v>0</v>
      </c>
      <c r="L1999" s="103">
        <v>0</v>
      </c>
      <c r="M1999" s="103">
        <v>0</v>
      </c>
      <c r="N1999" s="103">
        <f>SUM(N2000:N2004)</f>
        <v>1160</v>
      </c>
      <c r="O1999" s="103">
        <v>0</v>
      </c>
      <c r="P1999" s="103">
        <v>0</v>
      </c>
      <c r="Q1999" s="103"/>
      <c r="R1999" s="103"/>
      <c r="S1999" s="103"/>
      <c r="T1999" s="103"/>
      <c r="U1999" s="400">
        <f t="shared" si="839"/>
        <v>1160</v>
      </c>
      <c r="V1999" s="32">
        <f t="shared" si="853"/>
        <v>1160</v>
      </c>
      <c r="W1999" s="97">
        <f t="shared" si="854"/>
        <v>1160</v>
      </c>
      <c r="X1999" s="176">
        <f t="shared" si="837"/>
        <v>650</v>
      </c>
      <c r="Y1999" s="38"/>
      <c r="Z1999" s="5">
        <f t="shared" si="841"/>
        <v>0</v>
      </c>
      <c r="AA1999" s="48"/>
      <c r="AB1999" s="48"/>
      <c r="AC1999" s="48"/>
      <c r="AD1999" s="48"/>
      <c r="AE1999" s="48"/>
      <c r="AF1999" s="48"/>
      <c r="AG1999" s="48"/>
      <c r="AH1999" s="48"/>
      <c r="AI1999" s="48"/>
      <c r="AJ1999" s="48"/>
      <c r="AK1999" s="48"/>
      <c r="AL1999" s="48"/>
      <c r="AM1999" s="48"/>
      <c r="AN1999" s="48"/>
      <c r="AO1999" s="48"/>
      <c r="AP1999" s="48"/>
      <c r="AQ1999" s="48"/>
      <c r="AR1999" s="48"/>
      <c r="AS1999" s="48"/>
      <c r="AT1999" s="48"/>
      <c r="AU1999" s="48"/>
      <c r="AV1999" s="48"/>
      <c r="AW1999" s="48"/>
      <c r="AX1999" s="48"/>
      <c r="AY1999" s="48"/>
      <c r="AZ1999" s="48"/>
      <c r="BA1999" s="48"/>
      <c r="BB1999" s="48"/>
      <c r="BC1999" s="48"/>
      <c r="BD1999" s="48"/>
      <c r="BE1999" s="48"/>
      <c r="BF1999" s="48"/>
      <c r="BG1999" s="48"/>
    </row>
    <row r="2000" spans="1:59" s="59" customFormat="1" ht="12">
      <c r="A2000" s="50" t="s">
        <v>40</v>
      </c>
      <c r="B2000" s="51" t="s">
        <v>1417</v>
      </c>
      <c r="C2000" s="392">
        <v>200</v>
      </c>
      <c r="D2000" s="107">
        <f t="shared" si="855"/>
        <v>200</v>
      </c>
      <c r="E2000" s="107"/>
      <c r="F2000" s="107"/>
      <c r="G2000" s="107"/>
      <c r="H2000" s="107"/>
      <c r="I2000" s="107"/>
      <c r="J2000" s="107"/>
      <c r="K2000" s="107"/>
      <c r="L2000" s="107"/>
      <c r="M2000" s="107"/>
      <c r="N2000" s="107">
        <v>200</v>
      </c>
      <c r="O2000" s="107"/>
      <c r="P2000" s="107"/>
      <c r="Q2000" s="107"/>
      <c r="R2000" s="107"/>
      <c r="S2000" s="107"/>
      <c r="T2000" s="107"/>
      <c r="U2000" s="396">
        <f t="shared" si="839"/>
        <v>200</v>
      </c>
      <c r="V2000" s="32">
        <f t="shared" si="853"/>
        <v>200</v>
      </c>
      <c r="W2000" s="97">
        <f t="shared" si="854"/>
        <v>200</v>
      </c>
      <c r="X2000" s="172">
        <f t="shared" si="837"/>
        <v>0</v>
      </c>
      <c r="Y2000" s="57"/>
      <c r="Z2000" s="5">
        <f t="shared" si="841"/>
        <v>0</v>
      </c>
      <c r="AA2000" s="58"/>
      <c r="AB2000" s="58"/>
      <c r="AC2000" s="58"/>
      <c r="AD2000" s="58"/>
      <c r="AE2000" s="58"/>
      <c r="AF2000" s="58"/>
      <c r="AG2000" s="58"/>
      <c r="AH2000" s="58"/>
      <c r="AI2000" s="58"/>
      <c r="AJ2000" s="58"/>
      <c r="AK2000" s="58"/>
      <c r="AL2000" s="58"/>
      <c r="AM2000" s="58"/>
      <c r="AN2000" s="58"/>
      <c r="AO2000" s="58"/>
      <c r="AP2000" s="58"/>
      <c r="AQ2000" s="58"/>
      <c r="AR2000" s="58"/>
      <c r="AS2000" s="58"/>
      <c r="AT2000" s="58"/>
      <c r="AU2000" s="58"/>
      <c r="AV2000" s="58"/>
      <c r="AW2000" s="58"/>
      <c r="AX2000" s="58"/>
      <c r="AY2000" s="58"/>
      <c r="AZ2000" s="58"/>
      <c r="BA2000" s="58"/>
      <c r="BB2000" s="58"/>
      <c r="BC2000" s="58"/>
      <c r="BD2000" s="58"/>
      <c r="BE2000" s="58"/>
      <c r="BF2000" s="58"/>
      <c r="BG2000" s="58"/>
    </row>
    <row r="2001" spans="1:59" s="117" customFormat="1" ht="36" customHeight="1" outlineLevel="1">
      <c r="A2001" s="60" t="s">
        <v>40</v>
      </c>
      <c r="B2001" s="51" t="s">
        <v>1418</v>
      </c>
      <c r="C2001" s="392">
        <v>310</v>
      </c>
      <c r="D2001" s="107">
        <f t="shared" si="855"/>
        <v>310</v>
      </c>
      <c r="E2001" s="107"/>
      <c r="F2001" s="107"/>
      <c r="G2001" s="107"/>
      <c r="H2001" s="107"/>
      <c r="I2001" s="107"/>
      <c r="J2001" s="107"/>
      <c r="K2001" s="107"/>
      <c r="L2001" s="107"/>
      <c r="M2001" s="107"/>
      <c r="N2001" s="107">
        <v>310</v>
      </c>
      <c r="O2001" s="107"/>
      <c r="P2001" s="107"/>
      <c r="Q2001" s="107"/>
      <c r="R2001" s="107"/>
      <c r="S2001" s="107"/>
      <c r="T2001" s="107"/>
      <c r="U2001" s="396">
        <f t="shared" si="839"/>
        <v>310</v>
      </c>
      <c r="V2001" s="32">
        <f t="shared" si="853"/>
        <v>310</v>
      </c>
      <c r="W2001" s="97">
        <f t="shared" si="854"/>
        <v>310</v>
      </c>
      <c r="X2001" s="172">
        <f t="shared" si="837"/>
        <v>0</v>
      </c>
      <c r="Y2001" s="79"/>
      <c r="Z2001" s="5">
        <f t="shared" si="841"/>
        <v>0</v>
      </c>
      <c r="AA2001" s="116"/>
      <c r="AB2001" s="116"/>
      <c r="AC2001" s="116"/>
      <c r="AD2001" s="116"/>
      <c r="AE2001" s="116"/>
      <c r="AF2001" s="116"/>
      <c r="AG2001" s="116"/>
      <c r="AH2001" s="116"/>
      <c r="AI2001" s="116"/>
      <c r="AJ2001" s="116"/>
      <c r="AK2001" s="116"/>
      <c r="AL2001" s="116"/>
      <c r="AM2001" s="116"/>
      <c r="AN2001" s="116"/>
      <c r="AO2001" s="116"/>
      <c r="AP2001" s="116"/>
      <c r="AQ2001" s="116"/>
      <c r="AR2001" s="116"/>
      <c r="AS2001" s="116"/>
      <c r="AT2001" s="116"/>
      <c r="AU2001" s="116"/>
      <c r="AV2001" s="116"/>
      <c r="AW2001" s="116"/>
      <c r="AX2001" s="116"/>
      <c r="AY2001" s="116"/>
      <c r="AZ2001" s="116"/>
      <c r="BA2001" s="116"/>
      <c r="BB2001" s="116"/>
      <c r="BC2001" s="116"/>
      <c r="BD2001" s="116"/>
      <c r="BE2001" s="116"/>
      <c r="BF2001" s="116"/>
      <c r="BG2001" s="116"/>
    </row>
    <row r="2002" spans="1:59" s="117" customFormat="1" ht="36">
      <c r="A2002" s="60" t="s">
        <v>40</v>
      </c>
      <c r="B2002" s="51" t="s">
        <v>1419</v>
      </c>
      <c r="C2002" s="392"/>
      <c r="D2002" s="107">
        <f t="shared" si="855"/>
        <v>200</v>
      </c>
      <c r="E2002" s="107"/>
      <c r="F2002" s="107"/>
      <c r="G2002" s="107"/>
      <c r="H2002" s="107"/>
      <c r="I2002" s="107"/>
      <c r="J2002" s="107"/>
      <c r="K2002" s="107"/>
      <c r="L2002" s="107"/>
      <c r="M2002" s="107"/>
      <c r="N2002" s="107">
        <v>200</v>
      </c>
      <c r="O2002" s="107"/>
      <c r="P2002" s="107"/>
      <c r="Q2002" s="107"/>
      <c r="R2002" s="107"/>
      <c r="S2002" s="107"/>
      <c r="T2002" s="107"/>
      <c r="U2002" s="396">
        <f t="shared" si="839"/>
        <v>200</v>
      </c>
      <c r="V2002" s="32">
        <f t="shared" si="853"/>
        <v>200</v>
      </c>
      <c r="W2002" s="97">
        <f t="shared" si="854"/>
        <v>200</v>
      </c>
      <c r="X2002" s="172">
        <f t="shared" si="837"/>
        <v>200</v>
      </c>
      <c r="Y2002" s="79"/>
      <c r="Z2002" s="5">
        <f t="shared" si="841"/>
        <v>0</v>
      </c>
      <c r="AA2002" s="116"/>
      <c r="AB2002" s="116"/>
      <c r="AC2002" s="116"/>
      <c r="AD2002" s="116"/>
      <c r="AE2002" s="116"/>
      <c r="AF2002" s="116"/>
      <c r="AG2002" s="116"/>
      <c r="AH2002" s="116"/>
      <c r="AI2002" s="116"/>
      <c r="AJ2002" s="116"/>
      <c r="AK2002" s="116"/>
      <c r="AL2002" s="116"/>
      <c r="AM2002" s="116"/>
      <c r="AN2002" s="116"/>
      <c r="AO2002" s="116"/>
      <c r="AP2002" s="116"/>
      <c r="AQ2002" s="116"/>
      <c r="AR2002" s="116"/>
      <c r="AS2002" s="116"/>
      <c r="AT2002" s="116"/>
      <c r="AU2002" s="116"/>
      <c r="AV2002" s="116"/>
      <c r="AW2002" s="116"/>
      <c r="AX2002" s="116"/>
      <c r="AY2002" s="116"/>
      <c r="AZ2002" s="116"/>
      <c r="BA2002" s="116"/>
      <c r="BB2002" s="116"/>
      <c r="BC2002" s="116"/>
      <c r="BD2002" s="116"/>
      <c r="BE2002" s="116"/>
      <c r="BF2002" s="116"/>
      <c r="BG2002" s="116"/>
    </row>
    <row r="2003" spans="1:59" s="117" customFormat="1" ht="12" outlineLevel="1">
      <c r="A2003" s="63" t="s">
        <v>40</v>
      </c>
      <c r="B2003" s="51" t="s">
        <v>1420</v>
      </c>
      <c r="C2003" s="399"/>
      <c r="D2003" s="107">
        <f t="shared" si="855"/>
        <v>100</v>
      </c>
      <c r="E2003" s="107"/>
      <c r="F2003" s="107"/>
      <c r="G2003" s="107"/>
      <c r="H2003" s="107"/>
      <c r="I2003" s="107"/>
      <c r="J2003" s="107"/>
      <c r="K2003" s="107"/>
      <c r="L2003" s="107"/>
      <c r="M2003" s="107"/>
      <c r="N2003" s="107">
        <v>100</v>
      </c>
      <c r="O2003" s="107"/>
      <c r="P2003" s="107"/>
      <c r="Q2003" s="107"/>
      <c r="R2003" s="107"/>
      <c r="S2003" s="107"/>
      <c r="T2003" s="107"/>
      <c r="U2003" s="396">
        <f t="shared" si="839"/>
        <v>100</v>
      </c>
      <c r="V2003" s="32">
        <f t="shared" si="853"/>
        <v>100</v>
      </c>
      <c r="W2003" s="97">
        <f t="shared" si="854"/>
        <v>100</v>
      </c>
      <c r="X2003" s="172">
        <f t="shared" ref="X2003:X2066" si="864">D2003-C2003</f>
        <v>100</v>
      </c>
      <c r="Y2003" s="79"/>
      <c r="Z2003" s="5">
        <f t="shared" si="841"/>
        <v>0</v>
      </c>
      <c r="AA2003" s="116"/>
      <c r="AB2003" s="116"/>
      <c r="AC2003" s="116"/>
      <c r="AD2003" s="116"/>
      <c r="AE2003" s="116"/>
      <c r="AF2003" s="116"/>
      <c r="AG2003" s="116"/>
      <c r="AH2003" s="116"/>
      <c r="AI2003" s="116"/>
      <c r="AJ2003" s="116"/>
      <c r="AK2003" s="116"/>
      <c r="AL2003" s="116"/>
      <c r="AM2003" s="116"/>
      <c r="AN2003" s="116"/>
      <c r="AO2003" s="116"/>
      <c r="AP2003" s="116"/>
      <c r="AQ2003" s="116"/>
      <c r="AR2003" s="116"/>
      <c r="AS2003" s="116"/>
      <c r="AT2003" s="116"/>
      <c r="AU2003" s="116"/>
      <c r="AV2003" s="116"/>
      <c r="AW2003" s="116"/>
      <c r="AX2003" s="116"/>
      <c r="AY2003" s="116"/>
      <c r="AZ2003" s="116"/>
      <c r="BA2003" s="116"/>
      <c r="BB2003" s="116"/>
      <c r="BC2003" s="116"/>
      <c r="BD2003" s="116"/>
      <c r="BE2003" s="116"/>
      <c r="BF2003" s="116"/>
      <c r="BG2003" s="116"/>
    </row>
    <row r="2004" spans="1:59" s="117" customFormat="1" ht="24" outlineLevel="1">
      <c r="A2004" s="63" t="s">
        <v>40</v>
      </c>
      <c r="B2004" s="51" t="s">
        <v>1421</v>
      </c>
      <c r="C2004" s="392"/>
      <c r="D2004" s="107">
        <f t="shared" si="855"/>
        <v>350</v>
      </c>
      <c r="E2004" s="107"/>
      <c r="F2004" s="107"/>
      <c r="G2004" s="107"/>
      <c r="H2004" s="107"/>
      <c r="I2004" s="107"/>
      <c r="J2004" s="107"/>
      <c r="K2004" s="107"/>
      <c r="L2004" s="107"/>
      <c r="M2004" s="107"/>
      <c r="N2004" s="107">
        <v>350</v>
      </c>
      <c r="O2004" s="107"/>
      <c r="P2004" s="107"/>
      <c r="Q2004" s="107"/>
      <c r="R2004" s="107"/>
      <c r="S2004" s="107"/>
      <c r="T2004" s="107"/>
      <c r="U2004" s="396"/>
      <c r="V2004" s="32"/>
      <c r="W2004" s="97"/>
      <c r="X2004" s="172">
        <f t="shared" si="864"/>
        <v>350</v>
      </c>
      <c r="Y2004" s="79"/>
      <c r="Z2004" s="5">
        <f t="shared" si="841"/>
        <v>0</v>
      </c>
      <c r="AA2004" s="116"/>
      <c r="AB2004" s="116"/>
      <c r="AC2004" s="116"/>
      <c r="AD2004" s="116"/>
      <c r="AE2004" s="116"/>
      <c r="AF2004" s="116"/>
      <c r="AG2004" s="116"/>
      <c r="AH2004" s="116"/>
      <c r="AI2004" s="116"/>
      <c r="AJ2004" s="116"/>
      <c r="AK2004" s="116"/>
      <c r="AL2004" s="116"/>
      <c r="AM2004" s="116"/>
      <c r="AN2004" s="116"/>
      <c r="AO2004" s="116"/>
      <c r="AP2004" s="116"/>
      <c r="AQ2004" s="116"/>
      <c r="AR2004" s="116"/>
      <c r="AS2004" s="116"/>
      <c r="AT2004" s="116"/>
      <c r="AU2004" s="116"/>
      <c r="AV2004" s="116"/>
      <c r="AW2004" s="116"/>
      <c r="AX2004" s="116"/>
      <c r="AY2004" s="116"/>
      <c r="AZ2004" s="116"/>
      <c r="BA2004" s="116"/>
      <c r="BB2004" s="116"/>
      <c r="BC2004" s="116"/>
      <c r="BD2004" s="116"/>
      <c r="BE2004" s="116"/>
      <c r="BF2004" s="116"/>
      <c r="BG2004" s="116"/>
    </row>
    <row r="2005" spans="1:59" s="41" customFormat="1" ht="13.5" customHeight="1">
      <c r="A2005" s="83">
        <v>36</v>
      </c>
      <c r="B2005" s="28" t="s">
        <v>1422</v>
      </c>
      <c r="C2005" s="397">
        <f>C2006+C2008+C2009+C2012</f>
        <v>1487</v>
      </c>
      <c r="D2005" s="37">
        <f t="shared" si="855"/>
        <v>1577</v>
      </c>
      <c r="E2005" s="37">
        <v>0</v>
      </c>
      <c r="F2005" s="37">
        <v>0</v>
      </c>
      <c r="G2005" s="37">
        <f>+G2006+G2008+G2009+G2012</f>
        <v>1577</v>
      </c>
      <c r="H2005" s="37">
        <v>0</v>
      </c>
      <c r="I2005" s="37">
        <v>0</v>
      </c>
      <c r="J2005" s="37">
        <v>0</v>
      </c>
      <c r="K2005" s="37">
        <v>0</v>
      </c>
      <c r="L2005" s="37">
        <v>0</v>
      </c>
      <c r="M2005" s="37">
        <v>0</v>
      </c>
      <c r="N2005" s="37">
        <v>0</v>
      </c>
      <c r="O2005" s="37">
        <v>0</v>
      </c>
      <c r="P2005" s="37">
        <v>0</v>
      </c>
      <c r="Q2005" s="37"/>
      <c r="R2005" s="37"/>
      <c r="S2005" s="37">
        <f>S2008</f>
        <v>2</v>
      </c>
      <c r="T2005" s="37">
        <f>T2008</f>
        <v>0</v>
      </c>
      <c r="U2005" s="398">
        <f t="shared" ref="U2005:U2033" si="865">D2005+Q2005+R2005</f>
        <v>1577</v>
      </c>
      <c r="V2005" s="32">
        <f t="shared" si="853"/>
        <v>1575</v>
      </c>
      <c r="W2005" s="97">
        <f t="shared" si="854"/>
        <v>1577</v>
      </c>
      <c r="X2005" s="125">
        <f t="shared" si="864"/>
        <v>90</v>
      </c>
      <c r="Y2005" s="75" t="s">
        <v>37</v>
      </c>
      <c r="Z2005" s="5">
        <f t="shared" si="841"/>
        <v>0</v>
      </c>
      <c r="AA2005" s="39"/>
      <c r="AB2005" s="39"/>
      <c r="AC2005" s="40"/>
      <c r="AD2005" s="40"/>
      <c r="AE2005" s="40"/>
      <c r="AF2005" s="40"/>
      <c r="AG2005" s="40"/>
      <c r="AH2005" s="40"/>
      <c r="AI2005" s="40"/>
      <c r="AJ2005" s="40"/>
      <c r="AK2005" s="40"/>
      <c r="AL2005" s="40"/>
      <c r="AM2005" s="40"/>
      <c r="AN2005" s="40"/>
      <c r="AO2005" s="40"/>
      <c r="AP2005" s="40"/>
      <c r="AQ2005" s="40"/>
      <c r="AR2005" s="40"/>
      <c r="AS2005" s="40"/>
      <c r="AT2005" s="40"/>
      <c r="AU2005" s="40"/>
      <c r="AV2005" s="40"/>
      <c r="AW2005" s="40"/>
      <c r="AX2005" s="40"/>
      <c r="AY2005" s="40"/>
      <c r="AZ2005" s="40"/>
      <c r="BA2005" s="40"/>
      <c r="BB2005" s="40"/>
      <c r="BC2005" s="40"/>
      <c r="BD2005" s="40"/>
      <c r="BE2005" s="40"/>
      <c r="BF2005" s="40"/>
      <c r="BG2005" s="40"/>
    </row>
    <row r="2006" spans="1:59" s="49" customFormat="1" ht="12">
      <c r="A2006" s="42" t="s">
        <v>35</v>
      </c>
      <c r="B2006" s="43" t="s">
        <v>139</v>
      </c>
      <c r="C2006" s="399">
        <f>C2007</f>
        <v>488</v>
      </c>
      <c r="D2006" s="103">
        <f t="shared" si="855"/>
        <v>828</v>
      </c>
      <c r="E2006" s="103">
        <v>0</v>
      </c>
      <c r="F2006" s="103">
        <v>0</v>
      </c>
      <c r="G2006" s="103">
        <f>+G2007</f>
        <v>828</v>
      </c>
      <c r="H2006" s="103">
        <v>0</v>
      </c>
      <c r="I2006" s="103">
        <v>0</v>
      </c>
      <c r="J2006" s="103">
        <v>0</v>
      </c>
      <c r="K2006" s="103">
        <v>0</v>
      </c>
      <c r="L2006" s="103">
        <v>0</v>
      </c>
      <c r="M2006" s="103">
        <v>0</v>
      </c>
      <c r="N2006" s="103">
        <v>0</v>
      </c>
      <c r="O2006" s="103">
        <v>0</v>
      </c>
      <c r="P2006" s="103">
        <v>0</v>
      </c>
      <c r="Q2006" s="103"/>
      <c r="R2006" s="103"/>
      <c r="S2006" s="103"/>
      <c r="T2006" s="103"/>
      <c r="U2006" s="400">
        <f t="shared" si="865"/>
        <v>828</v>
      </c>
      <c r="V2006" s="32">
        <f t="shared" si="853"/>
        <v>828</v>
      </c>
      <c r="W2006" s="97">
        <f t="shared" si="854"/>
        <v>828</v>
      </c>
      <c r="X2006" s="176">
        <f t="shared" si="864"/>
        <v>340</v>
      </c>
      <c r="Y2006" s="38"/>
      <c r="Z2006" s="5">
        <f t="shared" si="841"/>
        <v>0</v>
      </c>
      <c r="AA2006" s="48"/>
      <c r="AB2006" s="48"/>
      <c r="AC2006" s="48"/>
      <c r="AD2006" s="48"/>
      <c r="AE2006" s="48"/>
      <c r="AF2006" s="48"/>
      <c r="AG2006" s="48"/>
      <c r="AH2006" s="48"/>
      <c r="AI2006" s="48"/>
      <c r="AJ2006" s="48"/>
      <c r="AK2006" s="48"/>
      <c r="AL2006" s="48"/>
      <c r="AM2006" s="48"/>
      <c r="AN2006" s="48"/>
      <c r="AO2006" s="48"/>
      <c r="AP2006" s="48"/>
      <c r="AQ2006" s="48"/>
      <c r="AR2006" s="48"/>
      <c r="AS2006" s="48"/>
      <c r="AT2006" s="48"/>
      <c r="AU2006" s="48"/>
      <c r="AV2006" s="48"/>
      <c r="AW2006" s="48"/>
      <c r="AX2006" s="48"/>
      <c r="AY2006" s="48"/>
      <c r="AZ2006" s="48"/>
      <c r="BA2006" s="48"/>
      <c r="BB2006" s="48"/>
      <c r="BC2006" s="48"/>
      <c r="BD2006" s="48"/>
      <c r="BE2006" s="48"/>
      <c r="BF2006" s="48"/>
      <c r="BG2006" s="48"/>
    </row>
    <row r="2007" spans="1:59" s="150" customFormat="1" ht="24">
      <c r="A2007" s="60" t="s">
        <v>40</v>
      </c>
      <c r="B2007" s="51" t="s">
        <v>1423</v>
      </c>
      <c r="C2007" s="392">
        <v>488</v>
      </c>
      <c r="D2007" s="107">
        <f t="shared" si="855"/>
        <v>828</v>
      </c>
      <c r="E2007" s="107"/>
      <c r="F2007" s="107"/>
      <c r="G2007" s="107">
        <v>828</v>
      </c>
      <c r="H2007" s="107"/>
      <c r="I2007" s="107"/>
      <c r="J2007" s="107"/>
      <c r="K2007" s="107"/>
      <c r="L2007" s="107"/>
      <c r="M2007" s="107"/>
      <c r="N2007" s="107"/>
      <c r="O2007" s="107"/>
      <c r="P2007" s="107"/>
      <c r="Q2007" s="107"/>
      <c r="R2007" s="107"/>
      <c r="S2007" s="107"/>
      <c r="T2007" s="107"/>
      <c r="U2007" s="396">
        <f t="shared" si="865"/>
        <v>828</v>
      </c>
      <c r="V2007" s="32">
        <f t="shared" si="853"/>
        <v>828</v>
      </c>
      <c r="W2007" s="97">
        <f t="shared" si="854"/>
        <v>828</v>
      </c>
      <c r="X2007" s="172">
        <f t="shared" si="864"/>
        <v>340</v>
      </c>
      <c r="Y2007" s="79"/>
      <c r="Z2007" s="5">
        <f t="shared" si="841"/>
        <v>0</v>
      </c>
      <c r="AA2007" s="149"/>
      <c r="AB2007" s="149"/>
      <c r="AC2007" s="149"/>
      <c r="AD2007" s="149"/>
      <c r="AE2007" s="149"/>
      <c r="AF2007" s="149"/>
      <c r="AG2007" s="149"/>
      <c r="AH2007" s="149"/>
      <c r="AI2007" s="149"/>
      <c r="AJ2007" s="149"/>
      <c r="AK2007" s="149"/>
      <c r="AL2007" s="149"/>
      <c r="AM2007" s="149"/>
      <c r="AN2007" s="149"/>
      <c r="AO2007" s="149"/>
      <c r="AP2007" s="149"/>
      <c r="AQ2007" s="149"/>
      <c r="AR2007" s="149"/>
      <c r="AS2007" s="149"/>
      <c r="AT2007" s="149"/>
      <c r="AU2007" s="149"/>
      <c r="AV2007" s="149"/>
      <c r="AW2007" s="149"/>
      <c r="AX2007" s="149"/>
      <c r="AY2007" s="149"/>
      <c r="AZ2007" s="149"/>
      <c r="BA2007" s="149"/>
      <c r="BB2007" s="149"/>
      <c r="BC2007" s="149"/>
      <c r="BD2007" s="149"/>
      <c r="BE2007" s="149"/>
      <c r="BF2007" s="149"/>
      <c r="BG2007" s="149"/>
    </row>
    <row r="2008" spans="1:59" s="49" customFormat="1" ht="12">
      <c r="A2008" s="42" t="s">
        <v>43</v>
      </c>
      <c r="B2008" s="43" t="s">
        <v>372</v>
      </c>
      <c r="C2008" s="399">
        <v>19</v>
      </c>
      <c r="D2008" s="103">
        <f t="shared" si="855"/>
        <v>19</v>
      </c>
      <c r="E2008" s="103"/>
      <c r="F2008" s="103"/>
      <c r="G2008" s="103">
        <v>19</v>
      </c>
      <c r="H2008" s="103"/>
      <c r="I2008" s="103"/>
      <c r="J2008" s="103"/>
      <c r="K2008" s="103"/>
      <c r="L2008" s="103"/>
      <c r="M2008" s="103"/>
      <c r="N2008" s="103"/>
      <c r="O2008" s="103"/>
      <c r="P2008" s="103"/>
      <c r="Q2008" s="103"/>
      <c r="R2008" s="103"/>
      <c r="S2008" s="103">
        <v>2</v>
      </c>
      <c r="T2008" s="103"/>
      <c r="U2008" s="400">
        <f t="shared" si="865"/>
        <v>19</v>
      </c>
      <c r="V2008" s="32">
        <f t="shared" si="853"/>
        <v>17</v>
      </c>
      <c r="W2008" s="97">
        <f t="shared" si="854"/>
        <v>19</v>
      </c>
      <c r="X2008" s="176">
        <f t="shared" si="864"/>
        <v>0</v>
      </c>
      <c r="Y2008" s="38"/>
      <c r="Z2008" s="5">
        <f t="shared" si="841"/>
        <v>0</v>
      </c>
      <c r="AA2008" s="48"/>
      <c r="AB2008" s="48"/>
      <c r="AC2008" s="48"/>
      <c r="AD2008" s="48"/>
      <c r="AE2008" s="48"/>
      <c r="AF2008" s="48"/>
      <c r="AG2008" s="48"/>
      <c r="AH2008" s="48"/>
      <c r="AI2008" s="48"/>
      <c r="AJ2008" s="48"/>
      <c r="AK2008" s="48"/>
      <c r="AL2008" s="48"/>
      <c r="AM2008" s="48"/>
      <c r="AN2008" s="48"/>
      <c r="AO2008" s="48"/>
      <c r="AP2008" s="48"/>
      <c r="AQ2008" s="48"/>
      <c r="AR2008" s="48"/>
      <c r="AS2008" s="48"/>
      <c r="AT2008" s="48"/>
      <c r="AU2008" s="48"/>
      <c r="AV2008" s="48"/>
      <c r="AW2008" s="48"/>
      <c r="AX2008" s="48"/>
      <c r="AY2008" s="48"/>
      <c r="AZ2008" s="48"/>
      <c r="BA2008" s="48"/>
      <c r="BB2008" s="48"/>
      <c r="BC2008" s="48"/>
      <c r="BD2008" s="48"/>
      <c r="BE2008" s="48"/>
      <c r="BF2008" s="48"/>
      <c r="BG2008" s="48"/>
    </row>
    <row r="2009" spans="1:59" s="49" customFormat="1" ht="12">
      <c r="A2009" s="42" t="s">
        <v>45</v>
      </c>
      <c r="B2009" s="43" t="s">
        <v>94</v>
      </c>
      <c r="C2009" s="399">
        <f>SUM(C2010:C2011)</f>
        <v>350</v>
      </c>
      <c r="D2009" s="103">
        <f t="shared" si="855"/>
        <v>350</v>
      </c>
      <c r="E2009" s="103">
        <v>0</v>
      </c>
      <c r="F2009" s="103">
        <v>0</v>
      </c>
      <c r="G2009" s="103">
        <f>+G2010+G2011</f>
        <v>350</v>
      </c>
      <c r="H2009" s="103">
        <v>0</v>
      </c>
      <c r="I2009" s="103">
        <v>0</v>
      </c>
      <c r="J2009" s="103">
        <v>0</v>
      </c>
      <c r="K2009" s="103">
        <v>0</v>
      </c>
      <c r="L2009" s="103">
        <v>0</v>
      </c>
      <c r="M2009" s="103">
        <v>0</v>
      </c>
      <c r="N2009" s="103">
        <v>0</v>
      </c>
      <c r="O2009" s="103">
        <v>0</v>
      </c>
      <c r="P2009" s="103">
        <v>0</v>
      </c>
      <c r="Q2009" s="103"/>
      <c r="R2009" s="103"/>
      <c r="S2009" s="103"/>
      <c r="T2009" s="103"/>
      <c r="U2009" s="400">
        <f t="shared" si="865"/>
        <v>350</v>
      </c>
      <c r="V2009" s="32">
        <f t="shared" si="853"/>
        <v>350</v>
      </c>
      <c r="W2009" s="97">
        <f t="shared" si="854"/>
        <v>350</v>
      </c>
      <c r="X2009" s="176">
        <f t="shared" si="864"/>
        <v>0</v>
      </c>
      <c r="Y2009" s="38"/>
      <c r="Z2009" s="5">
        <f t="shared" si="841"/>
        <v>0</v>
      </c>
      <c r="AA2009" s="48"/>
      <c r="AB2009" s="48"/>
      <c r="AC2009" s="48"/>
      <c r="AD2009" s="48"/>
      <c r="AE2009" s="48"/>
      <c r="AF2009" s="48"/>
      <c r="AG2009" s="48"/>
      <c r="AH2009" s="48"/>
      <c r="AI2009" s="48"/>
      <c r="AJ2009" s="48"/>
      <c r="AK2009" s="48"/>
      <c r="AL2009" s="48"/>
      <c r="AM2009" s="48"/>
      <c r="AN2009" s="48"/>
      <c r="AO2009" s="48"/>
      <c r="AP2009" s="48"/>
      <c r="AQ2009" s="48"/>
      <c r="AR2009" s="48"/>
      <c r="AS2009" s="48"/>
      <c r="AT2009" s="48"/>
      <c r="AU2009" s="48"/>
      <c r="AV2009" s="48"/>
      <c r="AW2009" s="48"/>
      <c r="AX2009" s="48"/>
      <c r="AY2009" s="48"/>
      <c r="AZ2009" s="48"/>
      <c r="BA2009" s="48"/>
      <c r="BB2009" s="48"/>
      <c r="BC2009" s="48"/>
      <c r="BD2009" s="48"/>
      <c r="BE2009" s="48"/>
      <c r="BF2009" s="48"/>
      <c r="BG2009" s="48"/>
    </row>
    <row r="2010" spans="1:59" s="59" customFormat="1" ht="12">
      <c r="A2010" s="50" t="s">
        <v>40</v>
      </c>
      <c r="B2010" s="51" t="s">
        <v>1424</v>
      </c>
      <c r="C2010" s="392">
        <v>230</v>
      </c>
      <c r="D2010" s="107">
        <f t="shared" si="855"/>
        <v>230</v>
      </c>
      <c r="E2010" s="107"/>
      <c r="F2010" s="107"/>
      <c r="G2010" s="107">
        <v>230</v>
      </c>
      <c r="H2010" s="107"/>
      <c r="I2010" s="107"/>
      <c r="J2010" s="107"/>
      <c r="K2010" s="107"/>
      <c r="L2010" s="107"/>
      <c r="M2010" s="107"/>
      <c r="N2010" s="107"/>
      <c r="O2010" s="107"/>
      <c r="P2010" s="107"/>
      <c r="Q2010" s="107"/>
      <c r="R2010" s="107"/>
      <c r="S2010" s="107"/>
      <c r="T2010" s="107"/>
      <c r="U2010" s="396">
        <f t="shared" si="865"/>
        <v>230</v>
      </c>
      <c r="V2010" s="32">
        <f t="shared" si="853"/>
        <v>230</v>
      </c>
      <c r="W2010" s="97">
        <f t="shared" si="854"/>
        <v>230</v>
      </c>
      <c r="X2010" s="172">
        <f t="shared" si="864"/>
        <v>0</v>
      </c>
      <c r="Y2010" s="57"/>
      <c r="Z2010" s="5">
        <f t="shared" ref="Z2010:Z2073" si="866">D2010-E2010-F2010-G2010-H2010-I2010-J2010-K2010-L2010-M2010-N2010-O2010-P2010</f>
        <v>0</v>
      </c>
      <c r="AA2010" s="58"/>
      <c r="AB2010" s="58"/>
      <c r="AC2010" s="58"/>
      <c r="AD2010" s="58"/>
      <c r="AE2010" s="58"/>
      <c r="AF2010" s="58"/>
      <c r="AG2010" s="58"/>
      <c r="AH2010" s="58"/>
      <c r="AI2010" s="58"/>
      <c r="AJ2010" s="58"/>
      <c r="AK2010" s="58"/>
      <c r="AL2010" s="58"/>
      <c r="AM2010" s="58"/>
      <c r="AN2010" s="58"/>
      <c r="AO2010" s="58"/>
      <c r="AP2010" s="58"/>
      <c r="AQ2010" s="58"/>
      <c r="AR2010" s="58"/>
      <c r="AS2010" s="58"/>
      <c r="AT2010" s="58"/>
      <c r="AU2010" s="58"/>
      <c r="AV2010" s="58"/>
      <c r="AW2010" s="58"/>
      <c r="AX2010" s="58"/>
      <c r="AY2010" s="58"/>
      <c r="AZ2010" s="58"/>
      <c r="BA2010" s="58"/>
      <c r="BB2010" s="58"/>
      <c r="BC2010" s="58"/>
      <c r="BD2010" s="58"/>
      <c r="BE2010" s="58"/>
      <c r="BF2010" s="58"/>
      <c r="BG2010" s="58"/>
    </row>
    <row r="2011" spans="1:59" s="59" customFormat="1" ht="12">
      <c r="A2011" s="50" t="s">
        <v>40</v>
      </c>
      <c r="B2011" s="51" t="s">
        <v>1425</v>
      </c>
      <c r="C2011" s="392">
        <v>120</v>
      </c>
      <c r="D2011" s="107">
        <f t="shared" si="855"/>
        <v>120</v>
      </c>
      <c r="E2011" s="107"/>
      <c r="F2011" s="107"/>
      <c r="G2011" s="107">
        <v>120</v>
      </c>
      <c r="H2011" s="107"/>
      <c r="I2011" s="107"/>
      <c r="J2011" s="107"/>
      <c r="K2011" s="107"/>
      <c r="L2011" s="107"/>
      <c r="M2011" s="107"/>
      <c r="N2011" s="107"/>
      <c r="O2011" s="107"/>
      <c r="P2011" s="107"/>
      <c r="Q2011" s="107"/>
      <c r="R2011" s="107"/>
      <c r="S2011" s="107"/>
      <c r="T2011" s="107"/>
      <c r="U2011" s="396">
        <f t="shared" si="865"/>
        <v>120</v>
      </c>
      <c r="V2011" s="32">
        <f t="shared" si="853"/>
        <v>120</v>
      </c>
      <c r="W2011" s="97">
        <f t="shared" si="854"/>
        <v>120</v>
      </c>
      <c r="X2011" s="172">
        <f t="shared" si="864"/>
        <v>0</v>
      </c>
      <c r="Y2011" s="57"/>
      <c r="Z2011" s="5">
        <f t="shared" si="866"/>
        <v>0</v>
      </c>
      <c r="AA2011" s="58"/>
      <c r="AB2011" s="58"/>
      <c r="AC2011" s="58"/>
      <c r="AD2011" s="58"/>
      <c r="AE2011" s="58"/>
      <c r="AF2011" s="58"/>
      <c r="AG2011" s="58"/>
      <c r="AH2011" s="58"/>
      <c r="AI2011" s="58"/>
      <c r="AJ2011" s="58"/>
      <c r="AK2011" s="58"/>
      <c r="AL2011" s="58"/>
      <c r="AM2011" s="58"/>
      <c r="AN2011" s="58"/>
      <c r="AO2011" s="58"/>
      <c r="AP2011" s="58"/>
      <c r="AQ2011" s="58"/>
      <c r="AR2011" s="58"/>
      <c r="AS2011" s="58"/>
      <c r="AT2011" s="58"/>
      <c r="AU2011" s="58"/>
      <c r="AV2011" s="58"/>
      <c r="AW2011" s="58"/>
      <c r="AX2011" s="58"/>
      <c r="AY2011" s="58"/>
      <c r="AZ2011" s="58"/>
      <c r="BA2011" s="58"/>
      <c r="BB2011" s="58"/>
      <c r="BC2011" s="58"/>
      <c r="BD2011" s="58"/>
      <c r="BE2011" s="58"/>
      <c r="BF2011" s="58"/>
      <c r="BG2011" s="58"/>
    </row>
    <row r="2012" spans="1:59" s="49" customFormat="1" ht="12">
      <c r="A2012" s="42" t="s">
        <v>65</v>
      </c>
      <c r="B2012" s="43" t="s">
        <v>66</v>
      </c>
      <c r="C2012" s="399">
        <f>C2013+C2014</f>
        <v>630</v>
      </c>
      <c r="D2012" s="103">
        <f t="shared" si="855"/>
        <v>380</v>
      </c>
      <c r="E2012" s="103">
        <v>0</v>
      </c>
      <c r="F2012" s="103">
        <v>0</v>
      </c>
      <c r="G2012" s="103">
        <f>+G2013</f>
        <v>380</v>
      </c>
      <c r="H2012" s="103">
        <v>0</v>
      </c>
      <c r="I2012" s="103">
        <v>0</v>
      </c>
      <c r="J2012" s="103">
        <v>0</v>
      </c>
      <c r="K2012" s="103">
        <v>0</v>
      </c>
      <c r="L2012" s="103">
        <v>0</v>
      </c>
      <c r="M2012" s="103">
        <v>0</v>
      </c>
      <c r="N2012" s="103">
        <v>0</v>
      </c>
      <c r="O2012" s="103">
        <v>0</v>
      </c>
      <c r="P2012" s="103">
        <v>0</v>
      </c>
      <c r="Q2012" s="103"/>
      <c r="R2012" s="103"/>
      <c r="S2012" s="103"/>
      <c r="T2012" s="103"/>
      <c r="U2012" s="400">
        <f t="shared" si="865"/>
        <v>380</v>
      </c>
      <c r="V2012" s="32">
        <f t="shared" si="853"/>
        <v>380</v>
      </c>
      <c r="W2012" s="97">
        <f t="shared" si="854"/>
        <v>380</v>
      </c>
      <c r="X2012" s="176">
        <f t="shared" si="864"/>
        <v>-250</v>
      </c>
      <c r="Y2012" s="38"/>
      <c r="Z2012" s="5">
        <f t="shared" si="866"/>
        <v>0</v>
      </c>
      <c r="AA2012" s="48"/>
      <c r="AB2012" s="48"/>
      <c r="AC2012" s="48"/>
      <c r="AD2012" s="48"/>
      <c r="AE2012" s="48"/>
      <c r="AF2012" s="48"/>
      <c r="AG2012" s="48"/>
      <c r="AH2012" s="48"/>
      <c r="AI2012" s="48"/>
      <c r="AJ2012" s="48"/>
      <c r="AK2012" s="48"/>
      <c r="AL2012" s="48"/>
      <c r="AM2012" s="48"/>
      <c r="AN2012" s="48"/>
      <c r="AO2012" s="48"/>
      <c r="AP2012" s="48"/>
      <c r="AQ2012" s="48"/>
      <c r="AR2012" s="48"/>
      <c r="AS2012" s="48"/>
      <c r="AT2012" s="48"/>
      <c r="AU2012" s="48"/>
      <c r="AV2012" s="48"/>
      <c r="AW2012" s="48"/>
      <c r="AX2012" s="48"/>
      <c r="AY2012" s="48"/>
      <c r="AZ2012" s="48"/>
      <c r="BA2012" s="48"/>
      <c r="BB2012" s="48"/>
      <c r="BC2012" s="48"/>
      <c r="BD2012" s="48"/>
      <c r="BE2012" s="48"/>
      <c r="BF2012" s="48"/>
      <c r="BG2012" s="48"/>
    </row>
    <row r="2013" spans="1:59" s="66" customFormat="1" ht="48">
      <c r="A2013" s="60" t="s">
        <v>40</v>
      </c>
      <c r="B2013" s="67" t="s">
        <v>1426</v>
      </c>
      <c r="C2013" s="392">
        <f>480</f>
        <v>480</v>
      </c>
      <c r="D2013" s="107">
        <f t="shared" si="855"/>
        <v>380</v>
      </c>
      <c r="E2013" s="107"/>
      <c r="F2013" s="107"/>
      <c r="G2013" s="107">
        <v>380</v>
      </c>
      <c r="H2013" s="107"/>
      <c r="I2013" s="107"/>
      <c r="J2013" s="107"/>
      <c r="K2013" s="107"/>
      <c r="L2013" s="107"/>
      <c r="M2013" s="107"/>
      <c r="N2013" s="107"/>
      <c r="O2013" s="107"/>
      <c r="P2013" s="107"/>
      <c r="Q2013" s="107"/>
      <c r="R2013" s="107"/>
      <c r="S2013" s="107"/>
      <c r="T2013" s="107"/>
      <c r="U2013" s="396">
        <f t="shared" si="865"/>
        <v>380</v>
      </c>
      <c r="V2013" s="32">
        <f t="shared" si="853"/>
        <v>380</v>
      </c>
      <c r="W2013" s="97">
        <f t="shared" si="854"/>
        <v>380</v>
      </c>
      <c r="X2013" s="172">
        <f t="shared" si="864"/>
        <v>-100</v>
      </c>
      <c r="Y2013" s="64"/>
      <c r="Z2013" s="5">
        <f t="shared" si="866"/>
        <v>0</v>
      </c>
      <c r="AA2013" s="65"/>
      <c r="AB2013" s="65"/>
      <c r="AC2013" s="65"/>
      <c r="AD2013" s="65"/>
      <c r="AE2013" s="65"/>
      <c r="AF2013" s="65"/>
      <c r="AG2013" s="65"/>
      <c r="AH2013" s="65"/>
      <c r="AI2013" s="65"/>
      <c r="AJ2013" s="65"/>
      <c r="AK2013" s="65"/>
      <c r="AL2013" s="65"/>
      <c r="AM2013" s="65"/>
      <c r="AN2013" s="65"/>
      <c r="AO2013" s="65"/>
      <c r="AP2013" s="65"/>
      <c r="AQ2013" s="65"/>
      <c r="AR2013" s="65"/>
      <c r="AS2013" s="65"/>
      <c r="AT2013" s="65"/>
      <c r="AU2013" s="65"/>
      <c r="AV2013" s="65"/>
      <c r="AW2013" s="65"/>
      <c r="AX2013" s="65"/>
      <c r="AY2013" s="65"/>
      <c r="AZ2013" s="65"/>
      <c r="BA2013" s="65"/>
      <c r="BB2013" s="65"/>
      <c r="BC2013" s="65"/>
      <c r="BD2013" s="65"/>
      <c r="BE2013" s="65"/>
      <c r="BF2013" s="65"/>
      <c r="BG2013" s="65"/>
    </row>
    <row r="2014" spans="1:59" s="66" customFormat="1" ht="36" hidden="1">
      <c r="A2014" s="63" t="s">
        <v>40</v>
      </c>
      <c r="B2014" s="67" t="s">
        <v>1427</v>
      </c>
      <c r="C2014" s="392">
        <v>150</v>
      </c>
      <c r="D2014" s="107"/>
      <c r="E2014" s="107"/>
      <c r="F2014" s="107"/>
      <c r="G2014" s="107"/>
      <c r="H2014" s="107"/>
      <c r="I2014" s="107"/>
      <c r="J2014" s="107"/>
      <c r="K2014" s="107"/>
      <c r="L2014" s="107"/>
      <c r="M2014" s="107"/>
      <c r="N2014" s="107"/>
      <c r="O2014" s="107"/>
      <c r="P2014" s="107"/>
      <c r="Q2014" s="107"/>
      <c r="R2014" s="107"/>
      <c r="S2014" s="107"/>
      <c r="T2014" s="107"/>
      <c r="U2014" s="396">
        <f t="shared" si="865"/>
        <v>0</v>
      </c>
      <c r="V2014" s="32">
        <f t="shared" si="853"/>
        <v>0</v>
      </c>
      <c r="W2014" s="97">
        <f t="shared" si="854"/>
        <v>0</v>
      </c>
      <c r="X2014" s="172">
        <f t="shared" si="864"/>
        <v>-150</v>
      </c>
      <c r="Y2014" s="64"/>
      <c r="Z2014" s="5">
        <f t="shared" si="866"/>
        <v>0</v>
      </c>
      <c r="AA2014" s="65"/>
      <c r="AB2014" s="65"/>
      <c r="AC2014" s="65"/>
      <c r="AD2014" s="65"/>
      <c r="AE2014" s="65"/>
      <c r="AF2014" s="65"/>
      <c r="AG2014" s="65"/>
      <c r="AH2014" s="65"/>
      <c r="AI2014" s="65"/>
      <c r="AJ2014" s="65"/>
      <c r="AK2014" s="65"/>
      <c r="AL2014" s="65"/>
      <c r="AM2014" s="65"/>
      <c r="AN2014" s="65"/>
      <c r="AO2014" s="65"/>
      <c r="AP2014" s="65"/>
      <c r="AQ2014" s="65"/>
      <c r="AR2014" s="65"/>
      <c r="AS2014" s="65"/>
      <c r="AT2014" s="65"/>
      <c r="AU2014" s="65"/>
      <c r="AV2014" s="65"/>
      <c r="AW2014" s="65"/>
      <c r="AX2014" s="65"/>
      <c r="AY2014" s="65"/>
      <c r="AZ2014" s="65"/>
      <c r="BA2014" s="65"/>
      <c r="BB2014" s="65"/>
      <c r="BC2014" s="65"/>
      <c r="BD2014" s="65"/>
      <c r="BE2014" s="65"/>
      <c r="BF2014" s="65"/>
      <c r="BG2014" s="65"/>
    </row>
    <row r="2015" spans="1:59" s="41" customFormat="1" ht="13.5" customHeight="1">
      <c r="A2015" s="83">
        <v>37</v>
      </c>
      <c r="B2015" s="28" t="s">
        <v>1428</v>
      </c>
      <c r="C2015" s="397">
        <f>C2016+C2018+C2021</f>
        <v>811</v>
      </c>
      <c r="D2015" s="37">
        <f t="shared" ref="D2015:D2039" si="867">SUM(E2015:P2015)</f>
        <v>813</v>
      </c>
      <c r="E2015" s="37">
        <v>0</v>
      </c>
      <c r="F2015" s="37">
        <v>0</v>
      </c>
      <c r="G2015" s="37">
        <v>0</v>
      </c>
      <c r="H2015" s="37">
        <v>0</v>
      </c>
      <c r="I2015" s="37">
        <v>0</v>
      </c>
      <c r="J2015" s="37">
        <v>0</v>
      </c>
      <c r="K2015" s="37">
        <v>0</v>
      </c>
      <c r="L2015" s="37">
        <v>0</v>
      </c>
      <c r="M2015" s="37">
        <v>0</v>
      </c>
      <c r="N2015" s="37">
        <f>+N2016+N2018+N2021</f>
        <v>813</v>
      </c>
      <c r="O2015" s="37">
        <v>0</v>
      </c>
      <c r="P2015" s="37">
        <v>0</v>
      </c>
      <c r="Q2015" s="37"/>
      <c r="R2015" s="37"/>
      <c r="S2015" s="37"/>
      <c r="T2015" s="37"/>
      <c r="U2015" s="398">
        <f t="shared" si="865"/>
        <v>813</v>
      </c>
      <c r="V2015" s="32">
        <f t="shared" si="853"/>
        <v>813</v>
      </c>
      <c r="W2015" s="97">
        <f t="shared" si="854"/>
        <v>813</v>
      </c>
      <c r="X2015" s="125">
        <f t="shared" si="864"/>
        <v>2</v>
      </c>
      <c r="Y2015" s="75" t="s">
        <v>37</v>
      </c>
      <c r="Z2015" s="5">
        <f t="shared" si="866"/>
        <v>0</v>
      </c>
      <c r="AA2015" s="39"/>
      <c r="AB2015" s="39"/>
      <c r="AC2015" s="40"/>
      <c r="AD2015" s="40"/>
      <c r="AE2015" s="40"/>
      <c r="AF2015" s="40"/>
      <c r="AG2015" s="40"/>
      <c r="AH2015" s="40"/>
      <c r="AI2015" s="40"/>
      <c r="AJ2015" s="40"/>
      <c r="AK2015" s="40"/>
      <c r="AL2015" s="40"/>
      <c r="AM2015" s="40"/>
      <c r="AN2015" s="40"/>
      <c r="AO2015" s="40"/>
      <c r="AP2015" s="40"/>
      <c r="AQ2015" s="40"/>
      <c r="AR2015" s="40"/>
      <c r="AS2015" s="40"/>
      <c r="AT2015" s="40"/>
      <c r="AU2015" s="40"/>
      <c r="AV2015" s="40"/>
      <c r="AW2015" s="40"/>
      <c r="AX2015" s="40"/>
      <c r="AY2015" s="40"/>
      <c r="AZ2015" s="40"/>
      <c r="BA2015" s="40"/>
      <c r="BB2015" s="40"/>
      <c r="BC2015" s="40"/>
      <c r="BD2015" s="40"/>
      <c r="BE2015" s="40"/>
      <c r="BF2015" s="40"/>
      <c r="BG2015" s="40"/>
    </row>
    <row r="2016" spans="1:59" s="49" customFormat="1" ht="12">
      <c r="A2016" s="42" t="s">
        <v>35</v>
      </c>
      <c r="B2016" s="43" t="s">
        <v>139</v>
      </c>
      <c r="C2016" s="399">
        <f>C2017</f>
        <v>411</v>
      </c>
      <c r="D2016" s="103">
        <f t="shared" si="867"/>
        <v>413</v>
      </c>
      <c r="E2016" s="103">
        <v>0</v>
      </c>
      <c r="F2016" s="103">
        <v>0</v>
      </c>
      <c r="G2016" s="103">
        <v>0</v>
      </c>
      <c r="H2016" s="103">
        <v>0</v>
      </c>
      <c r="I2016" s="103">
        <v>0</v>
      </c>
      <c r="J2016" s="103">
        <v>0</v>
      </c>
      <c r="K2016" s="103">
        <v>0</v>
      </c>
      <c r="L2016" s="103">
        <v>0</v>
      </c>
      <c r="M2016" s="103">
        <v>0</v>
      </c>
      <c r="N2016" s="103">
        <f>N2017</f>
        <v>413</v>
      </c>
      <c r="O2016" s="103">
        <v>0</v>
      </c>
      <c r="P2016" s="103">
        <v>0</v>
      </c>
      <c r="Q2016" s="103"/>
      <c r="R2016" s="103"/>
      <c r="S2016" s="103"/>
      <c r="T2016" s="103"/>
      <c r="U2016" s="400">
        <f t="shared" si="865"/>
        <v>413</v>
      </c>
      <c r="V2016" s="32">
        <f t="shared" si="853"/>
        <v>413</v>
      </c>
      <c r="W2016" s="97">
        <f t="shared" si="854"/>
        <v>413</v>
      </c>
      <c r="X2016" s="176">
        <f t="shared" si="864"/>
        <v>2</v>
      </c>
      <c r="Y2016" s="38"/>
      <c r="Z2016" s="5">
        <f t="shared" si="866"/>
        <v>0</v>
      </c>
      <c r="AA2016" s="48"/>
      <c r="AB2016" s="48"/>
      <c r="AC2016" s="48"/>
      <c r="AD2016" s="48"/>
      <c r="AE2016" s="48"/>
      <c r="AF2016" s="48"/>
      <c r="AG2016" s="48"/>
      <c r="AH2016" s="48"/>
      <c r="AI2016" s="48"/>
      <c r="AJ2016" s="48"/>
      <c r="AK2016" s="48"/>
      <c r="AL2016" s="48"/>
      <c r="AM2016" s="48"/>
      <c r="AN2016" s="48"/>
      <c r="AO2016" s="48"/>
      <c r="AP2016" s="48"/>
      <c r="AQ2016" s="48"/>
      <c r="AR2016" s="48"/>
      <c r="AS2016" s="48"/>
      <c r="AT2016" s="48"/>
      <c r="AU2016" s="48"/>
      <c r="AV2016" s="48"/>
      <c r="AW2016" s="48"/>
      <c r="AX2016" s="48"/>
      <c r="AY2016" s="48"/>
      <c r="AZ2016" s="48"/>
      <c r="BA2016" s="48"/>
      <c r="BB2016" s="48"/>
      <c r="BC2016" s="48"/>
      <c r="BD2016" s="48"/>
      <c r="BE2016" s="48"/>
      <c r="BF2016" s="48"/>
      <c r="BG2016" s="48"/>
    </row>
    <row r="2017" spans="1:59" s="150" customFormat="1" ht="24">
      <c r="A2017" s="63" t="s">
        <v>40</v>
      </c>
      <c r="B2017" s="51" t="s">
        <v>1429</v>
      </c>
      <c r="C2017" s="392">
        <v>411</v>
      </c>
      <c r="D2017" s="107">
        <f t="shared" si="867"/>
        <v>413</v>
      </c>
      <c r="E2017" s="107"/>
      <c r="F2017" s="107"/>
      <c r="G2017" s="107"/>
      <c r="H2017" s="107"/>
      <c r="I2017" s="107"/>
      <c r="J2017" s="107"/>
      <c r="K2017" s="107"/>
      <c r="L2017" s="107"/>
      <c r="M2017" s="107"/>
      <c r="N2017" s="107">
        <v>413</v>
      </c>
      <c r="O2017" s="107"/>
      <c r="P2017" s="107"/>
      <c r="Q2017" s="107"/>
      <c r="R2017" s="107"/>
      <c r="S2017" s="107"/>
      <c r="T2017" s="107"/>
      <c r="U2017" s="396">
        <f t="shared" si="865"/>
        <v>413</v>
      </c>
      <c r="V2017" s="32">
        <f t="shared" si="853"/>
        <v>413</v>
      </c>
      <c r="W2017" s="97">
        <f t="shared" si="854"/>
        <v>413</v>
      </c>
      <c r="X2017" s="172">
        <f t="shared" si="864"/>
        <v>2</v>
      </c>
      <c r="Y2017" s="79"/>
      <c r="Z2017" s="5">
        <f t="shared" si="866"/>
        <v>0</v>
      </c>
      <c r="AA2017" s="149"/>
      <c r="AB2017" s="149"/>
      <c r="AC2017" s="149"/>
      <c r="AD2017" s="149"/>
      <c r="AE2017" s="149"/>
      <c r="AF2017" s="149"/>
      <c r="AG2017" s="149"/>
      <c r="AH2017" s="149"/>
      <c r="AI2017" s="149"/>
      <c r="AJ2017" s="149"/>
      <c r="AK2017" s="149"/>
      <c r="AL2017" s="149"/>
      <c r="AM2017" s="149"/>
      <c r="AN2017" s="149"/>
      <c r="AO2017" s="149"/>
      <c r="AP2017" s="149"/>
      <c r="AQ2017" s="149"/>
      <c r="AR2017" s="149"/>
      <c r="AS2017" s="149"/>
      <c r="AT2017" s="149"/>
      <c r="AU2017" s="149"/>
      <c r="AV2017" s="149"/>
      <c r="AW2017" s="149"/>
      <c r="AX2017" s="149"/>
      <c r="AY2017" s="149"/>
      <c r="AZ2017" s="149"/>
      <c r="BA2017" s="149"/>
      <c r="BB2017" s="149"/>
      <c r="BC2017" s="149"/>
      <c r="BD2017" s="149"/>
      <c r="BE2017" s="149"/>
      <c r="BF2017" s="149"/>
      <c r="BG2017" s="149"/>
    </row>
    <row r="2018" spans="1:59" s="49" customFormat="1" ht="12">
      <c r="A2018" s="42" t="s">
        <v>43</v>
      </c>
      <c r="B2018" s="43" t="s">
        <v>94</v>
      </c>
      <c r="C2018" s="399">
        <f>C2019+C2020</f>
        <v>250</v>
      </c>
      <c r="D2018" s="103">
        <f t="shared" si="867"/>
        <v>250</v>
      </c>
      <c r="E2018" s="103">
        <v>0</v>
      </c>
      <c r="F2018" s="103">
        <v>0</v>
      </c>
      <c r="G2018" s="103">
        <v>0</v>
      </c>
      <c r="H2018" s="103">
        <v>0</v>
      </c>
      <c r="I2018" s="103">
        <v>0</v>
      </c>
      <c r="J2018" s="103">
        <v>0</v>
      </c>
      <c r="K2018" s="103">
        <v>0</v>
      </c>
      <c r="L2018" s="103">
        <v>0</v>
      </c>
      <c r="M2018" s="103">
        <v>0</v>
      </c>
      <c r="N2018" s="103">
        <f>+N2019+N2020</f>
        <v>250</v>
      </c>
      <c r="O2018" s="103">
        <v>0</v>
      </c>
      <c r="P2018" s="103">
        <v>0</v>
      </c>
      <c r="Q2018" s="103"/>
      <c r="R2018" s="103"/>
      <c r="S2018" s="103"/>
      <c r="T2018" s="103"/>
      <c r="U2018" s="400">
        <f t="shared" si="865"/>
        <v>250</v>
      </c>
      <c r="V2018" s="32">
        <f t="shared" si="853"/>
        <v>250</v>
      </c>
      <c r="W2018" s="97">
        <f t="shared" si="854"/>
        <v>250</v>
      </c>
      <c r="X2018" s="176">
        <f t="shared" si="864"/>
        <v>0</v>
      </c>
      <c r="Y2018" s="38"/>
      <c r="Z2018" s="5">
        <f t="shared" si="866"/>
        <v>0</v>
      </c>
      <c r="AA2018" s="48"/>
      <c r="AB2018" s="48"/>
      <c r="AC2018" s="48"/>
      <c r="AD2018" s="48"/>
      <c r="AE2018" s="48"/>
      <c r="AF2018" s="48"/>
      <c r="AG2018" s="48"/>
      <c r="AH2018" s="48"/>
      <c r="AI2018" s="48"/>
      <c r="AJ2018" s="48"/>
      <c r="AK2018" s="48"/>
      <c r="AL2018" s="48"/>
      <c r="AM2018" s="48"/>
      <c r="AN2018" s="48"/>
      <c r="AO2018" s="48"/>
      <c r="AP2018" s="48"/>
      <c r="AQ2018" s="48"/>
      <c r="AR2018" s="48"/>
      <c r="AS2018" s="48"/>
      <c r="AT2018" s="48"/>
      <c r="AU2018" s="48"/>
      <c r="AV2018" s="48"/>
      <c r="AW2018" s="48"/>
      <c r="AX2018" s="48"/>
      <c r="AY2018" s="48"/>
      <c r="AZ2018" s="48"/>
      <c r="BA2018" s="48"/>
      <c r="BB2018" s="48"/>
      <c r="BC2018" s="48"/>
      <c r="BD2018" s="48"/>
      <c r="BE2018" s="48"/>
      <c r="BF2018" s="48"/>
      <c r="BG2018" s="48"/>
    </row>
    <row r="2019" spans="1:59" s="59" customFormat="1" ht="12">
      <c r="A2019" s="50" t="s">
        <v>40</v>
      </c>
      <c r="B2019" s="51" t="s">
        <v>1424</v>
      </c>
      <c r="C2019" s="392">
        <v>100</v>
      </c>
      <c r="D2019" s="107">
        <f t="shared" si="867"/>
        <v>100</v>
      </c>
      <c r="E2019" s="107"/>
      <c r="F2019" s="107"/>
      <c r="G2019" s="107"/>
      <c r="H2019" s="107"/>
      <c r="I2019" s="107"/>
      <c r="J2019" s="107"/>
      <c r="K2019" s="107"/>
      <c r="L2019" s="107"/>
      <c r="M2019" s="107"/>
      <c r="N2019" s="107">
        <v>100</v>
      </c>
      <c r="O2019" s="107"/>
      <c r="P2019" s="107"/>
      <c r="Q2019" s="107"/>
      <c r="R2019" s="107"/>
      <c r="S2019" s="107"/>
      <c r="T2019" s="107"/>
      <c r="U2019" s="396">
        <f t="shared" si="865"/>
        <v>100</v>
      </c>
      <c r="V2019" s="32">
        <f t="shared" si="853"/>
        <v>100</v>
      </c>
      <c r="W2019" s="97">
        <f t="shared" si="854"/>
        <v>100</v>
      </c>
      <c r="X2019" s="172">
        <f t="shared" si="864"/>
        <v>0</v>
      </c>
      <c r="Y2019" s="57"/>
      <c r="Z2019" s="5">
        <f t="shared" si="866"/>
        <v>0</v>
      </c>
      <c r="AA2019" s="58"/>
      <c r="AB2019" s="58"/>
      <c r="AC2019" s="58"/>
      <c r="AD2019" s="58"/>
      <c r="AE2019" s="58"/>
      <c r="AF2019" s="58"/>
      <c r="AG2019" s="58"/>
      <c r="AH2019" s="58"/>
      <c r="AI2019" s="58"/>
      <c r="AJ2019" s="58"/>
      <c r="AK2019" s="58"/>
      <c r="AL2019" s="58"/>
      <c r="AM2019" s="58"/>
      <c r="AN2019" s="58"/>
      <c r="AO2019" s="58"/>
      <c r="AP2019" s="58"/>
      <c r="AQ2019" s="58"/>
      <c r="AR2019" s="58"/>
      <c r="AS2019" s="58"/>
      <c r="AT2019" s="58"/>
      <c r="AU2019" s="58"/>
      <c r="AV2019" s="58"/>
      <c r="AW2019" s="58"/>
      <c r="AX2019" s="58"/>
      <c r="AY2019" s="58"/>
      <c r="AZ2019" s="58"/>
      <c r="BA2019" s="58"/>
      <c r="BB2019" s="58"/>
      <c r="BC2019" s="58"/>
      <c r="BD2019" s="58"/>
      <c r="BE2019" s="58"/>
      <c r="BF2019" s="58"/>
      <c r="BG2019" s="58"/>
    </row>
    <row r="2020" spans="1:59" s="150" customFormat="1" ht="12">
      <c r="A2020" s="63" t="s">
        <v>40</v>
      </c>
      <c r="B2020" s="51" t="s">
        <v>1430</v>
      </c>
      <c r="C2020" s="392">
        <v>150</v>
      </c>
      <c r="D2020" s="107">
        <f t="shared" si="867"/>
        <v>150</v>
      </c>
      <c r="E2020" s="107"/>
      <c r="F2020" s="107"/>
      <c r="G2020" s="107"/>
      <c r="H2020" s="107"/>
      <c r="I2020" s="107"/>
      <c r="J2020" s="107"/>
      <c r="K2020" s="107"/>
      <c r="L2020" s="107"/>
      <c r="M2020" s="107"/>
      <c r="N2020" s="107">
        <v>150</v>
      </c>
      <c r="O2020" s="107"/>
      <c r="P2020" s="107"/>
      <c r="Q2020" s="107"/>
      <c r="R2020" s="107"/>
      <c r="S2020" s="107"/>
      <c r="T2020" s="107"/>
      <c r="U2020" s="396">
        <f t="shared" si="865"/>
        <v>150</v>
      </c>
      <c r="V2020" s="32">
        <f t="shared" si="853"/>
        <v>150</v>
      </c>
      <c r="W2020" s="97">
        <f t="shared" si="854"/>
        <v>150</v>
      </c>
      <c r="X2020" s="172">
        <f t="shared" si="864"/>
        <v>0</v>
      </c>
      <c r="Y2020" s="79"/>
      <c r="Z2020" s="5">
        <f t="shared" si="866"/>
        <v>0</v>
      </c>
      <c r="AA2020" s="149"/>
      <c r="AB2020" s="149"/>
      <c r="AC2020" s="149"/>
      <c r="AD2020" s="149"/>
      <c r="AE2020" s="149"/>
      <c r="AF2020" s="149"/>
      <c r="AG2020" s="149"/>
      <c r="AH2020" s="149"/>
      <c r="AI2020" s="149"/>
      <c r="AJ2020" s="149"/>
      <c r="AK2020" s="149"/>
      <c r="AL2020" s="149"/>
      <c r="AM2020" s="149"/>
      <c r="AN2020" s="149"/>
      <c r="AO2020" s="149"/>
      <c r="AP2020" s="149"/>
      <c r="AQ2020" s="149"/>
      <c r="AR2020" s="149"/>
      <c r="AS2020" s="149"/>
      <c r="AT2020" s="149"/>
      <c r="AU2020" s="149"/>
      <c r="AV2020" s="149"/>
      <c r="AW2020" s="149"/>
      <c r="AX2020" s="149"/>
      <c r="AY2020" s="149"/>
      <c r="AZ2020" s="149"/>
      <c r="BA2020" s="149"/>
      <c r="BB2020" s="149"/>
      <c r="BC2020" s="149"/>
      <c r="BD2020" s="149"/>
      <c r="BE2020" s="149"/>
      <c r="BF2020" s="149"/>
      <c r="BG2020" s="149"/>
    </row>
    <row r="2021" spans="1:59" s="49" customFormat="1" ht="12">
      <c r="A2021" s="42" t="s">
        <v>45</v>
      </c>
      <c r="B2021" s="43" t="s">
        <v>66</v>
      </c>
      <c r="C2021" s="399">
        <f>C2022</f>
        <v>150</v>
      </c>
      <c r="D2021" s="103">
        <f t="shared" si="867"/>
        <v>150</v>
      </c>
      <c r="E2021" s="103">
        <v>0</v>
      </c>
      <c r="F2021" s="103">
        <v>0</v>
      </c>
      <c r="G2021" s="103">
        <v>0</v>
      </c>
      <c r="H2021" s="103">
        <v>0</v>
      </c>
      <c r="I2021" s="103">
        <v>0</v>
      </c>
      <c r="J2021" s="103">
        <v>0</v>
      </c>
      <c r="K2021" s="103">
        <v>0</v>
      </c>
      <c r="L2021" s="103">
        <v>0</v>
      </c>
      <c r="M2021" s="103">
        <v>0</v>
      </c>
      <c r="N2021" s="103">
        <f>N2022</f>
        <v>150</v>
      </c>
      <c r="O2021" s="103">
        <v>0</v>
      </c>
      <c r="P2021" s="103">
        <v>0</v>
      </c>
      <c r="Q2021" s="103"/>
      <c r="R2021" s="103"/>
      <c r="S2021" s="103"/>
      <c r="T2021" s="103"/>
      <c r="U2021" s="400">
        <f t="shared" si="865"/>
        <v>150</v>
      </c>
      <c r="V2021" s="32">
        <f t="shared" si="853"/>
        <v>150</v>
      </c>
      <c r="W2021" s="97">
        <f t="shared" si="854"/>
        <v>150</v>
      </c>
      <c r="X2021" s="176">
        <f t="shared" si="864"/>
        <v>0</v>
      </c>
      <c r="Y2021" s="38"/>
      <c r="Z2021" s="5">
        <f t="shared" si="866"/>
        <v>0</v>
      </c>
      <c r="AA2021" s="48"/>
      <c r="AB2021" s="48"/>
      <c r="AC2021" s="48"/>
      <c r="AD2021" s="48"/>
      <c r="AE2021" s="48"/>
      <c r="AF2021" s="48"/>
      <c r="AG2021" s="48"/>
      <c r="AH2021" s="48"/>
      <c r="AI2021" s="48"/>
      <c r="AJ2021" s="48"/>
      <c r="AK2021" s="48"/>
      <c r="AL2021" s="48"/>
      <c r="AM2021" s="48"/>
      <c r="AN2021" s="48"/>
      <c r="AO2021" s="48"/>
      <c r="AP2021" s="48"/>
      <c r="AQ2021" s="48"/>
      <c r="AR2021" s="48"/>
      <c r="AS2021" s="48"/>
      <c r="AT2021" s="48"/>
      <c r="AU2021" s="48"/>
      <c r="AV2021" s="48"/>
      <c r="AW2021" s="48"/>
      <c r="AX2021" s="48"/>
      <c r="AY2021" s="48"/>
      <c r="AZ2021" s="48"/>
      <c r="BA2021" s="48"/>
      <c r="BB2021" s="48"/>
      <c r="BC2021" s="48"/>
      <c r="BD2021" s="48"/>
      <c r="BE2021" s="48"/>
      <c r="BF2021" s="48"/>
      <c r="BG2021" s="48"/>
    </row>
    <row r="2022" spans="1:59" s="150" customFormat="1" ht="12">
      <c r="A2022" s="60" t="s">
        <v>40</v>
      </c>
      <c r="B2022" s="51" t="s">
        <v>1431</v>
      </c>
      <c r="C2022" s="392">
        <v>150</v>
      </c>
      <c r="D2022" s="107">
        <f t="shared" si="867"/>
        <v>150</v>
      </c>
      <c r="E2022" s="107"/>
      <c r="F2022" s="107"/>
      <c r="G2022" s="107"/>
      <c r="H2022" s="107"/>
      <c r="I2022" s="107"/>
      <c r="J2022" s="107"/>
      <c r="K2022" s="107"/>
      <c r="L2022" s="107"/>
      <c r="M2022" s="107"/>
      <c r="N2022" s="107">
        <v>150</v>
      </c>
      <c r="O2022" s="107"/>
      <c r="P2022" s="107"/>
      <c r="Q2022" s="107"/>
      <c r="R2022" s="107"/>
      <c r="S2022" s="107"/>
      <c r="T2022" s="107"/>
      <c r="U2022" s="396">
        <f t="shared" si="865"/>
        <v>150</v>
      </c>
      <c r="V2022" s="32">
        <f t="shared" si="853"/>
        <v>150</v>
      </c>
      <c r="W2022" s="97">
        <f t="shared" si="854"/>
        <v>150</v>
      </c>
      <c r="X2022" s="172">
        <f t="shared" si="864"/>
        <v>0</v>
      </c>
      <c r="Y2022" s="79"/>
      <c r="Z2022" s="5">
        <f t="shared" si="866"/>
        <v>0</v>
      </c>
      <c r="AA2022" s="149"/>
      <c r="AB2022" s="149"/>
      <c r="AC2022" s="149"/>
      <c r="AD2022" s="149"/>
      <c r="AE2022" s="149"/>
      <c r="AF2022" s="149"/>
      <c r="AG2022" s="149"/>
      <c r="AH2022" s="149"/>
      <c r="AI2022" s="149"/>
      <c r="AJ2022" s="149"/>
      <c r="AK2022" s="149"/>
      <c r="AL2022" s="149"/>
      <c r="AM2022" s="149"/>
      <c r="AN2022" s="149"/>
      <c r="AO2022" s="149"/>
      <c r="AP2022" s="149"/>
      <c r="AQ2022" s="149"/>
      <c r="AR2022" s="149"/>
      <c r="AS2022" s="149"/>
      <c r="AT2022" s="149"/>
      <c r="AU2022" s="149"/>
      <c r="AV2022" s="149"/>
      <c r="AW2022" s="149"/>
      <c r="AX2022" s="149"/>
      <c r="AY2022" s="149"/>
      <c r="AZ2022" s="149"/>
      <c r="BA2022" s="149"/>
      <c r="BB2022" s="149"/>
      <c r="BC2022" s="149"/>
      <c r="BD2022" s="149"/>
      <c r="BE2022" s="149"/>
      <c r="BF2022" s="149"/>
      <c r="BG2022" s="149"/>
    </row>
    <row r="2023" spans="1:59" s="41" customFormat="1" ht="12">
      <c r="A2023" s="83">
        <v>38</v>
      </c>
      <c r="B2023" s="28" t="s">
        <v>1432</v>
      </c>
      <c r="C2023" s="397">
        <f>C2024+C2026+C2030</f>
        <v>1494</v>
      </c>
      <c r="D2023" s="37">
        <f t="shared" si="867"/>
        <v>1680</v>
      </c>
      <c r="E2023" s="37">
        <v>0</v>
      </c>
      <c r="F2023" s="37">
        <v>0</v>
      </c>
      <c r="G2023" s="37">
        <v>0</v>
      </c>
      <c r="H2023" s="37">
        <v>0</v>
      </c>
      <c r="I2023" s="37">
        <v>0</v>
      </c>
      <c r="J2023" s="37">
        <v>0</v>
      </c>
      <c r="K2023" s="37">
        <v>0</v>
      </c>
      <c r="L2023" s="37">
        <v>0</v>
      </c>
      <c r="M2023" s="37">
        <v>0</v>
      </c>
      <c r="N2023" s="37">
        <f>+N2024+N2026+N2030</f>
        <v>1680</v>
      </c>
      <c r="O2023" s="37">
        <v>0</v>
      </c>
      <c r="P2023" s="37">
        <v>0</v>
      </c>
      <c r="Q2023" s="37"/>
      <c r="R2023" s="37"/>
      <c r="S2023" s="37"/>
      <c r="T2023" s="37"/>
      <c r="U2023" s="398">
        <f t="shared" si="865"/>
        <v>1680</v>
      </c>
      <c r="V2023" s="32">
        <f t="shared" si="853"/>
        <v>1680</v>
      </c>
      <c r="W2023" s="97">
        <f t="shared" si="854"/>
        <v>1680</v>
      </c>
      <c r="X2023" s="125">
        <f t="shared" si="864"/>
        <v>186</v>
      </c>
      <c r="Y2023" s="75" t="s">
        <v>37</v>
      </c>
      <c r="Z2023" s="5">
        <f t="shared" si="866"/>
        <v>0</v>
      </c>
      <c r="AA2023" s="39"/>
      <c r="AB2023" s="39"/>
      <c r="AC2023" s="40"/>
      <c r="AD2023" s="40"/>
      <c r="AE2023" s="40"/>
      <c r="AF2023" s="40"/>
      <c r="AG2023" s="40"/>
      <c r="AH2023" s="40"/>
      <c r="AI2023" s="40"/>
      <c r="AJ2023" s="40"/>
      <c r="AK2023" s="40"/>
      <c r="AL2023" s="40"/>
      <c r="AM2023" s="40"/>
      <c r="AN2023" s="40"/>
      <c r="AO2023" s="40"/>
      <c r="AP2023" s="40"/>
      <c r="AQ2023" s="40"/>
      <c r="AR2023" s="40"/>
      <c r="AS2023" s="40"/>
      <c r="AT2023" s="40"/>
      <c r="AU2023" s="40"/>
      <c r="AV2023" s="40"/>
      <c r="AW2023" s="40"/>
      <c r="AX2023" s="40"/>
      <c r="AY2023" s="40"/>
      <c r="AZ2023" s="40"/>
      <c r="BA2023" s="40"/>
      <c r="BB2023" s="40"/>
      <c r="BC2023" s="40"/>
      <c r="BD2023" s="40"/>
      <c r="BE2023" s="40"/>
      <c r="BF2023" s="40"/>
      <c r="BG2023" s="40"/>
    </row>
    <row r="2024" spans="1:59" s="49" customFormat="1" ht="12">
      <c r="A2024" s="42" t="s">
        <v>35</v>
      </c>
      <c r="B2024" s="43" t="s">
        <v>139</v>
      </c>
      <c r="C2024" s="399">
        <f>C2025</f>
        <v>437</v>
      </c>
      <c r="D2024" s="103">
        <f t="shared" si="867"/>
        <v>516</v>
      </c>
      <c r="E2024" s="103">
        <v>0</v>
      </c>
      <c r="F2024" s="103">
        <v>0</v>
      </c>
      <c r="G2024" s="103">
        <v>0</v>
      </c>
      <c r="H2024" s="103">
        <v>0</v>
      </c>
      <c r="I2024" s="103">
        <v>0</v>
      </c>
      <c r="J2024" s="103">
        <v>0</v>
      </c>
      <c r="K2024" s="103">
        <v>0</v>
      </c>
      <c r="L2024" s="103">
        <v>0</v>
      </c>
      <c r="M2024" s="103">
        <v>0</v>
      </c>
      <c r="N2024" s="103">
        <f>+N2025</f>
        <v>516</v>
      </c>
      <c r="O2024" s="103">
        <v>0</v>
      </c>
      <c r="P2024" s="103">
        <v>0</v>
      </c>
      <c r="Q2024" s="103"/>
      <c r="R2024" s="103"/>
      <c r="S2024" s="103"/>
      <c r="T2024" s="103"/>
      <c r="U2024" s="400">
        <f t="shared" si="865"/>
        <v>516</v>
      </c>
      <c r="V2024" s="32">
        <f t="shared" si="853"/>
        <v>516</v>
      </c>
      <c r="W2024" s="97">
        <f t="shared" si="854"/>
        <v>516</v>
      </c>
      <c r="X2024" s="176">
        <f t="shared" si="864"/>
        <v>79</v>
      </c>
      <c r="Y2024" s="38"/>
      <c r="Z2024" s="5">
        <f t="shared" si="866"/>
        <v>0</v>
      </c>
      <c r="AA2024" s="48"/>
      <c r="AB2024" s="48"/>
      <c r="AC2024" s="48"/>
      <c r="AD2024" s="48"/>
      <c r="AE2024" s="48"/>
      <c r="AF2024" s="48"/>
      <c r="AG2024" s="48"/>
      <c r="AH2024" s="48"/>
      <c r="AI2024" s="48"/>
      <c r="AJ2024" s="48"/>
      <c r="AK2024" s="48"/>
      <c r="AL2024" s="48"/>
      <c r="AM2024" s="48"/>
      <c r="AN2024" s="48"/>
      <c r="AO2024" s="48"/>
      <c r="AP2024" s="48"/>
      <c r="AQ2024" s="48"/>
      <c r="AR2024" s="48"/>
      <c r="AS2024" s="48"/>
      <c r="AT2024" s="48"/>
      <c r="AU2024" s="48"/>
      <c r="AV2024" s="48"/>
      <c r="AW2024" s="48"/>
      <c r="AX2024" s="48"/>
      <c r="AY2024" s="48"/>
      <c r="AZ2024" s="48"/>
      <c r="BA2024" s="48"/>
      <c r="BB2024" s="48"/>
      <c r="BC2024" s="48"/>
      <c r="BD2024" s="48"/>
      <c r="BE2024" s="48"/>
      <c r="BF2024" s="48"/>
      <c r="BG2024" s="48"/>
    </row>
    <row r="2025" spans="1:59" s="59" customFormat="1" ht="12">
      <c r="A2025" s="50" t="s">
        <v>40</v>
      </c>
      <c r="B2025" s="51" t="s">
        <v>1433</v>
      </c>
      <c r="C2025" s="392">
        <v>437</v>
      </c>
      <c r="D2025" s="107">
        <f t="shared" si="867"/>
        <v>516</v>
      </c>
      <c r="E2025" s="107"/>
      <c r="F2025" s="107"/>
      <c r="G2025" s="107"/>
      <c r="H2025" s="107"/>
      <c r="I2025" s="107"/>
      <c r="J2025" s="107"/>
      <c r="K2025" s="107"/>
      <c r="L2025" s="107"/>
      <c r="M2025" s="107"/>
      <c r="N2025" s="107">
        <v>516</v>
      </c>
      <c r="O2025" s="107"/>
      <c r="P2025" s="107"/>
      <c r="Q2025" s="107"/>
      <c r="R2025" s="107"/>
      <c r="S2025" s="107"/>
      <c r="T2025" s="107"/>
      <c r="U2025" s="396">
        <f t="shared" si="865"/>
        <v>516</v>
      </c>
      <c r="V2025" s="32">
        <f t="shared" si="853"/>
        <v>516</v>
      </c>
      <c r="W2025" s="97">
        <f t="shared" si="854"/>
        <v>516</v>
      </c>
      <c r="X2025" s="172">
        <f t="shared" si="864"/>
        <v>79</v>
      </c>
      <c r="Y2025" s="57"/>
      <c r="Z2025" s="5">
        <f t="shared" si="866"/>
        <v>0</v>
      </c>
      <c r="AA2025" s="58"/>
      <c r="AB2025" s="58"/>
      <c r="AC2025" s="58"/>
      <c r="AD2025" s="58"/>
      <c r="AE2025" s="58"/>
      <c r="AF2025" s="58"/>
      <c r="AG2025" s="58"/>
      <c r="AH2025" s="58"/>
      <c r="AI2025" s="58"/>
      <c r="AJ2025" s="58"/>
      <c r="AK2025" s="58"/>
      <c r="AL2025" s="58"/>
      <c r="AM2025" s="58"/>
      <c r="AN2025" s="58"/>
      <c r="AO2025" s="58"/>
      <c r="AP2025" s="58"/>
      <c r="AQ2025" s="58"/>
      <c r="AR2025" s="58"/>
      <c r="AS2025" s="58"/>
      <c r="AT2025" s="58"/>
      <c r="AU2025" s="58"/>
      <c r="AV2025" s="58"/>
      <c r="AW2025" s="58"/>
      <c r="AX2025" s="58"/>
      <c r="AY2025" s="58"/>
      <c r="AZ2025" s="58"/>
      <c r="BA2025" s="58"/>
      <c r="BB2025" s="58"/>
      <c r="BC2025" s="58"/>
      <c r="BD2025" s="58"/>
      <c r="BE2025" s="58"/>
      <c r="BF2025" s="58"/>
      <c r="BG2025" s="58"/>
    </row>
    <row r="2026" spans="1:59" s="49" customFormat="1" ht="12">
      <c r="A2026" s="42" t="s">
        <v>43</v>
      </c>
      <c r="B2026" s="43" t="s">
        <v>94</v>
      </c>
      <c r="C2026" s="399">
        <f>SUM(C2027:C2029)</f>
        <v>367</v>
      </c>
      <c r="D2026" s="103">
        <f t="shared" si="867"/>
        <v>367</v>
      </c>
      <c r="E2026" s="103">
        <v>0</v>
      </c>
      <c r="F2026" s="103">
        <v>0</v>
      </c>
      <c r="G2026" s="103">
        <v>0</v>
      </c>
      <c r="H2026" s="103">
        <v>0</v>
      </c>
      <c r="I2026" s="103">
        <v>0</v>
      </c>
      <c r="J2026" s="103">
        <v>0</v>
      </c>
      <c r="K2026" s="103">
        <v>0</v>
      </c>
      <c r="L2026" s="103">
        <v>0</v>
      </c>
      <c r="M2026" s="103">
        <v>0</v>
      </c>
      <c r="N2026" s="103">
        <f>+N2027+N2028+N2029</f>
        <v>367</v>
      </c>
      <c r="O2026" s="103">
        <v>0</v>
      </c>
      <c r="P2026" s="103">
        <v>0</v>
      </c>
      <c r="Q2026" s="103"/>
      <c r="R2026" s="103"/>
      <c r="S2026" s="103"/>
      <c r="T2026" s="103"/>
      <c r="U2026" s="400">
        <f t="shared" si="865"/>
        <v>367</v>
      </c>
      <c r="V2026" s="32">
        <f t="shared" si="853"/>
        <v>367</v>
      </c>
      <c r="W2026" s="97">
        <f t="shared" si="854"/>
        <v>367</v>
      </c>
      <c r="X2026" s="176">
        <f t="shared" si="864"/>
        <v>0</v>
      </c>
      <c r="Y2026" s="38"/>
      <c r="Z2026" s="5">
        <f t="shared" si="866"/>
        <v>0</v>
      </c>
      <c r="AA2026" s="48"/>
      <c r="AB2026" s="48"/>
      <c r="AC2026" s="48"/>
      <c r="AD2026" s="48"/>
      <c r="AE2026" s="48"/>
      <c r="AF2026" s="48"/>
      <c r="AG2026" s="48"/>
      <c r="AH2026" s="48"/>
      <c r="AI2026" s="48"/>
      <c r="AJ2026" s="48"/>
      <c r="AK2026" s="48"/>
      <c r="AL2026" s="48"/>
      <c r="AM2026" s="48"/>
      <c r="AN2026" s="48"/>
      <c r="AO2026" s="48"/>
      <c r="AP2026" s="48"/>
      <c r="AQ2026" s="48"/>
      <c r="AR2026" s="48"/>
      <c r="AS2026" s="48"/>
      <c r="AT2026" s="48"/>
      <c r="AU2026" s="48"/>
      <c r="AV2026" s="48"/>
      <c r="AW2026" s="48"/>
      <c r="AX2026" s="48"/>
      <c r="AY2026" s="48"/>
      <c r="AZ2026" s="48"/>
      <c r="BA2026" s="48"/>
      <c r="BB2026" s="48"/>
      <c r="BC2026" s="48"/>
      <c r="BD2026" s="48"/>
      <c r="BE2026" s="48"/>
      <c r="BF2026" s="48"/>
      <c r="BG2026" s="48"/>
    </row>
    <row r="2027" spans="1:59" s="59" customFormat="1" ht="12">
      <c r="A2027" s="50" t="s">
        <v>40</v>
      </c>
      <c r="B2027" s="51" t="s">
        <v>1424</v>
      </c>
      <c r="C2027" s="392">
        <v>200</v>
      </c>
      <c r="D2027" s="107">
        <f t="shared" si="867"/>
        <v>200</v>
      </c>
      <c r="E2027" s="107"/>
      <c r="F2027" s="107"/>
      <c r="G2027" s="107"/>
      <c r="H2027" s="107"/>
      <c r="I2027" s="107"/>
      <c r="J2027" s="107"/>
      <c r="K2027" s="107"/>
      <c r="L2027" s="107"/>
      <c r="M2027" s="107"/>
      <c r="N2027" s="107">
        <v>200</v>
      </c>
      <c r="O2027" s="107"/>
      <c r="P2027" s="107"/>
      <c r="Q2027" s="107"/>
      <c r="R2027" s="107"/>
      <c r="S2027" s="107"/>
      <c r="T2027" s="107"/>
      <c r="U2027" s="396">
        <f t="shared" si="865"/>
        <v>200</v>
      </c>
      <c r="V2027" s="32">
        <f t="shared" si="853"/>
        <v>200</v>
      </c>
      <c r="W2027" s="97">
        <f t="shared" si="854"/>
        <v>200</v>
      </c>
      <c r="X2027" s="172">
        <f t="shared" si="864"/>
        <v>0</v>
      </c>
      <c r="Y2027" s="57"/>
      <c r="Z2027" s="5">
        <f t="shared" si="866"/>
        <v>0</v>
      </c>
      <c r="AA2027" s="58"/>
      <c r="AB2027" s="58"/>
      <c r="AC2027" s="58"/>
      <c r="AD2027" s="58"/>
      <c r="AE2027" s="58"/>
      <c r="AF2027" s="58"/>
      <c r="AG2027" s="58"/>
      <c r="AH2027" s="58"/>
      <c r="AI2027" s="58"/>
      <c r="AJ2027" s="58"/>
      <c r="AK2027" s="58"/>
      <c r="AL2027" s="58"/>
      <c r="AM2027" s="58"/>
      <c r="AN2027" s="58"/>
      <c r="AO2027" s="58"/>
      <c r="AP2027" s="58"/>
      <c r="AQ2027" s="58"/>
      <c r="AR2027" s="58"/>
      <c r="AS2027" s="58"/>
      <c r="AT2027" s="58"/>
      <c r="AU2027" s="58"/>
      <c r="AV2027" s="58"/>
      <c r="AW2027" s="58"/>
      <c r="AX2027" s="58"/>
      <c r="AY2027" s="58"/>
      <c r="AZ2027" s="58"/>
      <c r="BA2027" s="58"/>
      <c r="BB2027" s="58"/>
      <c r="BC2027" s="58"/>
      <c r="BD2027" s="58"/>
      <c r="BE2027" s="58"/>
      <c r="BF2027" s="58"/>
      <c r="BG2027" s="58"/>
    </row>
    <row r="2028" spans="1:59" s="59" customFormat="1" ht="12">
      <c r="A2028" s="50" t="s">
        <v>40</v>
      </c>
      <c r="B2028" s="51" t="s">
        <v>1434</v>
      </c>
      <c r="C2028" s="392">
        <v>130</v>
      </c>
      <c r="D2028" s="107">
        <f t="shared" si="867"/>
        <v>130</v>
      </c>
      <c r="E2028" s="107"/>
      <c r="F2028" s="107"/>
      <c r="G2028" s="107"/>
      <c r="H2028" s="107"/>
      <c r="I2028" s="107"/>
      <c r="J2028" s="107"/>
      <c r="K2028" s="107"/>
      <c r="L2028" s="107"/>
      <c r="M2028" s="107"/>
      <c r="N2028" s="107">
        <v>130</v>
      </c>
      <c r="O2028" s="107"/>
      <c r="P2028" s="107"/>
      <c r="Q2028" s="107"/>
      <c r="R2028" s="107"/>
      <c r="S2028" s="107"/>
      <c r="T2028" s="107"/>
      <c r="U2028" s="396">
        <f t="shared" si="865"/>
        <v>130</v>
      </c>
      <c r="V2028" s="32">
        <f t="shared" si="853"/>
        <v>130</v>
      </c>
      <c r="W2028" s="97">
        <f t="shared" si="854"/>
        <v>130</v>
      </c>
      <c r="X2028" s="172">
        <f t="shared" si="864"/>
        <v>0</v>
      </c>
      <c r="Y2028" s="57"/>
      <c r="Z2028" s="5">
        <f t="shared" si="866"/>
        <v>0</v>
      </c>
      <c r="AA2028" s="58"/>
      <c r="AB2028" s="58"/>
      <c r="AC2028" s="58"/>
      <c r="AD2028" s="58"/>
      <c r="AE2028" s="58"/>
      <c r="AF2028" s="58"/>
      <c r="AG2028" s="58"/>
      <c r="AH2028" s="58"/>
      <c r="AI2028" s="58"/>
      <c r="AJ2028" s="58"/>
      <c r="AK2028" s="58"/>
      <c r="AL2028" s="58"/>
      <c r="AM2028" s="58"/>
      <c r="AN2028" s="58"/>
      <c r="AO2028" s="58"/>
      <c r="AP2028" s="58"/>
      <c r="AQ2028" s="58"/>
      <c r="AR2028" s="58"/>
      <c r="AS2028" s="58"/>
      <c r="AT2028" s="58"/>
      <c r="AU2028" s="58"/>
      <c r="AV2028" s="58"/>
      <c r="AW2028" s="58"/>
      <c r="AX2028" s="58"/>
      <c r="AY2028" s="58"/>
      <c r="AZ2028" s="58"/>
      <c r="BA2028" s="58"/>
      <c r="BB2028" s="58"/>
      <c r="BC2028" s="58"/>
      <c r="BD2028" s="58"/>
      <c r="BE2028" s="58"/>
      <c r="BF2028" s="58"/>
      <c r="BG2028" s="58"/>
    </row>
    <row r="2029" spans="1:59" s="59" customFormat="1" ht="12">
      <c r="A2029" s="50" t="s">
        <v>40</v>
      </c>
      <c r="B2029" s="51" t="s">
        <v>1435</v>
      </c>
      <c r="C2029" s="392">
        <v>37</v>
      </c>
      <c r="D2029" s="107">
        <f t="shared" si="867"/>
        <v>37</v>
      </c>
      <c r="E2029" s="107"/>
      <c r="F2029" s="107"/>
      <c r="G2029" s="107"/>
      <c r="H2029" s="107"/>
      <c r="I2029" s="107"/>
      <c r="J2029" s="107"/>
      <c r="K2029" s="107"/>
      <c r="L2029" s="107"/>
      <c r="M2029" s="107"/>
      <c r="N2029" s="107">
        <v>37</v>
      </c>
      <c r="O2029" s="107"/>
      <c r="P2029" s="107"/>
      <c r="Q2029" s="107"/>
      <c r="R2029" s="107"/>
      <c r="S2029" s="107"/>
      <c r="T2029" s="107"/>
      <c r="U2029" s="396">
        <f t="shared" si="865"/>
        <v>37</v>
      </c>
      <c r="V2029" s="32">
        <f t="shared" si="853"/>
        <v>37</v>
      </c>
      <c r="W2029" s="97">
        <f t="shared" si="854"/>
        <v>37</v>
      </c>
      <c r="X2029" s="172">
        <f t="shared" si="864"/>
        <v>0</v>
      </c>
      <c r="Y2029" s="57"/>
      <c r="Z2029" s="5">
        <f t="shared" si="866"/>
        <v>0</v>
      </c>
      <c r="AA2029" s="58"/>
      <c r="AB2029" s="58"/>
      <c r="AC2029" s="58"/>
      <c r="AD2029" s="58"/>
      <c r="AE2029" s="58"/>
      <c r="AF2029" s="58"/>
      <c r="AG2029" s="58"/>
      <c r="AH2029" s="58"/>
      <c r="AI2029" s="58"/>
      <c r="AJ2029" s="58"/>
      <c r="AK2029" s="58"/>
      <c r="AL2029" s="58"/>
      <c r="AM2029" s="58"/>
      <c r="AN2029" s="58"/>
      <c r="AO2029" s="58"/>
      <c r="AP2029" s="58"/>
      <c r="AQ2029" s="58"/>
      <c r="AR2029" s="58"/>
      <c r="AS2029" s="58"/>
      <c r="AT2029" s="58"/>
      <c r="AU2029" s="58"/>
      <c r="AV2029" s="58"/>
      <c r="AW2029" s="58"/>
      <c r="AX2029" s="58"/>
      <c r="AY2029" s="58"/>
      <c r="AZ2029" s="58"/>
      <c r="BA2029" s="58"/>
      <c r="BB2029" s="58"/>
      <c r="BC2029" s="58"/>
      <c r="BD2029" s="58"/>
      <c r="BE2029" s="58"/>
      <c r="BF2029" s="58"/>
      <c r="BG2029" s="58"/>
    </row>
    <row r="2030" spans="1:59" s="49" customFormat="1" ht="12">
      <c r="A2030" s="42" t="s">
        <v>45</v>
      </c>
      <c r="B2030" s="43" t="s">
        <v>66</v>
      </c>
      <c r="C2030" s="399">
        <f>SUM(C2031:C2033)</f>
        <v>690</v>
      </c>
      <c r="D2030" s="103">
        <f>SUM(E2030:P2030)</f>
        <v>797</v>
      </c>
      <c r="E2030" s="103">
        <v>0</v>
      </c>
      <c r="F2030" s="103">
        <v>0</v>
      </c>
      <c r="G2030" s="103">
        <v>0</v>
      </c>
      <c r="H2030" s="103">
        <v>0</v>
      </c>
      <c r="I2030" s="103">
        <v>0</v>
      </c>
      <c r="J2030" s="103">
        <v>0</v>
      </c>
      <c r="K2030" s="103">
        <v>0</v>
      </c>
      <c r="L2030" s="103">
        <v>0</v>
      </c>
      <c r="M2030" s="103">
        <v>0</v>
      </c>
      <c r="N2030" s="103">
        <f>SUM(N2031:N2035)</f>
        <v>797</v>
      </c>
      <c r="O2030" s="103">
        <v>0</v>
      </c>
      <c r="P2030" s="103">
        <v>0</v>
      </c>
      <c r="Q2030" s="103"/>
      <c r="R2030" s="103"/>
      <c r="S2030" s="103"/>
      <c r="T2030" s="103"/>
      <c r="U2030" s="400">
        <f t="shared" si="865"/>
        <v>797</v>
      </c>
      <c r="V2030" s="32">
        <f t="shared" si="853"/>
        <v>797</v>
      </c>
      <c r="W2030" s="97">
        <f t="shared" si="854"/>
        <v>797</v>
      </c>
      <c r="X2030" s="176">
        <f t="shared" si="864"/>
        <v>107</v>
      </c>
      <c r="Y2030" s="38"/>
      <c r="Z2030" s="5">
        <f t="shared" si="866"/>
        <v>0</v>
      </c>
      <c r="AA2030" s="48"/>
      <c r="AB2030" s="48"/>
      <c r="AC2030" s="48"/>
      <c r="AD2030" s="48"/>
      <c r="AE2030" s="48"/>
      <c r="AF2030" s="48"/>
      <c r="AG2030" s="48"/>
      <c r="AH2030" s="48"/>
      <c r="AI2030" s="48"/>
      <c r="AJ2030" s="48"/>
      <c r="AK2030" s="48"/>
      <c r="AL2030" s="48"/>
      <c r="AM2030" s="48"/>
      <c r="AN2030" s="48"/>
      <c r="AO2030" s="48"/>
      <c r="AP2030" s="48"/>
      <c r="AQ2030" s="48"/>
      <c r="AR2030" s="48"/>
      <c r="AS2030" s="48"/>
      <c r="AT2030" s="48"/>
      <c r="AU2030" s="48"/>
      <c r="AV2030" s="48"/>
      <c r="AW2030" s="48"/>
      <c r="AX2030" s="48"/>
      <c r="AY2030" s="48"/>
      <c r="AZ2030" s="48"/>
      <c r="BA2030" s="48"/>
      <c r="BB2030" s="48"/>
      <c r="BC2030" s="48"/>
      <c r="BD2030" s="48"/>
      <c r="BE2030" s="48"/>
      <c r="BF2030" s="48"/>
      <c r="BG2030" s="48"/>
    </row>
    <row r="2031" spans="1:59" s="150" customFormat="1" ht="36">
      <c r="A2031" s="63" t="s">
        <v>40</v>
      </c>
      <c r="B2031" s="401" t="s">
        <v>1436</v>
      </c>
      <c r="C2031" s="392">
        <v>510</v>
      </c>
      <c r="D2031" s="107">
        <f t="shared" si="867"/>
        <v>447</v>
      </c>
      <c r="E2031" s="107"/>
      <c r="F2031" s="107"/>
      <c r="G2031" s="107"/>
      <c r="H2031" s="107"/>
      <c r="I2031" s="107"/>
      <c r="J2031" s="107"/>
      <c r="K2031" s="107"/>
      <c r="L2031" s="107"/>
      <c r="M2031" s="107"/>
      <c r="N2031" s="107">
        <v>447</v>
      </c>
      <c r="O2031" s="107"/>
      <c r="P2031" s="107"/>
      <c r="Q2031" s="107"/>
      <c r="R2031" s="107"/>
      <c r="S2031" s="107"/>
      <c r="T2031" s="107"/>
      <c r="U2031" s="396">
        <f t="shared" si="865"/>
        <v>447</v>
      </c>
      <c r="V2031" s="32">
        <f t="shared" si="853"/>
        <v>447</v>
      </c>
      <c r="W2031" s="97">
        <f t="shared" si="854"/>
        <v>447</v>
      </c>
      <c r="X2031" s="172">
        <f t="shared" si="864"/>
        <v>-63</v>
      </c>
      <c r="Y2031" s="79"/>
      <c r="Z2031" s="5">
        <f t="shared" si="866"/>
        <v>0</v>
      </c>
      <c r="AA2031" s="149"/>
      <c r="AB2031" s="149"/>
      <c r="AC2031" s="149"/>
      <c r="AD2031" s="149"/>
      <c r="AE2031" s="149"/>
      <c r="AF2031" s="149"/>
      <c r="AG2031" s="149"/>
      <c r="AH2031" s="149"/>
      <c r="AI2031" s="149"/>
      <c r="AJ2031" s="149"/>
      <c r="AK2031" s="149"/>
      <c r="AL2031" s="149"/>
      <c r="AM2031" s="149"/>
      <c r="AN2031" s="149"/>
      <c r="AO2031" s="149"/>
      <c r="AP2031" s="149"/>
      <c r="AQ2031" s="149"/>
      <c r="AR2031" s="149"/>
      <c r="AS2031" s="149"/>
      <c r="AT2031" s="149"/>
      <c r="AU2031" s="149"/>
      <c r="AV2031" s="149"/>
      <c r="AW2031" s="149"/>
      <c r="AX2031" s="149"/>
      <c r="AY2031" s="149"/>
      <c r="AZ2031" s="149"/>
      <c r="BA2031" s="149"/>
      <c r="BB2031" s="149"/>
      <c r="BC2031" s="149"/>
      <c r="BD2031" s="149"/>
      <c r="BE2031" s="149"/>
      <c r="BF2031" s="149"/>
      <c r="BG2031" s="149"/>
    </row>
    <row r="2032" spans="1:59" s="150" customFormat="1" ht="12">
      <c r="A2032" s="63" t="s">
        <v>40</v>
      </c>
      <c r="B2032" s="67" t="s">
        <v>1437</v>
      </c>
      <c r="C2032" s="392">
        <v>80</v>
      </c>
      <c r="D2032" s="107">
        <f t="shared" si="867"/>
        <v>80</v>
      </c>
      <c r="E2032" s="107"/>
      <c r="F2032" s="107"/>
      <c r="G2032" s="107"/>
      <c r="H2032" s="107"/>
      <c r="I2032" s="107"/>
      <c r="J2032" s="107"/>
      <c r="K2032" s="107"/>
      <c r="L2032" s="107"/>
      <c r="M2032" s="107"/>
      <c r="N2032" s="107">
        <v>80</v>
      </c>
      <c r="O2032" s="107"/>
      <c r="P2032" s="107"/>
      <c r="Q2032" s="107"/>
      <c r="R2032" s="107"/>
      <c r="S2032" s="107"/>
      <c r="T2032" s="107"/>
      <c r="U2032" s="396">
        <f t="shared" si="865"/>
        <v>80</v>
      </c>
      <c r="V2032" s="32">
        <f t="shared" si="853"/>
        <v>80</v>
      </c>
      <c r="W2032" s="97">
        <f t="shared" si="854"/>
        <v>80</v>
      </c>
      <c r="X2032" s="172">
        <f t="shared" si="864"/>
        <v>0</v>
      </c>
      <c r="Y2032" s="79"/>
      <c r="Z2032" s="5">
        <f t="shared" si="866"/>
        <v>0</v>
      </c>
      <c r="AA2032" s="149"/>
      <c r="AB2032" s="149"/>
      <c r="AC2032" s="149"/>
      <c r="AD2032" s="149"/>
      <c r="AE2032" s="149"/>
      <c r="AF2032" s="149"/>
      <c r="AG2032" s="149"/>
      <c r="AH2032" s="149"/>
      <c r="AI2032" s="149"/>
      <c r="AJ2032" s="149"/>
      <c r="AK2032" s="149"/>
      <c r="AL2032" s="149"/>
      <c r="AM2032" s="149"/>
      <c r="AN2032" s="149"/>
      <c r="AO2032" s="149"/>
      <c r="AP2032" s="149"/>
      <c r="AQ2032" s="149"/>
      <c r="AR2032" s="149"/>
      <c r="AS2032" s="149"/>
      <c r="AT2032" s="149"/>
      <c r="AU2032" s="149"/>
      <c r="AV2032" s="149"/>
      <c r="AW2032" s="149"/>
      <c r="AX2032" s="149"/>
      <c r="AY2032" s="149"/>
      <c r="AZ2032" s="149"/>
      <c r="BA2032" s="149"/>
      <c r="BB2032" s="149"/>
      <c r="BC2032" s="149"/>
      <c r="BD2032" s="149"/>
      <c r="BE2032" s="149"/>
      <c r="BF2032" s="149"/>
      <c r="BG2032" s="149"/>
    </row>
    <row r="2033" spans="1:59" s="150" customFormat="1" ht="24" hidden="1">
      <c r="A2033" s="63" t="s">
        <v>40</v>
      </c>
      <c r="B2033" s="67" t="s">
        <v>1438</v>
      </c>
      <c r="C2033" s="392">
        <v>100</v>
      </c>
      <c r="D2033" s="107">
        <f>SUM(E2033:P2033)</f>
        <v>0</v>
      </c>
      <c r="E2033" s="107"/>
      <c r="F2033" s="107"/>
      <c r="G2033" s="107"/>
      <c r="H2033" s="107"/>
      <c r="I2033" s="107"/>
      <c r="J2033" s="107"/>
      <c r="K2033" s="107"/>
      <c r="L2033" s="107"/>
      <c r="M2033" s="107"/>
      <c r="N2033" s="107"/>
      <c r="O2033" s="107"/>
      <c r="P2033" s="107"/>
      <c r="Q2033" s="107"/>
      <c r="R2033" s="107"/>
      <c r="S2033" s="107"/>
      <c r="T2033" s="107"/>
      <c r="U2033" s="396">
        <f t="shared" si="865"/>
        <v>0</v>
      </c>
      <c r="V2033" s="32">
        <f t="shared" si="853"/>
        <v>0</v>
      </c>
      <c r="W2033" s="97">
        <f t="shared" si="854"/>
        <v>0</v>
      </c>
      <c r="X2033" s="172">
        <f t="shared" si="864"/>
        <v>-100</v>
      </c>
      <c r="Y2033" s="79"/>
      <c r="Z2033" s="5">
        <f t="shared" si="866"/>
        <v>0</v>
      </c>
      <c r="AA2033" s="149"/>
      <c r="AB2033" s="149"/>
      <c r="AC2033" s="149"/>
      <c r="AD2033" s="149"/>
      <c r="AE2033" s="149"/>
      <c r="AF2033" s="149"/>
      <c r="AG2033" s="149"/>
      <c r="AH2033" s="149"/>
      <c r="AI2033" s="149"/>
      <c r="AJ2033" s="149"/>
      <c r="AK2033" s="149"/>
      <c r="AL2033" s="149"/>
      <c r="AM2033" s="149"/>
      <c r="AN2033" s="149"/>
      <c r="AO2033" s="149"/>
      <c r="AP2033" s="149"/>
      <c r="AQ2033" s="149"/>
      <c r="AR2033" s="149"/>
      <c r="AS2033" s="149"/>
      <c r="AT2033" s="149"/>
      <c r="AU2033" s="149"/>
      <c r="AV2033" s="149"/>
      <c r="AW2033" s="149"/>
      <c r="AX2033" s="149"/>
      <c r="AY2033" s="149"/>
      <c r="AZ2033" s="149"/>
      <c r="BA2033" s="149"/>
      <c r="BB2033" s="149"/>
      <c r="BC2033" s="149"/>
      <c r="BD2033" s="149"/>
      <c r="BE2033" s="149"/>
      <c r="BF2033" s="149"/>
      <c r="BG2033" s="149"/>
    </row>
    <row r="2034" spans="1:59" s="150" customFormat="1" ht="24">
      <c r="A2034" s="63" t="s">
        <v>40</v>
      </c>
      <c r="B2034" s="67" t="s">
        <v>1439</v>
      </c>
      <c r="C2034" s="392"/>
      <c r="D2034" s="107">
        <f>SUM(E2034:P2034)</f>
        <v>110</v>
      </c>
      <c r="E2034" s="107"/>
      <c r="F2034" s="107"/>
      <c r="G2034" s="107"/>
      <c r="H2034" s="107"/>
      <c r="I2034" s="107"/>
      <c r="J2034" s="107"/>
      <c r="K2034" s="107"/>
      <c r="L2034" s="107"/>
      <c r="M2034" s="107"/>
      <c r="N2034" s="107">
        <v>110</v>
      </c>
      <c r="O2034" s="107"/>
      <c r="P2034" s="107"/>
      <c r="Q2034" s="107"/>
      <c r="R2034" s="107"/>
      <c r="S2034" s="107"/>
      <c r="T2034" s="107"/>
      <c r="U2034" s="396"/>
      <c r="V2034" s="32"/>
      <c r="W2034" s="97"/>
      <c r="X2034" s="172">
        <f t="shared" si="864"/>
        <v>110</v>
      </c>
      <c r="Y2034" s="79"/>
      <c r="Z2034" s="5">
        <f t="shared" si="866"/>
        <v>0</v>
      </c>
      <c r="AA2034" s="149"/>
      <c r="AB2034" s="149"/>
      <c r="AC2034" s="149"/>
      <c r="AD2034" s="149"/>
      <c r="AE2034" s="149"/>
      <c r="AF2034" s="149"/>
      <c r="AG2034" s="149"/>
      <c r="AH2034" s="149"/>
      <c r="AI2034" s="149"/>
      <c r="AJ2034" s="149"/>
      <c r="AK2034" s="149"/>
      <c r="AL2034" s="149"/>
      <c r="AM2034" s="149"/>
      <c r="AN2034" s="149"/>
      <c r="AO2034" s="149"/>
      <c r="AP2034" s="149"/>
      <c r="AQ2034" s="149"/>
      <c r="AR2034" s="149"/>
      <c r="AS2034" s="149"/>
      <c r="AT2034" s="149"/>
      <c r="AU2034" s="149"/>
      <c r="AV2034" s="149"/>
      <c r="AW2034" s="149"/>
      <c r="AX2034" s="149"/>
      <c r="AY2034" s="149"/>
      <c r="AZ2034" s="149"/>
      <c r="BA2034" s="149"/>
      <c r="BB2034" s="149"/>
      <c r="BC2034" s="149"/>
      <c r="BD2034" s="149"/>
      <c r="BE2034" s="149"/>
      <c r="BF2034" s="149"/>
      <c r="BG2034" s="149"/>
    </row>
    <row r="2035" spans="1:59" s="150" customFormat="1" ht="36">
      <c r="A2035" s="63" t="s">
        <v>40</v>
      </c>
      <c r="B2035" s="67" t="s">
        <v>1440</v>
      </c>
      <c r="C2035" s="392"/>
      <c r="D2035" s="107">
        <f>SUM(E2035:P2035)</f>
        <v>160</v>
      </c>
      <c r="E2035" s="107"/>
      <c r="F2035" s="107"/>
      <c r="G2035" s="107"/>
      <c r="H2035" s="107"/>
      <c r="I2035" s="107"/>
      <c r="J2035" s="107"/>
      <c r="K2035" s="107"/>
      <c r="L2035" s="107"/>
      <c r="M2035" s="107"/>
      <c r="N2035" s="107">
        <v>160</v>
      </c>
      <c r="O2035" s="107"/>
      <c r="P2035" s="107"/>
      <c r="Q2035" s="107"/>
      <c r="R2035" s="107"/>
      <c r="S2035" s="107"/>
      <c r="T2035" s="107"/>
      <c r="U2035" s="396"/>
      <c r="V2035" s="32"/>
      <c r="W2035" s="97"/>
      <c r="X2035" s="172">
        <f t="shared" si="864"/>
        <v>160</v>
      </c>
      <c r="Y2035" s="79"/>
      <c r="Z2035" s="5">
        <f t="shared" si="866"/>
        <v>0</v>
      </c>
      <c r="AA2035" s="149"/>
      <c r="AB2035" s="149"/>
      <c r="AC2035" s="149"/>
      <c r="AD2035" s="149"/>
      <c r="AE2035" s="149"/>
      <c r="AF2035" s="149"/>
      <c r="AG2035" s="149"/>
      <c r="AH2035" s="149"/>
      <c r="AI2035" s="149"/>
      <c r="AJ2035" s="149"/>
      <c r="AK2035" s="149"/>
      <c r="AL2035" s="149"/>
      <c r="AM2035" s="149"/>
      <c r="AN2035" s="149"/>
      <c r="AO2035" s="149"/>
      <c r="AP2035" s="149"/>
      <c r="AQ2035" s="149"/>
      <c r="AR2035" s="149"/>
      <c r="AS2035" s="149"/>
      <c r="AT2035" s="149"/>
      <c r="AU2035" s="149"/>
      <c r="AV2035" s="149"/>
      <c r="AW2035" s="149"/>
      <c r="AX2035" s="149"/>
      <c r="AY2035" s="149"/>
      <c r="AZ2035" s="149"/>
      <c r="BA2035" s="149"/>
      <c r="BB2035" s="149"/>
      <c r="BC2035" s="149"/>
      <c r="BD2035" s="149"/>
      <c r="BE2035" s="149"/>
      <c r="BF2035" s="149"/>
      <c r="BG2035" s="149"/>
    </row>
    <row r="2036" spans="1:59" s="41" customFormat="1" ht="13.5" customHeight="1">
      <c r="A2036" s="83">
        <v>39</v>
      </c>
      <c r="B2036" s="28" t="s">
        <v>1441</v>
      </c>
      <c r="C2036" s="399">
        <f>C2037+C2039</f>
        <v>983</v>
      </c>
      <c r="D2036" s="99">
        <f t="shared" si="867"/>
        <v>857</v>
      </c>
      <c r="E2036" s="99">
        <f t="shared" ref="E2036:M2036" si="868">+E2037+E2039</f>
        <v>0</v>
      </c>
      <c r="F2036" s="99">
        <f t="shared" si="868"/>
        <v>0</v>
      </c>
      <c r="G2036" s="99">
        <f t="shared" si="868"/>
        <v>0</v>
      </c>
      <c r="H2036" s="99">
        <f t="shared" si="868"/>
        <v>0</v>
      </c>
      <c r="I2036" s="99">
        <f t="shared" si="868"/>
        <v>0</v>
      </c>
      <c r="J2036" s="99">
        <f t="shared" si="868"/>
        <v>0</v>
      </c>
      <c r="K2036" s="99">
        <f t="shared" si="868"/>
        <v>0</v>
      </c>
      <c r="L2036" s="99">
        <f t="shared" si="868"/>
        <v>0</v>
      </c>
      <c r="M2036" s="99">
        <f t="shared" si="868"/>
        <v>0</v>
      </c>
      <c r="N2036" s="99">
        <f>+N2037+N2039</f>
        <v>857</v>
      </c>
      <c r="O2036" s="99">
        <f t="shared" ref="O2036:T2036" si="869">+O2037+O2039</f>
        <v>0</v>
      </c>
      <c r="P2036" s="99">
        <f t="shared" si="869"/>
        <v>0</v>
      </c>
      <c r="Q2036" s="99">
        <f t="shared" si="869"/>
        <v>0</v>
      </c>
      <c r="R2036" s="99">
        <f t="shared" si="869"/>
        <v>0</v>
      </c>
      <c r="S2036" s="99">
        <f t="shared" si="869"/>
        <v>0</v>
      </c>
      <c r="T2036" s="99">
        <f t="shared" si="869"/>
        <v>0</v>
      </c>
      <c r="U2036" s="398">
        <f t="shared" ref="U2036:U2099" si="870">D2036+Q2036+R2036</f>
        <v>857</v>
      </c>
      <c r="V2036" s="32">
        <f t="shared" ref="V2036:V2099" si="871">U2036-S2036</f>
        <v>857</v>
      </c>
      <c r="W2036" s="97">
        <f t="shared" ref="W2036:W2099" si="872">E2036+F2036+G2036+H2036+I2036+J2036+K2036+L2036+M2036+N2036+O2036+P2036</f>
        <v>857</v>
      </c>
      <c r="X2036" s="125">
        <f t="shared" si="864"/>
        <v>-126</v>
      </c>
      <c r="Y2036" s="75" t="s">
        <v>37</v>
      </c>
      <c r="Z2036" s="5">
        <f t="shared" si="866"/>
        <v>0</v>
      </c>
      <c r="AA2036" s="39"/>
      <c r="AB2036" s="39"/>
      <c r="AC2036" s="40"/>
      <c r="AD2036" s="40"/>
      <c r="AE2036" s="40"/>
      <c r="AF2036" s="40"/>
      <c r="AG2036" s="40"/>
      <c r="AH2036" s="40"/>
      <c r="AI2036" s="40"/>
      <c r="AJ2036" s="40"/>
      <c r="AK2036" s="40"/>
      <c r="AL2036" s="40"/>
      <c r="AM2036" s="40"/>
      <c r="AN2036" s="40"/>
      <c r="AO2036" s="40"/>
      <c r="AP2036" s="40"/>
      <c r="AQ2036" s="40"/>
      <c r="AR2036" s="40"/>
      <c r="AS2036" s="40"/>
      <c r="AT2036" s="40"/>
      <c r="AU2036" s="40"/>
      <c r="AV2036" s="40"/>
      <c r="AW2036" s="40"/>
      <c r="AX2036" s="40"/>
      <c r="AY2036" s="40"/>
      <c r="AZ2036" s="40"/>
      <c r="BA2036" s="40"/>
      <c r="BB2036" s="40"/>
      <c r="BC2036" s="40"/>
      <c r="BD2036" s="40"/>
      <c r="BE2036" s="40"/>
      <c r="BF2036" s="40"/>
      <c r="BG2036" s="40"/>
    </row>
    <row r="2037" spans="1:59" s="49" customFormat="1" ht="12">
      <c r="A2037" s="42" t="s">
        <v>35</v>
      </c>
      <c r="B2037" s="43" t="s">
        <v>139</v>
      </c>
      <c r="C2037" s="399">
        <f>C2038</f>
        <v>283</v>
      </c>
      <c r="D2037" s="103">
        <f t="shared" si="867"/>
        <v>392</v>
      </c>
      <c r="E2037" s="103">
        <v>0</v>
      </c>
      <c r="F2037" s="103">
        <v>0</v>
      </c>
      <c r="G2037" s="103">
        <v>0</v>
      </c>
      <c r="H2037" s="103">
        <v>0</v>
      </c>
      <c r="I2037" s="103">
        <v>0</v>
      </c>
      <c r="J2037" s="103">
        <v>0</v>
      </c>
      <c r="K2037" s="103">
        <v>0</v>
      </c>
      <c r="L2037" s="103">
        <v>0</v>
      </c>
      <c r="M2037" s="103">
        <v>0</v>
      </c>
      <c r="N2037" s="103">
        <f>N2038</f>
        <v>392</v>
      </c>
      <c r="O2037" s="103">
        <v>0</v>
      </c>
      <c r="P2037" s="103">
        <v>0</v>
      </c>
      <c r="Q2037" s="103"/>
      <c r="R2037" s="103"/>
      <c r="S2037" s="103"/>
      <c r="T2037" s="103"/>
      <c r="U2037" s="400">
        <f t="shared" si="870"/>
        <v>392</v>
      </c>
      <c r="V2037" s="32">
        <f t="shared" si="871"/>
        <v>392</v>
      </c>
      <c r="W2037" s="97">
        <f t="shared" si="872"/>
        <v>392</v>
      </c>
      <c r="X2037" s="176">
        <f t="shared" si="864"/>
        <v>109</v>
      </c>
      <c r="Y2037" s="38"/>
      <c r="Z2037" s="5">
        <f t="shared" si="866"/>
        <v>0</v>
      </c>
      <c r="AA2037" s="48"/>
      <c r="AB2037" s="48"/>
      <c r="AC2037" s="48"/>
      <c r="AD2037" s="48"/>
      <c r="AE2037" s="48"/>
      <c r="AF2037" s="48"/>
      <c r="AG2037" s="48"/>
      <c r="AH2037" s="48"/>
      <c r="AI2037" s="48"/>
      <c r="AJ2037" s="48"/>
      <c r="AK2037" s="48"/>
      <c r="AL2037" s="48"/>
      <c r="AM2037" s="48"/>
      <c r="AN2037" s="48"/>
      <c r="AO2037" s="48"/>
      <c r="AP2037" s="48"/>
      <c r="AQ2037" s="48"/>
      <c r="AR2037" s="48"/>
      <c r="AS2037" s="48"/>
      <c r="AT2037" s="48"/>
      <c r="AU2037" s="48"/>
      <c r="AV2037" s="48"/>
      <c r="AW2037" s="48"/>
      <c r="AX2037" s="48"/>
      <c r="AY2037" s="48"/>
      <c r="AZ2037" s="48"/>
      <c r="BA2037" s="48"/>
      <c r="BB2037" s="48"/>
      <c r="BC2037" s="48"/>
      <c r="BD2037" s="48"/>
      <c r="BE2037" s="48"/>
      <c r="BF2037" s="48"/>
      <c r="BG2037" s="48"/>
    </row>
    <row r="2038" spans="1:59" s="150" customFormat="1" ht="12">
      <c r="A2038" s="63" t="s">
        <v>40</v>
      </c>
      <c r="B2038" s="51" t="s">
        <v>1433</v>
      </c>
      <c r="C2038" s="392">
        <v>283</v>
      </c>
      <c r="D2038" s="107">
        <f t="shared" si="867"/>
        <v>392</v>
      </c>
      <c r="E2038" s="107"/>
      <c r="F2038" s="107"/>
      <c r="G2038" s="107"/>
      <c r="H2038" s="107"/>
      <c r="I2038" s="107"/>
      <c r="J2038" s="107"/>
      <c r="K2038" s="107"/>
      <c r="L2038" s="107"/>
      <c r="M2038" s="107"/>
      <c r="N2038" s="107">
        <v>392</v>
      </c>
      <c r="O2038" s="107"/>
      <c r="P2038" s="107"/>
      <c r="Q2038" s="107"/>
      <c r="R2038" s="107"/>
      <c r="S2038" s="107"/>
      <c r="T2038" s="107"/>
      <c r="U2038" s="396">
        <f t="shared" si="870"/>
        <v>392</v>
      </c>
      <c r="V2038" s="32">
        <f t="shared" si="871"/>
        <v>392</v>
      </c>
      <c r="W2038" s="97">
        <f t="shared" si="872"/>
        <v>392</v>
      </c>
      <c r="X2038" s="172">
        <f t="shared" si="864"/>
        <v>109</v>
      </c>
      <c r="Y2038" s="79"/>
      <c r="Z2038" s="5">
        <f t="shared" si="866"/>
        <v>0</v>
      </c>
      <c r="AA2038" s="149"/>
      <c r="AB2038" s="149"/>
      <c r="AC2038" s="149"/>
      <c r="AD2038" s="149"/>
      <c r="AE2038" s="149"/>
      <c r="AF2038" s="149"/>
      <c r="AG2038" s="149"/>
      <c r="AH2038" s="149"/>
      <c r="AI2038" s="149"/>
      <c r="AJ2038" s="149"/>
      <c r="AK2038" s="149"/>
      <c r="AL2038" s="149"/>
      <c r="AM2038" s="149"/>
      <c r="AN2038" s="149"/>
      <c r="AO2038" s="149"/>
      <c r="AP2038" s="149"/>
      <c r="AQ2038" s="149"/>
      <c r="AR2038" s="149"/>
      <c r="AS2038" s="149"/>
      <c r="AT2038" s="149"/>
      <c r="AU2038" s="149"/>
      <c r="AV2038" s="149"/>
      <c r="AW2038" s="149"/>
      <c r="AX2038" s="149"/>
      <c r="AY2038" s="149"/>
      <c r="AZ2038" s="149"/>
      <c r="BA2038" s="149"/>
      <c r="BB2038" s="149"/>
      <c r="BC2038" s="149"/>
      <c r="BD2038" s="149"/>
      <c r="BE2038" s="149"/>
      <c r="BF2038" s="149"/>
      <c r="BG2038" s="149"/>
    </row>
    <row r="2039" spans="1:59" s="49" customFormat="1" ht="12">
      <c r="A2039" s="42" t="s">
        <v>43</v>
      </c>
      <c r="B2039" s="43" t="s">
        <v>94</v>
      </c>
      <c r="C2039" s="399">
        <f>SUM(C2040:C2043)</f>
        <v>700</v>
      </c>
      <c r="D2039" s="103">
        <f t="shared" si="867"/>
        <v>465</v>
      </c>
      <c r="E2039" s="103">
        <v>0</v>
      </c>
      <c r="F2039" s="103">
        <v>0</v>
      </c>
      <c r="G2039" s="103">
        <v>0</v>
      </c>
      <c r="H2039" s="103">
        <v>0</v>
      </c>
      <c r="I2039" s="103">
        <v>0</v>
      </c>
      <c r="J2039" s="103">
        <v>0</v>
      </c>
      <c r="K2039" s="103">
        <v>0</v>
      </c>
      <c r="L2039" s="103">
        <v>0</v>
      </c>
      <c r="M2039" s="103">
        <v>0</v>
      </c>
      <c r="N2039" s="103">
        <f>+SUM(N2040:N2042)</f>
        <v>465</v>
      </c>
      <c r="O2039" s="103">
        <v>0</v>
      </c>
      <c r="P2039" s="103">
        <v>0</v>
      </c>
      <c r="Q2039" s="103">
        <f t="shared" ref="Q2039:T2039" si="873">+SUM(Q2040:Q2042)</f>
        <v>0</v>
      </c>
      <c r="R2039" s="103">
        <f t="shared" si="873"/>
        <v>0</v>
      </c>
      <c r="S2039" s="103">
        <f t="shared" si="873"/>
        <v>0</v>
      </c>
      <c r="T2039" s="103">
        <f t="shared" si="873"/>
        <v>0</v>
      </c>
      <c r="U2039" s="400">
        <f t="shared" si="870"/>
        <v>465</v>
      </c>
      <c r="V2039" s="32">
        <f t="shared" si="871"/>
        <v>465</v>
      </c>
      <c r="W2039" s="97">
        <f t="shared" si="872"/>
        <v>465</v>
      </c>
      <c r="X2039" s="176">
        <f t="shared" si="864"/>
        <v>-235</v>
      </c>
      <c r="Y2039" s="38"/>
      <c r="Z2039" s="5">
        <f t="shared" si="866"/>
        <v>0</v>
      </c>
      <c r="AA2039" s="48"/>
      <c r="AB2039" s="48"/>
      <c r="AC2039" s="48"/>
      <c r="AD2039" s="48"/>
      <c r="AE2039" s="48"/>
      <c r="AF2039" s="48"/>
      <c r="AG2039" s="48"/>
      <c r="AH2039" s="48"/>
      <c r="AI2039" s="48"/>
      <c r="AJ2039" s="48"/>
      <c r="AK2039" s="48"/>
      <c r="AL2039" s="48"/>
      <c r="AM2039" s="48"/>
      <c r="AN2039" s="48"/>
      <c r="AO2039" s="48"/>
      <c r="AP2039" s="48"/>
      <c r="AQ2039" s="48"/>
      <c r="AR2039" s="48"/>
      <c r="AS2039" s="48"/>
      <c r="AT2039" s="48"/>
      <c r="AU2039" s="48"/>
      <c r="AV2039" s="48"/>
      <c r="AW2039" s="48"/>
      <c r="AX2039" s="48"/>
      <c r="AY2039" s="48"/>
      <c r="AZ2039" s="48"/>
      <c r="BA2039" s="48"/>
      <c r="BB2039" s="48"/>
      <c r="BC2039" s="48"/>
      <c r="BD2039" s="48"/>
      <c r="BE2039" s="48"/>
      <c r="BF2039" s="48"/>
      <c r="BG2039" s="48"/>
    </row>
    <row r="2040" spans="1:59" s="59" customFormat="1" ht="12">
      <c r="A2040" s="63" t="s">
        <v>40</v>
      </c>
      <c r="B2040" s="51" t="s">
        <v>1424</v>
      </c>
      <c r="C2040" s="392">
        <v>100</v>
      </c>
      <c r="D2040" s="107">
        <f>SUM(E2040:P2040)</f>
        <v>100</v>
      </c>
      <c r="E2040" s="107"/>
      <c r="F2040" s="107"/>
      <c r="G2040" s="107"/>
      <c r="H2040" s="107"/>
      <c r="I2040" s="107"/>
      <c r="J2040" s="107"/>
      <c r="K2040" s="107"/>
      <c r="L2040" s="107"/>
      <c r="M2040" s="107"/>
      <c r="N2040" s="107">
        <v>100</v>
      </c>
      <c r="O2040" s="107"/>
      <c r="P2040" s="107"/>
      <c r="Q2040" s="107"/>
      <c r="R2040" s="107"/>
      <c r="S2040" s="107"/>
      <c r="T2040" s="107"/>
      <c r="U2040" s="396">
        <f t="shared" si="870"/>
        <v>100</v>
      </c>
      <c r="V2040" s="32">
        <f t="shared" si="871"/>
        <v>100</v>
      </c>
      <c r="W2040" s="97">
        <f t="shared" si="872"/>
        <v>100</v>
      </c>
      <c r="X2040" s="172">
        <f t="shared" si="864"/>
        <v>0</v>
      </c>
      <c r="Y2040" s="57"/>
      <c r="Z2040" s="5">
        <f t="shared" si="866"/>
        <v>0</v>
      </c>
      <c r="AA2040" s="58"/>
      <c r="AB2040" s="58"/>
      <c r="AC2040" s="58"/>
      <c r="AD2040" s="58"/>
      <c r="AE2040" s="58"/>
      <c r="AF2040" s="58"/>
      <c r="AG2040" s="58"/>
      <c r="AH2040" s="58"/>
      <c r="AI2040" s="58"/>
      <c r="AJ2040" s="58"/>
      <c r="AK2040" s="58"/>
      <c r="AL2040" s="58"/>
      <c r="AM2040" s="58"/>
      <c r="AN2040" s="58"/>
      <c r="AO2040" s="58"/>
      <c r="AP2040" s="58"/>
      <c r="AQ2040" s="58"/>
      <c r="AR2040" s="58"/>
      <c r="AS2040" s="58"/>
      <c r="AT2040" s="58"/>
      <c r="AU2040" s="58"/>
      <c r="AV2040" s="58"/>
      <c r="AW2040" s="58"/>
      <c r="AX2040" s="58"/>
      <c r="AY2040" s="58"/>
      <c r="AZ2040" s="58"/>
      <c r="BA2040" s="58"/>
      <c r="BB2040" s="58"/>
      <c r="BC2040" s="58"/>
      <c r="BD2040" s="58"/>
      <c r="BE2040" s="58"/>
      <c r="BF2040" s="58"/>
      <c r="BG2040" s="58"/>
    </row>
    <row r="2041" spans="1:59" s="150" customFormat="1" ht="24">
      <c r="A2041" s="63" t="s">
        <v>40</v>
      </c>
      <c r="B2041" s="67" t="s">
        <v>1442</v>
      </c>
      <c r="C2041" s="392">
        <v>350</v>
      </c>
      <c r="D2041" s="107">
        <f>SUM(E2041:P2041)</f>
        <v>350</v>
      </c>
      <c r="E2041" s="107"/>
      <c r="F2041" s="107"/>
      <c r="G2041" s="107"/>
      <c r="H2041" s="107"/>
      <c r="I2041" s="107"/>
      <c r="J2041" s="107"/>
      <c r="K2041" s="107"/>
      <c r="L2041" s="107"/>
      <c r="M2041" s="107"/>
      <c r="N2041" s="107">
        <v>350</v>
      </c>
      <c r="O2041" s="107"/>
      <c r="P2041" s="107"/>
      <c r="Q2041" s="107"/>
      <c r="R2041" s="107"/>
      <c r="S2041" s="107"/>
      <c r="T2041" s="107"/>
      <c r="U2041" s="396">
        <f t="shared" si="870"/>
        <v>350</v>
      </c>
      <c r="V2041" s="32">
        <f t="shared" si="871"/>
        <v>350</v>
      </c>
      <c r="W2041" s="97">
        <f t="shared" si="872"/>
        <v>350</v>
      </c>
      <c r="X2041" s="172">
        <f t="shared" si="864"/>
        <v>0</v>
      </c>
      <c r="Y2041" s="79"/>
      <c r="Z2041" s="5">
        <f t="shared" si="866"/>
        <v>0</v>
      </c>
      <c r="AA2041" s="149"/>
      <c r="AB2041" s="149"/>
      <c r="AC2041" s="149"/>
      <c r="AD2041" s="149"/>
      <c r="AE2041" s="149"/>
      <c r="AF2041" s="149"/>
      <c r="AG2041" s="149"/>
      <c r="AH2041" s="149"/>
      <c r="AI2041" s="149"/>
      <c r="AJ2041" s="149"/>
      <c r="AK2041" s="149"/>
      <c r="AL2041" s="149"/>
      <c r="AM2041" s="149"/>
      <c r="AN2041" s="149"/>
      <c r="AO2041" s="149"/>
      <c r="AP2041" s="149"/>
      <c r="AQ2041" s="149"/>
      <c r="AR2041" s="149"/>
      <c r="AS2041" s="149"/>
      <c r="AT2041" s="149"/>
      <c r="AU2041" s="149"/>
      <c r="AV2041" s="149"/>
      <c r="AW2041" s="149"/>
      <c r="AX2041" s="149"/>
      <c r="AY2041" s="149"/>
      <c r="AZ2041" s="149"/>
      <c r="BA2041" s="149"/>
      <c r="BB2041" s="149"/>
      <c r="BC2041" s="149"/>
      <c r="BD2041" s="149"/>
      <c r="BE2041" s="149"/>
      <c r="BF2041" s="149"/>
      <c r="BG2041" s="149"/>
    </row>
    <row r="2042" spans="1:59" s="150" customFormat="1" ht="12">
      <c r="A2042" s="63" t="s">
        <v>40</v>
      </c>
      <c r="B2042" s="67" t="s">
        <v>1443</v>
      </c>
      <c r="C2042" s="392"/>
      <c r="D2042" s="107">
        <f t="shared" ref="D2042:D2043" si="874">SUM(E2042:P2042)</f>
        <v>15</v>
      </c>
      <c r="E2042" s="107"/>
      <c r="F2042" s="107"/>
      <c r="G2042" s="107"/>
      <c r="H2042" s="107"/>
      <c r="I2042" s="107"/>
      <c r="J2042" s="107"/>
      <c r="K2042" s="107"/>
      <c r="L2042" s="107"/>
      <c r="M2042" s="107"/>
      <c r="N2042" s="107">
        <v>15</v>
      </c>
      <c r="O2042" s="107"/>
      <c r="P2042" s="107"/>
      <c r="Q2042" s="107"/>
      <c r="R2042" s="107"/>
      <c r="S2042" s="107"/>
      <c r="T2042" s="107"/>
      <c r="U2042" s="396">
        <f t="shared" si="870"/>
        <v>15</v>
      </c>
      <c r="V2042" s="32">
        <f t="shared" si="871"/>
        <v>15</v>
      </c>
      <c r="W2042" s="97">
        <f t="shared" si="872"/>
        <v>15</v>
      </c>
      <c r="X2042" s="172">
        <f t="shared" si="864"/>
        <v>15</v>
      </c>
      <c r="Y2042" s="79"/>
      <c r="Z2042" s="5">
        <f t="shared" si="866"/>
        <v>0</v>
      </c>
      <c r="AA2042" s="149"/>
      <c r="AB2042" s="149"/>
      <c r="AC2042" s="149"/>
      <c r="AD2042" s="149"/>
      <c r="AE2042" s="149"/>
      <c r="AF2042" s="149"/>
      <c r="AG2042" s="149"/>
      <c r="AH2042" s="149"/>
      <c r="AI2042" s="149"/>
      <c r="AJ2042" s="149"/>
      <c r="AK2042" s="149"/>
      <c r="AL2042" s="149"/>
      <c r="AM2042" s="149"/>
      <c r="AN2042" s="149"/>
      <c r="AO2042" s="149"/>
      <c r="AP2042" s="149"/>
      <c r="AQ2042" s="149"/>
      <c r="AR2042" s="149"/>
      <c r="AS2042" s="149"/>
      <c r="AT2042" s="149"/>
      <c r="AU2042" s="149"/>
      <c r="AV2042" s="149"/>
      <c r="AW2042" s="149"/>
      <c r="AX2042" s="149"/>
      <c r="AY2042" s="149"/>
      <c r="AZ2042" s="149"/>
      <c r="BA2042" s="149"/>
      <c r="BB2042" s="149"/>
      <c r="BC2042" s="149"/>
      <c r="BD2042" s="149"/>
      <c r="BE2042" s="149"/>
      <c r="BF2042" s="149"/>
      <c r="BG2042" s="149"/>
    </row>
    <row r="2043" spans="1:59" s="150" customFormat="1" ht="25.5" hidden="1" customHeight="1">
      <c r="A2043" s="63" t="s">
        <v>40</v>
      </c>
      <c r="B2043" s="67" t="s">
        <v>1444</v>
      </c>
      <c r="C2043" s="392">
        <v>250</v>
      </c>
      <c r="D2043" s="107">
        <f t="shared" si="874"/>
        <v>0</v>
      </c>
      <c r="E2043" s="107"/>
      <c r="F2043" s="107"/>
      <c r="G2043" s="107"/>
      <c r="H2043" s="107"/>
      <c r="I2043" s="107"/>
      <c r="J2043" s="107"/>
      <c r="K2043" s="107"/>
      <c r="L2043" s="107"/>
      <c r="M2043" s="107"/>
      <c r="N2043" s="107"/>
      <c r="O2043" s="107"/>
      <c r="P2043" s="107"/>
      <c r="Q2043" s="107"/>
      <c r="R2043" s="107"/>
      <c r="S2043" s="107"/>
      <c r="T2043" s="107"/>
      <c r="U2043" s="396"/>
      <c r="V2043" s="32"/>
      <c r="W2043" s="97"/>
      <c r="X2043" s="172">
        <f t="shared" si="864"/>
        <v>-250</v>
      </c>
      <c r="Y2043" s="79"/>
      <c r="Z2043" s="5">
        <f t="shared" si="866"/>
        <v>0</v>
      </c>
      <c r="AA2043" s="149"/>
      <c r="AB2043" s="149"/>
      <c r="AC2043" s="149"/>
      <c r="AD2043" s="149"/>
      <c r="AE2043" s="149"/>
      <c r="AF2043" s="149"/>
      <c r="AG2043" s="149"/>
      <c r="AH2043" s="149"/>
      <c r="AI2043" s="149"/>
      <c r="AJ2043" s="149"/>
      <c r="AK2043" s="149"/>
      <c r="AL2043" s="149"/>
      <c r="AM2043" s="149"/>
      <c r="AN2043" s="149"/>
      <c r="AO2043" s="149"/>
      <c r="AP2043" s="149"/>
      <c r="AQ2043" s="149"/>
      <c r="AR2043" s="149"/>
      <c r="AS2043" s="149"/>
      <c r="AT2043" s="149"/>
      <c r="AU2043" s="149"/>
      <c r="AV2043" s="149"/>
      <c r="AW2043" s="149"/>
      <c r="AX2043" s="149"/>
      <c r="AY2043" s="149"/>
      <c r="AZ2043" s="149"/>
      <c r="BA2043" s="149"/>
      <c r="BB2043" s="149"/>
      <c r="BC2043" s="149"/>
      <c r="BD2043" s="149"/>
      <c r="BE2043" s="149"/>
      <c r="BF2043" s="149"/>
      <c r="BG2043" s="149"/>
    </row>
    <row r="2044" spans="1:59" s="41" customFormat="1" ht="13.5" customHeight="1">
      <c r="A2044" s="83">
        <v>40</v>
      </c>
      <c r="B2044" s="28" t="s">
        <v>1445</v>
      </c>
      <c r="C2044" s="397">
        <f>C2045+C2047+C2050</f>
        <v>1905</v>
      </c>
      <c r="D2044" s="37">
        <f t="shared" ref="D2044:M2044" si="875">+D2045+D2047+D2050</f>
        <v>1973</v>
      </c>
      <c r="E2044" s="37">
        <f t="shared" si="875"/>
        <v>0</v>
      </c>
      <c r="F2044" s="37">
        <f t="shared" si="875"/>
        <v>180</v>
      </c>
      <c r="G2044" s="37">
        <f t="shared" si="875"/>
        <v>0</v>
      </c>
      <c r="H2044" s="37">
        <f t="shared" si="875"/>
        <v>0</v>
      </c>
      <c r="I2044" s="37">
        <f t="shared" si="875"/>
        <v>0</v>
      </c>
      <c r="J2044" s="37">
        <f t="shared" si="875"/>
        <v>150</v>
      </c>
      <c r="K2044" s="37">
        <f t="shared" si="875"/>
        <v>0</v>
      </c>
      <c r="L2044" s="37">
        <f t="shared" si="875"/>
        <v>0</v>
      </c>
      <c r="M2044" s="37">
        <f t="shared" si="875"/>
        <v>0</v>
      </c>
      <c r="N2044" s="37">
        <f>+N2045+N2047+N2050</f>
        <v>1643</v>
      </c>
      <c r="O2044" s="37">
        <f t="shared" ref="O2044:P2044" si="876">+O2045+O2047+O2050</f>
        <v>0</v>
      </c>
      <c r="P2044" s="37">
        <f t="shared" si="876"/>
        <v>0</v>
      </c>
      <c r="Q2044" s="37"/>
      <c r="R2044" s="37"/>
      <c r="S2044" s="37"/>
      <c r="T2044" s="37"/>
      <c r="U2044" s="398">
        <f t="shared" si="870"/>
        <v>1973</v>
      </c>
      <c r="V2044" s="32">
        <f t="shared" si="871"/>
        <v>1973</v>
      </c>
      <c r="W2044" s="97">
        <f t="shared" si="872"/>
        <v>1973</v>
      </c>
      <c r="X2044" s="125">
        <f t="shared" si="864"/>
        <v>68</v>
      </c>
      <c r="Y2044" s="75" t="s">
        <v>37</v>
      </c>
      <c r="Z2044" s="5">
        <f t="shared" si="866"/>
        <v>0</v>
      </c>
      <c r="AA2044" s="39"/>
      <c r="AB2044" s="39"/>
      <c r="AC2044" s="40"/>
      <c r="AD2044" s="40"/>
      <c r="AE2044" s="40"/>
      <c r="AF2044" s="40"/>
      <c r="AG2044" s="40"/>
      <c r="AH2044" s="40"/>
      <c r="AI2044" s="40"/>
      <c r="AJ2044" s="40"/>
      <c r="AK2044" s="40"/>
      <c r="AL2044" s="40"/>
      <c r="AM2044" s="40"/>
      <c r="AN2044" s="40"/>
      <c r="AO2044" s="40"/>
      <c r="AP2044" s="40"/>
      <c r="AQ2044" s="40"/>
      <c r="AR2044" s="40"/>
      <c r="AS2044" s="40"/>
      <c r="AT2044" s="40"/>
      <c r="AU2044" s="40"/>
      <c r="AV2044" s="40"/>
      <c r="AW2044" s="40"/>
      <c r="AX2044" s="40"/>
      <c r="AY2044" s="40"/>
      <c r="AZ2044" s="40"/>
      <c r="BA2044" s="40"/>
      <c r="BB2044" s="40"/>
      <c r="BC2044" s="40"/>
      <c r="BD2044" s="40"/>
      <c r="BE2044" s="40"/>
      <c r="BF2044" s="40"/>
      <c r="BG2044" s="40"/>
    </row>
    <row r="2045" spans="1:59" s="49" customFormat="1" ht="12">
      <c r="A2045" s="42" t="s">
        <v>35</v>
      </c>
      <c r="B2045" s="43" t="s">
        <v>139</v>
      </c>
      <c r="C2045" s="399">
        <f>C2046</f>
        <v>325</v>
      </c>
      <c r="D2045" s="103">
        <f t="shared" ref="D2045:D2068" si="877">SUM(E2045:P2045)</f>
        <v>393</v>
      </c>
      <c r="E2045" s="103">
        <v>0</v>
      </c>
      <c r="F2045" s="103">
        <v>0</v>
      </c>
      <c r="G2045" s="103">
        <v>0</v>
      </c>
      <c r="H2045" s="103">
        <v>0</v>
      </c>
      <c r="I2045" s="103">
        <v>0</v>
      </c>
      <c r="J2045" s="103">
        <v>0</v>
      </c>
      <c r="K2045" s="103">
        <v>0</v>
      </c>
      <c r="L2045" s="103">
        <v>0</v>
      </c>
      <c r="M2045" s="103">
        <v>0</v>
      </c>
      <c r="N2045" s="103">
        <f>+N2046</f>
        <v>393</v>
      </c>
      <c r="O2045" s="103">
        <v>0</v>
      </c>
      <c r="P2045" s="103">
        <v>0</v>
      </c>
      <c r="Q2045" s="103"/>
      <c r="R2045" s="103"/>
      <c r="S2045" s="103"/>
      <c r="T2045" s="103"/>
      <c r="U2045" s="400">
        <f t="shared" si="870"/>
        <v>393</v>
      </c>
      <c r="V2045" s="32">
        <f t="shared" si="871"/>
        <v>393</v>
      </c>
      <c r="W2045" s="97">
        <f t="shared" si="872"/>
        <v>393</v>
      </c>
      <c r="X2045" s="176">
        <f t="shared" si="864"/>
        <v>68</v>
      </c>
      <c r="Y2045" s="38"/>
      <c r="Z2045" s="5">
        <f t="shared" si="866"/>
        <v>0</v>
      </c>
      <c r="AA2045" s="48"/>
      <c r="AB2045" s="48"/>
      <c r="AC2045" s="48"/>
      <c r="AD2045" s="48"/>
      <c r="AE2045" s="48"/>
      <c r="AF2045" s="48"/>
      <c r="AG2045" s="48"/>
      <c r="AH2045" s="48"/>
      <c r="AI2045" s="48"/>
      <c r="AJ2045" s="48"/>
      <c r="AK2045" s="48"/>
      <c r="AL2045" s="48"/>
      <c r="AM2045" s="48"/>
      <c r="AN2045" s="48"/>
      <c r="AO2045" s="48"/>
      <c r="AP2045" s="48"/>
      <c r="AQ2045" s="48"/>
      <c r="AR2045" s="48"/>
      <c r="AS2045" s="48"/>
      <c r="AT2045" s="48"/>
      <c r="AU2045" s="48"/>
      <c r="AV2045" s="48"/>
      <c r="AW2045" s="48"/>
      <c r="AX2045" s="48"/>
      <c r="AY2045" s="48"/>
      <c r="AZ2045" s="48"/>
      <c r="BA2045" s="48"/>
      <c r="BB2045" s="48"/>
      <c r="BC2045" s="48"/>
      <c r="BD2045" s="48"/>
      <c r="BE2045" s="48"/>
      <c r="BF2045" s="48"/>
      <c r="BG2045" s="48"/>
    </row>
    <row r="2046" spans="1:59" s="403" customFormat="1" ht="26.25" customHeight="1">
      <c r="A2046" s="60" t="s">
        <v>40</v>
      </c>
      <c r="B2046" s="51" t="s">
        <v>1446</v>
      </c>
      <c r="C2046" s="392">
        <v>325</v>
      </c>
      <c r="D2046" s="107">
        <f t="shared" si="877"/>
        <v>393</v>
      </c>
      <c r="E2046" s="107"/>
      <c r="F2046" s="107"/>
      <c r="G2046" s="107"/>
      <c r="H2046" s="107"/>
      <c r="I2046" s="107"/>
      <c r="J2046" s="107"/>
      <c r="K2046" s="107"/>
      <c r="L2046" s="107"/>
      <c r="M2046" s="107"/>
      <c r="N2046" s="107">
        <v>393</v>
      </c>
      <c r="O2046" s="107"/>
      <c r="P2046" s="107"/>
      <c r="Q2046" s="107"/>
      <c r="R2046" s="107"/>
      <c r="S2046" s="107"/>
      <c r="T2046" s="107"/>
      <c r="U2046" s="396">
        <f t="shared" si="870"/>
        <v>393</v>
      </c>
      <c r="V2046" s="32">
        <f t="shared" si="871"/>
        <v>393</v>
      </c>
      <c r="W2046" s="97">
        <f t="shared" si="872"/>
        <v>393</v>
      </c>
      <c r="X2046" s="172">
        <f t="shared" si="864"/>
        <v>68</v>
      </c>
      <c r="Y2046" s="89"/>
      <c r="Z2046" s="5">
        <f t="shared" si="866"/>
        <v>0</v>
      </c>
      <c r="AA2046" s="402"/>
      <c r="AB2046" s="402"/>
      <c r="AC2046" s="402"/>
      <c r="AD2046" s="402"/>
      <c r="AE2046" s="402"/>
      <c r="AF2046" s="402"/>
      <c r="AG2046" s="402"/>
      <c r="AH2046" s="402"/>
      <c r="AI2046" s="402"/>
      <c r="AJ2046" s="402"/>
      <c r="AK2046" s="402"/>
      <c r="AL2046" s="402"/>
      <c r="AM2046" s="402"/>
      <c r="AN2046" s="402"/>
      <c r="AO2046" s="402"/>
      <c r="AP2046" s="402"/>
      <c r="AQ2046" s="402"/>
      <c r="AR2046" s="402"/>
      <c r="AS2046" s="402"/>
      <c r="AT2046" s="402"/>
      <c r="AU2046" s="402"/>
      <c r="AV2046" s="402"/>
      <c r="AW2046" s="402"/>
      <c r="AX2046" s="402"/>
      <c r="AY2046" s="402"/>
      <c r="AZ2046" s="402"/>
      <c r="BA2046" s="402"/>
      <c r="BB2046" s="402"/>
      <c r="BC2046" s="402"/>
      <c r="BD2046" s="402"/>
      <c r="BE2046" s="402"/>
      <c r="BF2046" s="402"/>
      <c r="BG2046" s="402"/>
    </row>
    <row r="2047" spans="1:59" s="49" customFormat="1" ht="12">
      <c r="A2047" s="42" t="s">
        <v>43</v>
      </c>
      <c r="B2047" s="43" t="s">
        <v>94</v>
      </c>
      <c r="C2047" s="399">
        <f>SUM(C2048:C2049)</f>
        <v>400</v>
      </c>
      <c r="D2047" s="103">
        <f t="shared" si="877"/>
        <v>400</v>
      </c>
      <c r="E2047" s="103">
        <f>SUM(E2048:E2049)</f>
        <v>0</v>
      </c>
      <c r="F2047" s="103">
        <f t="shared" ref="F2047:R2047" si="878">SUM(F2048:F2049)</f>
        <v>0</v>
      </c>
      <c r="G2047" s="103">
        <f t="shared" si="878"/>
        <v>0</v>
      </c>
      <c r="H2047" s="103">
        <f t="shared" si="878"/>
        <v>0</v>
      </c>
      <c r="I2047" s="103">
        <f t="shared" si="878"/>
        <v>0</v>
      </c>
      <c r="J2047" s="103">
        <f t="shared" si="878"/>
        <v>150</v>
      </c>
      <c r="K2047" s="103">
        <f t="shared" si="878"/>
        <v>0</v>
      </c>
      <c r="L2047" s="103">
        <f t="shared" si="878"/>
        <v>0</v>
      </c>
      <c r="M2047" s="103">
        <f t="shared" si="878"/>
        <v>0</v>
      </c>
      <c r="N2047" s="103">
        <f t="shared" si="878"/>
        <v>250</v>
      </c>
      <c r="O2047" s="103">
        <f t="shared" si="878"/>
        <v>0</v>
      </c>
      <c r="P2047" s="103">
        <f t="shared" si="878"/>
        <v>0</v>
      </c>
      <c r="Q2047" s="103">
        <f t="shared" si="878"/>
        <v>0</v>
      </c>
      <c r="R2047" s="103">
        <f t="shared" si="878"/>
        <v>0</v>
      </c>
      <c r="S2047" s="103"/>
      <c r="T2047" s="103"/>
      <c r="U2047" s="400">
        <f t="shared" si="870"/>
        <v>400</v>
      </c>
      <c r="V2047" s="32">
        <f t="shared" si="871"/>
        <v>400</v>
      </c>
      <c r="W2047" s="97">
        <f t="shared" si="872"/>
        <v>400</v>
      </c>
      <c r="X2047" s="176">
        <f t="shared" si="864"/>
        <v>0</v>
      </c>
      <c r="Y2047" s="38"/>
      <c r="Z2047" s="5">
        <f t="shared" si="866"/>
        <v>0</v>
      </c>
      <c r="AA2047" s="48"/>
      <c r="AB2047" s="48"/>
      <c r="AC2047" s="48"/>
      <c r="AD2047" s="48"/>
      <c r="AE2047" s="48"/>
      <c r="AF2047" s="48"/>
      <c r="AG2047" s="48"/>
      <c r="AH2047" s="48"/>
      <c r="AI2047" s="48"/>
      <c r="AJ2047" s="48"/>
      <c r="AK2047" s="48"/>
      <c r="AL2047" s="48"/>
      <c r="AM2047" s="48"/>
      <c r="AN2047" s="48"/>
      <c r="AO2047" s="48"/>
      <c r="AP2047" s="48"/>
      <c r="AQ2047" s="48"/>
      <c r="AR2047" s="48"/>
      <c r="AS2047" s="48"/>
      <c r="AT2047" s="48"/>
      <c r="AU2047" s="48"/>
      <c r="AV2047" s="48"/>
      <c r="AW2047" s="48"/>
      <c r="AX2047" s="48"/>
      <c r="AY2047" s="48"/>
      <c r="AZ2047" s="48"/>
      <c r="BA2047" s="48"/>
      <c r="BB2047" s="48"/>
      <c r="BC2047" s="48"/>
      <c r="BD2047" s="48"/>
      <c r="BE2047" s="48"/>
      <c r="BF2047" s="48"/>
      <c r="BG2047" s="48"/>
    </row>
    <row r="2048" spans="1:59" s="59" customFormat="1" ht="12">
      <c r="A2048" s="50" t="s">
        <v>40</v>
      </c>
      <c r="B2048" s="51" t="s">
        <v>1424</v>
      </c>
      <c r="C2048" s="392">
        <v>250</v>
      </c>
      <c r="D2048" s="107">
        <f t="shared" si="877"/>
        <v>250</v>
      </c>
      <c r="E2048" s="107"/>
      <c r="F2048" s="107"/>
      <c r="G2048" s="107"/>
      <c r="H2048" s="107"/>
      <c r="I2048" s="107"/>
      <c r="J2048" s="107"/>
      <c r="K2048" s="107"/>
      <c r="L2048" s="107"/>
      <c r="M2048" s="107"/>
      <c r="N2048" s="107">
        <v>250</v>
      </c>
      <c r="O2048" s="107"/>
      <c r="P2048" s="107"/>
      <c r="Q2048" s="107"/>
      <c r="R2048" s="107"/>
      <c r="S2048" s="107"/>
      <c r="T2048" s="107"/>
      <c r="U2048" s="396">
        <f t="shared" si="870"/>
        <v>250</v>
      </c>
      <c r="V2048" s="32">
        <f t="shared" si="871"/>
        <v>250</v>
      </c>
      <c r="W2048" s="97">
        <f t="shared" si="872"/>
        <v>250</v>
      </c>
      <c r="X2048" s="172">
        <f t="shared" si="864"/>
        <v>0</v>
      </c>
      <c r="Y2048" s="57"/>
      <c r="Z2048" s="5">
        <f t="shared" si="866"/>
        <v>0</v>
      </c>
      <c r="AA2048" s="58"/>
      <c r="AB2048" s="58"/>
      <c r="AC2048" s="58"/>
      <c r="AD2048" s="58"/>
      <c r="AE2048" s="58"/>
      <c r="AF2048" s="58"/>
      <c r="AG2048" s="58"/>
      <c r="AH2048" s="58"/>
      <c r="AI2048" s="58"/>
      <c r="AJ2048" s="58"/>
      <c r="AK2048" s="58"/>
      <c r="AL2048" s="58"/>
      <c r="AM2048" s="58"/>
      <c r="AN2048" s="58"/>
      <c r="AO2048" s="58"/>
      <c r="AP2048" s="58"/>
      <c r="AQ2048" s="58"/>
      <c r="AR2048" s="58"/>
      <c r="AS2048" s="58"/>
      <c r="AT2048" s="58"/>
      <c r="AU2048" s="58"/>
      <c r="AV2048" s="58"/>
      <c r="AW2048" s="58"/>
      <c r="AX2048" s="58"/>
      <c r="AY2048" s="58"/>
      <c r="AZ2048" s="58"/>
      <c r="BA2048" s="58"/>
      <c r="BB2048" s="58"/>
      <c r="BC2048" s="58"/>
      <c r="BD2048" s="58"/>
      <c r="BE2048" s="58"/>
      <c r="BF2048" s="58"/>
      <c r="BG2048" s="58"/>
    </row>
    <row r="2049" spans="1:59" s="403" customFormat="1" ht="24">
      <c r="A2049" s="60" t="s">
        <v>40</v>
      </c>
      <c r="B2049" s="404" t="s">
        <v>1447</v>
      </c>
      <c r="C2049" s="405">
        <v>150</v>
      </c>
      <c r="D2049" s="107">
        <f t="shared" si="877"/>
        <v>150</v>
      </c>
      <c r="E2049" s="107"/>
      <c r="F2049" s="107"/>
      <c r="G2049" s="107"/>
      <c r="H2049" s="107"/>
      <c r="I2049" s="107"/>
      <c r="J2049" s="107">
        <v>150</v>
      </c>
      <c r="K2049" s="107"/>
      <c r="L2049" s="107"/>
      <c r="M2049" s="107"/>
      <c r="N2049" s="107"/>
      <c r="O2049" s="107"/>
      <c r="P2049" s="107"/>
      <c r="Q2049" s="107"/>
      <c r="R2049" s="107"/>
      <c r="S2049" s="107"/>
      <c r="T2049" s="107"/>
      <c r="U2049" s="396">
        <f t="shared" si="870"/>
        <v>150</v>
      </c>
      <c r="V2049" s="32">
        <f t="shared" si="871"/>
        <v>150</v>
      </c>
      <c r="W2049" s="97">
        <f t="shared" si="872"/>
        <v>150</v>
      </c>
      <c r="X2049" s="172">
        <f t="shared" si="864"/>
        <v>0</v>
      </c>
      <c r="Y2049" s="89"/>
      <c r="Z2049" s="5">
        <f t="shared" si="866"/>
        <v>0</v>
      </c>
      <c r="AA2049" s="402"/>
      <c r="AB2049" s="402"/>
      <c r="AC2049" s="402"/>
      <c r="AD2049" s="402"/>
      <c r="AE2049" s="402"/>
      <c r="AF2049" s="402"/>
      <c r="AG2049" s="402"/>
      <c r="AH2049" s="402"/>
      <c r="AI2049" s="402"/>
      <c r="AJ2049" s="402"/>
      <c r="AK2049" s="402"/>
      <c r="AL2049" s="402"/>
      <c r="AM2049" s="402"/>
      <c r="AN2049" s="402"/>
      <c r="AO2049" s="402"/>
      <c r="AP2049" s="402"/>
      <c r="AQ2049" s="402"/>
      <c r="AR2049" s="402"/>
      <c r="AS2049" s="402"/>
      <c r="AT2049" s="402"/>
      <c r="AU2049" s="402"/>
      <c r="AV2049" s="402"/>
      <c r="AW2049" s="402"/>
      <c r="AX2049" s="402"/>
      <c r="AY2049" s="402"/>
      <c r="AZ2049" s="402"/>
      <c r="BA2049" s="402"/>
      <c r="BB2049" s="402"/>
      <c r="BC2049" s="402"/>
      <c r="BD2049" s="402"/>
      <c r="BE2049" s="402"/>
      <c r="BF2049" s="402"/>
      <c r="BG2049" s="402"/>
    </row>
    <row r="2050" spans="1:59" s="49" customFormat="1" ht="12">
      <c r="A2050" s="42" t="s">
        <v>45</v>
      </c>
      <c r="B2050" s="43" t="s">
        <v>66</v>
      </c>
      <c r="C2050" s="399">
        <f>SUM(C2051:C2053)</f>
        <v>1180</v>
      </c>
      <c r="D2050" s="45">
        <f t="shared" ref="D2050:P2050" si="879">+SUM(D2051:D2053)</f>
        <v>1180</v>
      </c>
      <c r="E2050" s="45">
        <f t="shared" si="879"/>
        <v>0</v>
      </c>
      <c r="F2050" s="45">
        <f t="shared" si="879"/>
        <v>180</v>
      </c>
      <c r="G2050" s="45">
        <f t="shared" si="879"/>
        <v>0</v>
      </c>
      <c r="H2050" s="45">
        <f t="shared" si="879"/>
        <v>0</v>
      </c>
      <c r="I2050" s="45">
        <f t="shared" si="879"/>
        <v>0</v>
      </c>
      <c r="J2050" s="45">
        <f t="shared" si="879"/>
        <v>0</v>
      </c>
      <c r="K2050" s="45">
        <f t="shared" si="879"/>
        <v>0</v>
      </c>
      <c r="L2050" s="45">
        <f t="shared" si="879"/>
        <v>0</v>
      </c>
      <c r="M2050" s="45">
        <f t="shared" si="879"/>
        <v>0</v>
      </c>
      <c r="N2050" s="45">
        <f t="shared" si="879"/>
        <v>1000</v>
      </c>
      <c r="O2050" s="45">
        <f t="shared" si="879"/>
        <v>0</v>
      </c>
      <c r="P2050" s="45">
        <f t="shared" si="879"/>
        <v>0</v>
      </c>
      <c r="Q2050" s="45"/>
      <c r="R2050" s="45"/>
      <c r="S2050" s="45"/>
      <c r="T2050" s="45"/>
      <c r="U2050" s="400">
        <f t="shared" si="870"/>
        <v>1180</v>
      </c>
      <c r="V2050" s="32">
        <f t="shared" si="871"/>
        <v>1180</v>
      </c>
      <c r="W2050" s="97">
        <f t="shared" si="872"/>
        <v>1180</v>
      </c>
      <c r="X2050" s="176">
        <f t="shared" si="864"/>
        <v>0</v>
      </c>
      <c r="Y2050" s="38"/>
      <c r="Z2050" s="5">
        <f t="shared" si="866"/>
        <v>0</v>
      </c>
      <c r="AA2050" s="48"/>
      <c r="AB2050" s="48"/>
      <c r="AC2050" s="48"/>
      <c r="AD2050" s="48"/>
      <c r="AE2050" s="48"/>
      <c r="AF2050" s="48"/>
      <c r="AG2050" s="48"/>
      <c r="AH2050" s="48"/>
      <c r="AI2050" s="48"/>
      <c r="AJ2050" s="48"/>
      <c r="AK2050" s="48"/>
      <c r="AL2050" s="48"/>
      <c r="AM2050" s="48"/>
      <c r="AN2050" s="48"/>
      <c r="AO2050" s="48"/>
      <c r="AP2050" s="48"/>
      <c r="AQ2050" s="48"/>
      <c r="AR2050" s="48"/>
      <c r="AS2050" s="48"/>
      <c r="AT2050" s="48"/>
      <c r="AU2050" s="48"/>
      <c r="AV2050" s="48"/>
      <c r="AW2050" s="48"/>
      <c r="AX2050" s="48"/>
      <c r="AY2050" s="48"/>
      <c r="AZ2050" s="48"/>
      <c r="BA2050" s="48"/>
      <c r="BB2050" s="48"/>
      <c r="BC2050" s="48"/>
      <c r="BD2050" s="48"/>
      <c r="BE2050" s="48"/>
      <c r="BF2050" s="48"/>
      <c r="BG2050" s="48"/>
    </row>
    <row r="2051" spans="1:59" s="49" customFormat="1" ht="24">
      <c r="A2051" s="42" t="s">
        <v>40</v>
      </c>
      <c r="B2051" s="370" t="s">
        <v>1448</v>
      </c>
      <c r="C2051" s="392">
        <v>180</v>
      </c>
      <c r="D2051" s="107">
        <f t="shared" si="877"/>
        <v>180</v>
      </c>
      <c r="E2051" s="107"/>
      <c r="F2051" s="107">
        <v>180</v>
      </c>
      <c r="G2051" s="107"/>
      <c r="H2051" s="107"/>
      <c r="I2051" s="107"/>
      <c r="J2051" s="107"/>
      <c r="K2051" s="107"/>
      <c r="L2051" s="107"/>
      <c r="M2051" s="107"/>
      <c r="N2051" s="107"/>
      <c r="O2051" s="107"/>
      <c r="P2051" s="107"/>
      <c r="Q2051" s="107"/>
      <c r="R2051" s="107"/>
      <c r="S2051" s="107"/>
      <c r="T2051" s="107"/>
      <c r="U2051" s="396">
        <f t="shared" si="870"/>
        <v>180</v>
      </c>
      <c r="V2051" s="32">
        <f t="shared" si="871"/>
        <v>180</v>
      </c>
      <c r="W2051" s="97">
        <f t="shared" si="872"/>
        <v>180</v>
      </c>
      <c r="X2051" s="176">
        <f t="shared" si="864"/>
        <v>0</v>
      </c>
      <c r="Y2051" s="38"/>
      <c r="Z2051" s="5">
        <f t="shared" si="866"/>
        <v>0</v>
      </c>
      <c r="AA2051" s="48"/>
      <c r="AB2051" s="48"/>
      <c r="AC2051" s="48"/>
      <c r="AD2051" s="48"/>
      <c r="AE2051" s="48"/>
      <c r="AF2051" s="48"/>
      <c r="AG2051" s="48"/>
      <c r="AH2051" s="48"/>
      <c r="AI2051" s="48"/>
      <c r="AJ2051" s="48"/>
      <c r="AK2051" s="48"/>
      <c r="AL2051" s="48"/>
      <c r="AM2051" s="48"/>
      <c r="AN2051" s="48"/>
      <c r="AO2051" s="48"/>
      <c r="AP2051" s="48"/>
      <c r="AQ2051" s="48"/>
      <c r="AR2051" s="48"/>
      <c r="AS2051" s="48"/>
      <c r="AT2051" s="48"/>
      <c r="AU2051" s="48"/>
      <c r="AV2051" s="48"/>
      <c r="AW2051" s="48"/>
      <c r="AX2051" s="48"/>
      <c r="AY2051" s="48"/>
      <c r="AZ2051" s="48"/>
      <c r="BA2051" s="48"/>
      <c r="BB2051" s="48"/>
      <c r="BC2051" s="48"/>
      <c r="BD2051" s="48"/>
      <c r="BE2051" s="48"/>
      <c r="BF2051" s="48"/>
      <c r="BG2051" s="48"/>
    </row>
    <row r="2052" spans="1:59" s="403" customFormat="1" ht="39.75" customHeight="1">
      <c r="A2052" s="60" t="s">
        <v>40</v>
      </c>
      <c r="B2052" s="404" t="s">
        <v>1449</v>
      </c>
      <c r="C2052" s="405">
        <v>900</v>
      </c>
      <c r="D2052" s="107">
        <f t="shared" si="877"/>
        <v>900</v>
      </c>
      <c r="E2052" s="107"/>
      <c r="F2052" s="107"/>
      <c r="G2052" s="107"/>
      <c r="H2052" s="107"/>
      <c r="I2052" s="107"/>
      <c r="J2052" s="107"/>
      <c r="K2052" s="107"/>
      <c r="L2052" s="107"/>
      <c r="M2052" s="107"/>
      <c r="N2052" s="107">
        <v>900</v>
      </c>
      <c r="O2052" s="107"/>
      <c r="P2052" s="107"/>
      <c r="Q2052" s="107"/>
      <c r="R2052" s="107"/>
      <c r="S2052" s="107"/>
      <c r="T2052" s="107"/>
      <c r="U2052" s="406">
        <f t="shared" si="870"/>
        <v>900</v>
      </c>
      <c r="V2052" s="32">
        <f t="shared" si="871"/>
        <v>900</v>
      </c>
      <c r="W2052" s="97">
        <f t="shared" si="872"/>
        <v>900</v>
      </c>
      <c r="X2052" s="172">
        <f t="shared" si="864"/>
        <v>0</v>
      </c>
      <c r="Y2052" s="89"/>
      <c r="Z2052" s="5">
        <f t="shared" si="866"/>
        <v>0</v>
      </c>
      <c r="AA2052" s="402"/>
      <c r="AB2052" s="402"/>
      <c r="AC2052" s="402"/>
      <c r="AD2052" s="402"/>
      <c r="AE2052" s="402"/>
      <c r="AF2052" s="402"/>
      <c r="AG2052" s="402"/>
      <c r="AH2052" s="402"/>
      <c r="AI2052" s="402"/>
      <c r="AJ2052" s="402"/>
      <c r="AK2052" s="402"/>
      <c r="AL2052" s="402"/>
      <c r="AM2052" s="402"/>
      <c r="AN2052" s="402"/>
      <c r="AO2052" s="402"/>
      <c r="AP2052" s="402"/>
      <c r="AQ2052" s="402"/>
      <c r="AR2052" s="402"/>
      <c r="AS2052" s="402"/>
      <c r="AT2052" s="402"/>
      <c r="AU2052" s="402"/>
      <c r="AV2052" s="402"/>
      <c r="AW2052" s="402"/>
      <c r="AX2052" s="402"/>
      <c r="AY2052" s="402"/>
      <c r="AZ2052" s="402"/>
      <c r="BA2052" s="402"/>
      <c r="BB2052" s="402"/>
      <c r="BC2052" s="402"/>
      <c r="BD2052" s="402"/>
      <c r="BE2052" s="402"/>
      <c r="BF2052" s="402"/>
      <c r="BG2052" s="402"/>
    </row>
    <row r="2053" spans="1:59" s="403" customFormat="1" ht="24">
      <c r="A2053" s="63" t="s">
        <v>40</v>
      </c>
      <c r="B2053" s="51" t="s">
        <v>1450</v>
      </c>
      <c r="C2053" s="405">
        <v>100</v>
      </c>
      <c r="D2053" s="107">
        <f t="shared" si="877"/>
        <v>100</v>
      </c>
      <c r="E2053" s="107"/>
      <c r="F2053" s="107"/>
      <c r="G2053" s="107"/>
      <c r="H2053" s="107"/>
      <c r="I2053" s="107"/>
      <c r="J2053" s="107"/>
      <c r="K2053" s="107"/>
      <c r="L2053" s="107"/>
      <c r="M2053" s="107"/>
      <c r="N2053" s="107">
        <v>100</v>
      </c>
      <c r="O2053" s="107"/>
      <c r="P2053" s="107"/>
      <c r="Q2053" s="107"/>
      <c r="R2053" s="107"/>
      <c r="S2053" s="107"/>
      <c r="T2053" s="107"/>
      <c r="U2053" s="406">
        <f t="shared" si="870"/>
        <v>100</v>
      </c>
      <c r="V2053" s="32">
        <f t="shared" si="871"/>
        <v>100</v>
      </c>
      <c r="W2053" s="97">
        <f t="shared" si="872"/>
        <v>100</v>
      </c>
      <c r="X2053" s="172">
        <f t="shared" si="864"/>
        <v>0</v>
      </c>
      <c r="Y2053" s="89"/>
      <c r="Z2053" s="5">
        <f t="shared" si="866"/>
        <v>0</v>
      </c>
      <c r="AA2053" s="402"/>
      <c r="AB2053" s="402"/>
      <c r="AC2053" s="402"/>
      <c r="AD2053" s="402"/>
      <c r="AE2053" s="402"/>
      <c r="AF2053" s="402"/>
      <c r="AG2053" s="402"/>
      <c r="AH2053" s="402"/>
      <c r="AI2053" s="402"/>
      <c r="AJ2053" s="402"/>
      <c r="AK2053" s="402"/>
      <c r="AL2053" s="402"/>
      <c r="AM2053" s="402"/>
      <c r="AN2053" s="402"/>
      <c r="AO2053" s="402"/>
      <c r="AP2053" s="402"/>
      <c r="AQ2053" s="402"/>
      <c r="AR2053" s="402"/>
      <c r="AS2053" s="402"/>
      <c r="AT2053" s="402"/>
      <c r="AU2053" s="402"/>
      <c r="AV2053" s="402"/>
      <c r="AW2053" s="402"/>
      <c r="AX2053" s="402"/>
      <c r="AY2053" s="402"/>
      <c r="AZ2053" s="402"/>
      <c r="BA2053" s="402"/>
      <c r="BB2053" s="402"/>
      <c r="BC2053" s="402"/>
      <c r="BD2053" s="402"/>
      <c r="BE2053" s="402"/>
      <c r="BF2053" s="402"/>
      <c r="BG2053" s="402"/>
    </row>
    <row r="2054" spans="1:59" s="41" customFormat="1" ht="13.5" customHeight="1">
      <c r="A2054" s="83">
        <v>41</v>
      </c>
      <c r="B2054" s="28" t="s">
        <v>1451</v>
      </c>
      <c r="C2054" s="407">
        <f>C2055+C2056+C2057+C2064</f>
        <v>5133</v>
      </c>
      <c r="D2054" s="37">
        <f t="shared" si="877"/>
        <v>4822</v>
      </c>
      <c r="E2054" s="37">
        <f t="shared" ref="E2054:M2054" si="880">+E2055+E2056+E2057+E2064</f>
        <v>0</v>
      </c>
      <c r="F2054" s="37">
        <f t="shared" si="880"/>
        <v>0</v>
      </c>
      <c r="G2054" s="37">
        <f t="shared" si="880"/>
        <v>450</v>
      </c>
      <c r="H2054" s="37">
        <f t="shared" si="880"/>
        <v>0</v>
      </c>
      <c r="I2054" s="37">
        <f t="shared" si="880"/>
        <v>1766</v>
      </c>
      <c r="J2054" s="37">
        <f t="shared" si="880"/>
        <v>0</v>
      </c>
      <c r="K2054" s="37">
        <f t="shared" si="880"/>
        <v>0</v>
      </c>
      <c r="L2054" s="37">
        <f t="shared" si="880"/>
        <v>0</v>
      </c>
      <c r="M2054" s="37">
        <f t="shared" si="880"/>
        <v>0</v>
      </c>
      <c r="N2054" s="37">
        <f>+N2055+N2056+N2057+N2064</f>
        <v>2606</v>
      </c>
      <c r="O2054" s="37">
        <f t="shared" ref="O2054:T2054" si="881">+O2055+O2056+O2057+O2064</f>
        <v>0</v>
      </c>
      <c r="P2054" s="37">
        <f t="shared" si="881"/>
        <v>0</v>
      </c>
      <c r="Q2054" s="37">
        <f t="shared" si="881"/>
        <v>13</v>
      </c>
      <c r="R2054" s="37"/>
      <c r="S2054" s="37">
        <f t="shared" si="881"/>
        <v>15</v>
      </c>
      <c r="T2054" s="37">
        <f t="shared" si="881"/>
        <v>0</v>
      </c>
      <c r="U2054" s="408">
        <f t="shared" si="870"/>
        <v>4835</v>
      </c>
      <c r="V2054" s="32">
        <f t="shared" si="871"/>
        <v>4820</v>
      </c>
      <c r="W2054" s="97">
        <f t="shared" si="872"/>
        <v>4822</v>
      </c>
      <c r="X2054" s="125">
        <f t="shared" si="864"/>
        <v>-311</v>
      </c>
      <c r="Y2054" s="89"/>
      <c r="Z2054" s="5">
        <f t="shared" si="866"/>
        <v>0</v>
      </c>
      <c r="AA2054" s="39"/>
      <c r="AB2054" s="39"/>
      <c r="AC2054" s="40"/>
      <c r="AD2054" s="40"/>
      <c r="AE2054" s="40"/>
      <c r="AF2054" s="40"/>
      <c r="AG2054" s="40"/>
      <c r="AH2054" s="40"/>
      <c r="AI2054" s="40"/>
      <c r="AJ2054" s="40"/>
      <c r="AK2054" s="40"/>
      <c r="AL2054" s="40"/>
      <c r="AM2054" s="40"/>
      <c r="AN2054" s="40"/>
      <c r="AO2054" s="40"/>
      <c r="AP2054" s="40"/>
      <c r="AQ2054" s="40"/>
      <c r="AR2054" s="40"/>
      <c r="AS2054" s="40"/>
      <c r="AT2054" s="40"/>
      <c r="AU2054" s="40"/>
      <c r="AV2054" s="40"/>
      <c r="AW2054" s="40"/>
      <c r="AX2054" s="40"/>
      <c r="AY2054" s="40"/>
      <c r="AZ2054" s="40"/>
      <c r="BA2054" s="40"/>
      <c r="BB2054" s="40"/>
      <c r="BC2054" s="40"/>
      <c r="BD2054" s="40"/>
      <c r="BE2054" s="40"/>
      <c r="BF2054" s="40"/>
      <c r="BG2054" s="40"/>
    </row>
    <row r="2055" spans="1:59" s="117" customFormat="1" ht="12">
      <c r="A2055" s="113" t="s">
        <v>35</v>
      </c>
      <c r="B2055" s="43" t="s">
        <v>139</v>
      </c>
      <c r="C2055" s="409">
        <v>783</v>
      </c>
      <c r="D2055" s="103">
        <f t="shared" si="877"/>
        <v>1029</v>
      </c>
      <c r="E2055" s="103"/>
      <c r="F2055" s="103"/>
      <c r="G2055" s="103"/>
      <c r="H2055" s="103"/>
      <c r="I2055" s="103"/>
      <c r="J2055" s="103"/>
      <c r="K2055" s="103"/>
      <c r="L2055" s="103"/>
      <c r="M2055" s="103"/>
      <c r="N2055" s="103">
        <v>1029</v>
      </c>
      <c r="O2055" s="103"/>
      <c r="P2055" s="103"/>
      <c r="Q2055" s="103"/>
      <c r="R2055" s="103"/>
      <c r="S2055" s="103"/>
      <c r="T2055" s="103"/>
      <c r="U2055" s="406">
        <f t="shared" si="870"/>
        <v>1029</v>
      </c>
      <c r="V2055" s="32">
        <f t="shared" si="871"/>
        <v>1029</v>
      </c>
      <c r="W2055" s="97">
        <f t="shared" si="872"/>
        <v>1029</v>
      </c>
      <c r="X2055" s="176">
        <f t="shared" si="864"/>
        <v>246</v>
      </c>
      <c r="Y2055" s="75" t="s">
        <v>37</v>
      </c>
      <c r="Z2055" s="5">
        <f t="shared" si="866"/>
        <v>0</v>
      </c>
      <c r="AA2055" s="116"/>
      <c r="AB2055" s="116"/>
      <c r="AC2055" s="116"/>
      <c r="AD2055" s="116"/>
      <c r="AE2055" s="116"/>
      <c r="AF2055" s="116"/>
      <c r="AG2055" s="116"/>
      <c r="AH2055" s="116"/>
      <c r="AI2055" s="116"/>
      <c r="AJ2055" s="116"/>
      <c r="AK2055" s="116"/>
      <c r="AL2055" s="116"/>
      <c r="AM2055" s="116"/>
      <c r="AN2055" s="116"/>
      <c r="AO2055" s="116"/>
      <c r="AP2055" s="116"/>
      <c r="AQ2055" s="116"/>
      <c r="AR2055" s="116"/>
      <c r="AS2055" s="116"/>
      <c r="AT2055" s="116"/>
      <c r="AU2055" s="116"/>
      <c r="AV2055" s="116"/>
      <c r="AW2055" s="116"/>
      <c r="AX2055" s="116"/>
      <c r="AY2055" s="116"/>
      <c r="AZ2055" s="116"/>
      <c r="BA2055" s="116"/>
      <c r="BB2055" s="116"/>
      <c r="BC2055" s="116"/>
      <c r="BD2055" s="116"/>
      <c r="BE2055" s="116"/>
      <c r="BF2055" s="116"/>
      <c r="BG2055" s="116"/>
    </row>
    <row r="2056" spans="1:59" s="49" customFormat="1" ht="12">
      <c r="A2056" s="42" t="s">
        <v>43</v>
      </c>
      <c r="B2056" s="43" t="s">
        <v>44</v>
      </c>
      <c r="C2056" s="409">
        <v>120</v>
      </c>
      <c r="D2056" s="103">
        <f t="shared" si="877"/>
        <v>137</v>
      </c>
      <c r="E2056" s="103"/>
      <c r="F2056" s="103"/>
      <c r="G2056" s="103"/>
      <c r="H2056" s="103"/>
      <c r="I2056" s="103"/>
      <c r="J2056" s="103"/>
      <c r="K2056" s="103"/>
      <c r="L2056" s="103"/>
      <c r="M2056" s="103"/>
      <c r="N2056" s="103">
        <v>137</v>
      </c>
      <c r="O2056" s="103"/>
      <c r="P2056" s="103"/>
      <c r="Q2056" s="103">
        <v>13</v>
      </c>
      <c r="R2056" s="103"/>
      <c r="S2056" s="103">
        <v>15</v>
      </c>
      <c r="T2056" s="103"/>
      <c r="U2056" s="410">
        <f t="shared" si="870"/>
        <v>150</v>
      </c>
      <c r="V2056" s="32">
        <f t="shared" si="871"/>
        <v>135</v>
      </c>
      <c r="W2056" s="97">
        <f t="shared" si="872"/>
        <v>137</v>
      </c>
      <c r="X2056" s="176">
        <f t="shared" si="864"/>
        <v>17</v>
      </c>
      <c r="Y2056" s="75" t="s">
        <v>37</v>
      </c>
      <c r="Z2056" s="5">
        <f t="shared" si="866"/>
        <v>0</v>
      </c>
      <c r="AA2056" s="48"/>
      <c r="AB2056" s="48"/>
      <c r="AC2056" s="48"/>
      <c r="AD2056" s="48"/>
      <c r="AE2056" s="48"/>
      <c r="AF2056" s="48"/>
      <c r="AG2056" s="48"/>
      <c r="AH2056" s="48"/>
      <c r="AI2056" s="48"/>
      <c r="AJ2056" s="48"/>
      <c r="AK2056" s="48"/>
      <c r="AL2056" s="48"/>
      <c r="AM2056" s="48"/>
      <c r="AN2056" s="48"/>
      <c r="AO2056" s="48"/>
      <c r="AP2056" s="48"/>
      <c r="AQ2056" s="48"/>
      <c r="AR2056" s="48"/>
      <c r="AS2056" s="48"/>
      <c r="AT2056" s="48"/>
      <c r="AU2056" s="48"/>
      <c r="AV2056" s="48"/>
      <c r="AW2056" s="48"/>
      <c r="AX2056" s="48"/>
      <c r="AY2056" s="48"/>
      <c r="AZ2056" s="48"/>
      <c r="BA2056" s="48"/>
      <c r="BB2056" s="48"/>
      <c r="BC2056" s="48"/>
      <c r="BD2056" s="48"/>
      <c r="BE2056" s="48"/>
      <c r="BF2056" s="48"/>
      <c r="BG2056" s="48"/>
    </row>
    <row r="2057" spans="1:59" s="49" customFormat="1" ht="12">
      <c r="A2057" s="42" t="s">
        <v>45</v>
      </c>
      <c r="B2057" s="43" t="s">
        <v>94</v>
      </c>
      <c r="C2057" s="409">
        <f>SUM(C2058:C2063)</f>
        <v>2446</v>
      </c>
      <c r="D2057" s="103">
        <f t="shared" si="877"/>
        <v>2216</v>
      </c>
      <c r="E2057" s="103">
        <f t="shared" ref="E2057:H2057" si="882">+SUM(E2058:E2063)</f>
        <v>0</v>
      </c>
      <c r="F2057" s="103">
        <f t="shared" si="882"/>
        <v>0</v>
      </c>
      <c r="G2057" s="103">
        <f t="shared" si="882"/>
        <v>450</v>
      </c>
      <c r="H2057" s="103">
        <f t="shared" si="882"/>
        <v>0</v>
      </c>
      <c r="I2057" s="103">
        <f>+SUM(I2058:I2063)</f>
        <v>1766</v>
      </c>
      <c r="J2057" s="103">
        <f t="shared" ref="J2057:P2057" si="883">+SUM(J2058:J2063)</f>
        <v>0</v>
      </c>
      <c r="K2057" s="103">
        <f t="shared" si="883"/>
        <v>0</v>
      </c>
      <c r="L2057" s="103">
        <f t="shared" si="883"/>
        <v>0</v>
      </c>
      <c r="M2057" s="103">
        <f t="shared" si="883"/>
        <v>0</v>
      </c>
      <c r="N2057" s="103">
        <f t="shared" si="883"/>
        <v>0</v>
      </c>
      <c r="O2057" s="103">
        <f t="shared" si="883"/>
        <v>0</v>
      </c>
      <c r="P2057" s="103">
        <f t="shared" si="883"/>
        <v>0</v>
      </c>
      <c r="Q2057" s="103"/>
      <c r="R2057" s="103"/>
      <c r="S2057" s="103"/>
      <c r="T2057" s="103"/>
      <c r="U2057" s="410">
        <f t="shared" si="870"/>
        <v>2216</v>
      </c>
      <c r="V2057" s="32">
        <f t="shared" si="871"/>
        <v>2216</v>
      </c>
      <c r="W2057" s="97">
        <f t="shared" si="872"/>
        <v>2216</v>
      </c>
      <c r="X2057" s="176">
        <f t="shared" si="864"/>
        <v>-230</v>
      </c>
      <c r="Y2057" s="75" t="s">
        <v>37</v>
      </c>
      <c r="Z2057" s="5">
        <f t="shared" si="866"/>
        <v>0</v>
      </c>
      <c r="AA2057" s="48"/>
      <c r="AB2057" s="48"/>
      <c r="AC2057" s="48"/>
      <c r="AD2057" s="48"/>
      <c r="AE2057" s="48"/>
      <c r="AF2057" s="48"/>
      <c r="AG2057" s="48"/>
      <c r="AH2057" s="48"/>
      <c r="AI2057" s="48"/>
      <c r="AJ2057" s="48"/>
      <c r="AK2057" s="48"/>
      <c r="AL2057" s="48"/>
      <c r="AM2057" s="48"/>
      <c r="AN2057" s="48"/>
      <c r="AO2057" s="48"/>
      <c r="AP2057" s="48"/>
      <c r="AQ2057" s="48"/>
      <c r="AR2057" s="48"/>
      <c r="AS2057" s="48"/>
      <c r="AT2057" s="48"/>
      <c r="AU2057" s="48"/>
      <c r="AV2057" s="48"/>
      <c r="AW2057" s="48"/>
      <c r="AX2057" s="48"/>
      <c r="AY2057" s="48"/>
      <c r="AZ2057" s="48"/>
      <c r="BA2057" s="48"/>
      <c r="BB2057" s="48"/>
      <c r="BC2057" s="48"/>
      <c r="BD2057" s="48"/>
      <c r="BE2057" s="48"/>
      <c r="BF2057" s="48"/>
      <c r="BG2057" s="48"/>
    </row>
    <row r="2058" spans="1:59" s="66" customFormat="1" ht="43.5" customHeight="1">
      <c r="A2058" s="60" t="s">
        <v>40</v>
      </c>
      <c r="B2058" s="51" t="s">
        <v>1452</v>
      </c>
      <c r="C2058" s="405">
        <v>730</v>
      </c>
      <c r="D2058" s="107">
        <f t="shared" si="877"/>
        <v>500</v>
      </c>
      <c r="E2058" s="107"/>
      <c r="F2058" s="107"/>
      <c r="G2058" s="107"/>
      <c r="H2058" s="107"/>
      <c r="I2058" s="107">
        <v>500</v>
      </c>
      <c r="J2058" s="107"/>
      <c r="K2058" s="107"/>
      <c r="L2058" s="107"/>
      <c r="M2058" s="107"/>
      <c r="N2058" s="107"/>
      <c r="O2058" s="107"/>
      <c r="P2058" s="107"/>
      <c r="Q2058" s="107"/>
      <c r="R2058" s="107"/>
      <c r="S2058" s="107"/>
      <c r="T2058" s="107"/>
      <c r="U2058" s="406">
        <f t="shared" si="870"/>
        <v>500</v>
      </c>
      <c r="V2058" s="32">
        <f t="shared" si="871"/>
        <v>500</v>
      </c>
      <c r="W2058" s="97">
        <f t="shared" si="872"/>
        <v>500</v>
      </c>
      <c r="X2058" s="172">
        <f t="shared" si="864"/>
        <v>-230</v>
      </c>
      <c r="Y2058" s="64"/>
      <c r="Z2058" s="5">
        <f t="shared" si="866"/>
        <v>0</v>
      </c>
      <c r="AA2058" s="65"/>
      <c r="AB2058" s="65"/>
      <c r="AC2058" s="65"/>
      <c r="AD2058" s="65"/>
      <c r="AE2058" s="65"/>
      <c r="AF2058" s="65"/>
      <c r="AG2058" s="65"/>
      <c r="AH2058" s="65"/>
      <c r="AI2058" s="65"/>
      <c r="AJ2058" s="65"/>
      <c r="AK2058" s="65"/>
      <c r="AL2058" s="65"/>
      <c r="AM2058" s="65"/>
      <c r="AN2058" s="65"/>
      <c r="AO2058" s="65"/>
      <c r="AP2058" s="65"/>
      <c r="AQ2058" s="65"/>
      <c r="AR2058" s="65"/>
      <c r="AS2058" s="65"/>
      <c r="AT2058" s="65"/>
      <c r="AU2058" s="65"/>
      <c r="AV2058" s="65"/>
      <c r="AW2058" s="65"/>
      <c r="AX2058" s="65"/>
      <c r="AY2058" s="65"/>
      <c r="AZ2058" s="65"/>
      <c r="BA2058" s="65"/>
      <c r="BB2058" s="65"/>
      <c r="BC2058" s="65"/>
      <c r="BD2058" s="65"/>
      <c r="BE2058" s="65"/>
      <c r="BF2058" s="65"/>
      <c r="BG2058" s="65"/>
    </row>
    <row r="2059" spans="1:59" s="66" customFormat="1" ht="12">
      <c r="A2059" s="60" t="s">
        <v>40</v>
      </c>
      <c r="B2059" s="51" t="s">
        <v>1453</v>
      </c>
      <c r="C2059" s="405">
        <v>150</v>
      </c>
      <c r="D2059" s="107">
        <f t="shared" si="877"/>
        <v>150</v>
      </c>
      <c r="E2059" s="107"/>
      <c r="F2059" s="107"/>
      <c r="G2059" s="107"/>
      <c r="H2059" s="107"/>
      <c r="I2059" s="107">
        <v>150</v>
      </c>
      <c r="J2059" s="107"/>
      <c r="K2059" s="107"/>
      <c r="L2059" s="107"/>
      <c r="M2059" s="107"/>
      <c r="N2059" s="107"/>
      <c r="O2059" s="107"/>
      <c r="P2059" s="107"/>
      <c r="Q2059" s="107"/>
      <c r="R2059" s="107"/>
      <c r="S2059" s="107"/>
      <c r="T2059" s="107"/>
      <c r="U2059" s="406">
        <f t="shared" si="870"/>
        <v>150</v>
      </c>
      <c r="V2059" s="32">
        <f t="shared" si="871"/>
        <v>150</v>
      </c>
      <c r="W2059" s="97">
        <f t="shared" si="872"/>
        <v>150</v>
      </c>
      <c r="X2059" s="172">
        <f t="shared" si="864"/>
        <v>0</v>
      </c>
      <c r="Y2059" s="64"/>
      <c r="Z2059" s="5">
        <f t="shared" si="866"/>
        <v>0</v>
      </c>
      <c r="AA2059" s="65"/>
      <c r="AB2059" s="65"/>
      <c r="AC2059" s="65"/>
      <c r="AD2059" s="65"/>
      <c r="AE2059" s="65"/>
      <c r="AF2059" s="65"/>
      <c r="AG2059" s="65"/>
      <c r="AH2059" s="65"/>
      <c r="AI2059" s="65"/>
      <c r="AJ2059" s="65"/>
      <c r="AK2059" s="65"/>
      <c r="AL2059" s="65"/>
      <c r="AM2059" s="65"/>
      <c r="AN2059" s="65"/>
      <c r="AO2059" s="65"/>
      <c r="AP2059" s="65"/>
      <c r="AQ2059" s="65"/>
      <c r="AR2059" s="65"/>
      <c r="AS2059" s="65"/>
      <c r="AT2059" s="65"/>
      <c r="AU2059" s="65"/>
      <c r="AV2059" s="65"/>
      <c r="AW2059" s="65"/>
      <c r="AX2059" s="65"/>
      <c r="AY2059" s="65"/>
      <c r="AZ2059" s="65"/>
      <c r="BA2059" s="65"/>
      <c r="BB2059" s="65"/>
      <c r="BC2059" s="65"/>
      <c r="BD2059" s="65"/>
      <c r="BE2059" s="65"/>
      <c r="BF2059" s="65"/>
      <c r="BG2059" s="65"/>
    </row>
    <row r="2060" spans="1:59" s="66" customFormat="1" ht="12">
      <c r="A2060" s="60" t="s">
        <v>40</v>
      </c>
      <c r="B2060" s="51" t="s">
        <v>1454</v>
      </c>
      <c r="C2060" s="405">
        <v>60</v>
      </c>
      <c r="D2060" s="107">
        <f t="shared" si="877"/>
        <v>60</v>
      </c>
      <c r="E2060" s="107"/>
      <c r="F2060" s="107"/>
      <c r="G2060" s="107"/>
      <c r="H2060" s="107"/>
      <c r="I2060" s="107">
        <v>60</v>
      </c>
      <c r="J2060" s="107"/>
      <c r="K2060" s="107"/>
      <c r="L2060" s="107"/>
      <c r="M2060" s="107"/>
      <c r="N2060" s="107"/>
      <c r="O2060" s="107"/>
      <c r="P2060" s="107"/>
      <c r="Q2060" s="107"/>
      <c r="R2060" s="107"/>
      <c r="S2060" s="107"/>
      <c r="T2060" s="107"/>
      <c r="U2060" s="406">
        <f t="shared" si="870"/>
        <v>60</v>
      </c>
      <c r="V2060" s="32">
        <f t="shared" si="871"/>
        <v>60</v>
      </c>
      <c r="W2060" s="97">
        <f t="shared" si="872"/>
        <v>60</v>
      </c>
      <c r="X2060" s="172">
        <f t="shared" si="864"/>
        <v>0</v>
      </c>
      <c r="Y2060" s="64"/>
      <c r="Z2060" s="5">
        <f t="shared" si="866"/>
        <v>0</v>
      </c>
      <c r="AA2060" s="65"/>
      <c r="AB2060" s="65"/>
      <c r="AC2060" s="65"/>
      <c r="AD2060" s="65"/>
      <c r="AE2060" s="65"/>
      <c r="AF2060" s="65"/>
      <c r="AG2060" s="65"/>
      <c r="AH2060" s="65"/>
      <c r="AI2060" s="65"/>
      <c r="AJ2060" s="65"/>
      <c r="AK2060" s="65"/>
      <c r="AL2060" s="65"/>
      <c r="AM2060" s="65"/>
      <c r="AN2060" s="65"/>
      <c r="AO2060" s="65"/>
      <c r="AP2060" s="65"/>
      <c r="AQ2060" s="65"/>
      <c r="AR2060" s="65"/>
      <c r="AS2060" s="65"/>
      <c r="AT2060" s="65"/>
      <c r="AU2060" s="65"/>
      <c r="AV2060" s="65"/>
      <c r="AW2060" s="65"/>
      <c r="AX2060" s="65"/>
      <c r="AY2060" s="65"/>
      <c r="AZ2060" s="65"/>
      <c r="BA2060" s="65"/>
      <c r="BB2060" s="65"/>
      <c r="BC2060" s="65"/>
      <c r="BD2060" s="65"/>
      <c r="BE2060" s="65"/>
      <c r="BF2060" s="65"/>
      <c r="BG2060" s="65"/>
    </row>
    <row r="2061" spans="1:59" s="59" customFormat="1" ht="12">
      <c r="A2061" s="50" t="s">
        <v>40</v>
      </c>
      <c r="B2061" s="51" t="s">
        <v>1455</v>
      </c>
      <c r="C2061" s="405">
        <v>200</v>
      </c>
      <c r="D2061" s="107">
        <f t="shared" si="877"/>
        <v>200</v>
      </c>
      <c r="E2061" s="107"/>
      <c r="F2061" s="107"/>
      <c r="G2061" s="107"/>
      <c r="H2061" s="107"/>
      <c r="I2061" s="107">
        <v>200</v>
      </c>
      <c r="J2061" s="107"/>
      <c r="K2061" s="107"/>
      <c r="L2061" s="107"/>
      <c r="M2061" s="107"/>
      <c r="N2061" s="107"/>
      <c r="O2061" s="107"/>
      <c r="P2061" s="107"/>
      <c r="Q2061" s="107"/>
      <c r="R2061" s="107"/>
      <c r="S2061" s="107"/>
      <c r="T2061" s="107"/>
      <c r="U2061" s="406">
        <f t="shared" si="870"/>
        <v>200</v>
      </c>
      <c r="V2061" s="32">
        <f t="shared" si="871"/>
        <v>200</v>
      </c>
      <c r="W2061" s="97">
        <f t="shared" si="872"/>
        <v>200</v>
      </c>
      <c r="X2061" s="172">
        <f t="shared" si="864"/>
        <v>0</v>
      </c>
      <c r="Y2061" s="57"/>
      <c r="Z2061" s="5">
        <f t="shared" si="866"/>
        <v>0</v>
      </c>
      <c r="AA2061" s="58"/>
      <c r="AB2061" s="58"/>
      <c r="AC2061" s="58"/>
      <c r="AD2061" s="58"/>
      <c r="AE2061" s="58"/>
      <c r="AF2061" s="58"/>
      <c r="AG2061" s="58"/>
      <c r="AH2061" s="58"/>
      <c r="AI2061" s="58"/>
      <c r="AJ2061" s="58"/>
      <c r="AK2061" s="58"/>
      <c r="AL2061" s="58"/>
      <c r="AM2061" s="58"/>
      <c r="AN2061" s="58"/>
      <c r="AO2061" s="58"/>
      <c r="AP2061" s="58"/>
      <c r="AQ2061" s="58"/>
      <c r="AR2061" s="58"/>
      <c r="AS2061" s="58"/>
      <c r="AT2061" s="58"/>
      <c r="AU2061" s="58"/>
      <c r="AV2061" s="58"/>
      <c r="AW2061" s="58"/>
      <c r="AX2061" s="58"/>
      <c r="AY2061" s="58"/>
      <c r="AZ2061" s="58"/>
      <c r="BA2061" s="58"/>
      <c r="BB2061" s="58"/>
      <c r="BC2061" s="58"/>
      <c r="BD2061" s="58"/>
      <c r="BE2061" s="58"/>
      <c r="BF2061" s="58"/>
      <c r="BG2061" s="58"/>
    </row>
    <row r="2062" spans="1:59" s="59" customFormat="1" ht="12">
      <c r="A2062" s="50" t="s">
        <v>40</v>
      </c>
      <c r="B2062" s="51" t="s">
        <v>1456</v>
      </c>
      <c r="C2062" s="405">
        <v>450</v>
      </c>
      <c r="D2062" s="107">
        <f t="shared" si="877"/>
        <v>450</v>
      </c>
      <c r="E2062" s="107"/>
      <c r="F2062" s="107"/>
      <c r="G2062" s="107">
        <v>450</v>
      </c>
      <c r="H2062" s="107"/>
      <c r="I2062" s="107"/>
      <c r="J2062" s="107"/>
      <c r="K2062" s="107"/>
      <c r="L2062" s="107"/>
      <c r="M2062" s="107"/>
      <c r="N2062" s="107"/>
      <c r="O2062" s="107"/>
      <c r="P2062" s="107"/>
      <c r="Q2062" s="107"/>
      <c r="R2062" s="107"/>
      <c r="S2062" s="107"/>
      <c r="T2062" s="107"/>
      <c r="U2062" s="406">
        <f t="shared" si="870"/>
        <v>450</v>
      </c>
      <c r="V2062" s="32">
        <f t="shared" si="871"/>
        <v>450</v>
      </c>
      <c r="W2062" s="97">
        <f t="shared" si="872"/>
        <v>450</v>
      </c>
      <c r="X2062" s="172">
        <f t="shared" si="864"/>
        <v>0</v>
      </c>
      <c r="Y2062" s="57"/>
      <c r="Z2062" s="5">
        <f t="shared" si="866"/>
        <v>0</v>
      </c>
      <c r="AA2062" s="58"/>
      <c r="AB2062" s="58"/>
      <c r="AC2062" s="58"/>
      <c r="AD2062" s="58"/>
      <c r="AE2062" s="58"/>
      <c r="AF2062" s="58"/>
      <c r="AG2062" s="58"/>
      <c r="AH2062" s="58"/>
      <c r="AI2062" s="58"/>
      <c r="AJ2062" s="58"/>
      <c r="AK2062" s="58"/>
      <c r="AL2062" s="58"/>
      <c r="AM2062" s="58"/>
      <c r="AN2062" s="58"/>
      <c r="AO2062" s="58"/>
      <c r="AP2062" s="58"/>
      <c r="AQ2062" s="58"/>
      <c r="AR2062" s="58"/>
      <c r="AS2062" s="58"/>
      <c r="AT2062" s="58"/>
      <c r="AU2062" s="58"/>
      <c r="AV2062" s="58"/>
      <c r="AW2062" s="58"/>
      <c r="AX2062" s="58"/>
      <c r="AY2062" s="58"/>
      <c r="AZ2062" s="58"/>
      <c r="BA2062" s="58"/>
      <c r="BB2062" s="58"/>
      <c r="BC2062" s="58"/>
      <c r="BD2062" s="58"/>
      <c r="BE2062" s="58"/>
      <c r="BF2062" s="58"/>
      <c r="BG2062" s="58"/>
    </row>
    <row r="2063" spans="1:59" s="66" customFormat="1" ht="24">
      <c r="A2063" s="60" t="s">
        <v>40</v>
      </c>
      <c r="B2063" s="51" t="s">
        <v>1457</v>
      </c>
      <c r="C2063" s="405">
        <v>856</v>
      </c>
      <c r="D2063" s="107">
        <f t="shared" si="877"/>
        <v>856</v>
      </c>
      <c r="E2063" s="107"/>
      <c r="F2063" s="107"/>
      <c r="G2063" s="107"/>
      <c r="H2063" s="107"/>
      <c r="I2063" s="107">
        <v>856</v>
      </c>
      <c r="J2063" s="107"/>
      <c r="K2063" s="107"/>
      <c r="L2063" s="107"/>
      <c r="M2063" s="107"/>
      <c r="N2063" s="107"/>
      <c r="O2063" s="107"/>
      <c r="P2063" s="107"/>
      <c r="Q2063" s="107"/>
      <c r="R2063" s="107"/>
      <c r="S2063" s="107"/>
      <c r="T2063" s="107"/>
      <c r="U2063" s="406">
        <f t="shared" si="870"/>
        <v>856</v>
      </c>
      <c r="V2063" s="32">
        <f t="shared" si="871"/>
        <v>856</v>
      </c>
      <c r="W2063" s="97">
        <f t="shared" si="872"/>
        <v>856</v>
      </c>
      <c r="X2063" s="172">
        <f t="shared" si="864"/>
        <v>0</v>
      </c>
      <c r="Y2063" s="64"/>
      <c r="Z2063" s="5">
        <f t="shared" si="866"/>
        <v>0</v>
      </c>
      <c r="AA2063" s="65"/>
      <c r="AB2063" s="65"/>
      <c r="AC2063" s="65"/>
      <c r="AD2063" s="65"/>
      <c r="AE2063" s="65"/>
      <c r="AF2063" s="65"/>
      <c r="AG2063" s="65"/>
      <c r="AH2063" s="65"/>
      <c r="AI2063" s="65"/>
      <c r="AJ2063" s="65"/>
      <c r="AK2063" s="65"/>
      <c r="AL2063" s="65"/>
      <c r="AM2063" s="65"/>
      <c r="AN2063" s="65"/>
      <c r="AO2063" s="65"/>
      <c r="AP2063" s="65"/>
      <c r="AQ2063" s="65"/>
      <c r="AR2063" s="65"/>
      <c r="AS2063" s="65"/>
      <c r="AT2063" s="65"/>
      <c r="AU2063" s="65"/>
      <c r="AV2063" s="65"/>
      <c r="AW2063" s="65"/>
      <c r="AX2063" s="65"/>
      <c r="AY2063" s="65"/>
      <c r="AZ2063" s="65"/>
      <c r="BA2063" s="65"/>
      <c r="BB2063" s="65"/>
      <c r="BC2063" s="65"/>
      <c r="BD2063" s="65"/>
      <c r="BE2063" s="65"/>
      <c r="BF2063" s="65"/>
      <c r="BG2063" s="65"/>
    </row>
    <row r="2064" spans="1:59" s="49" customFormat="1" ht="12">
      <c r="A2064" s="42" t="s">
        <v>65</v>
      </c>
      <c r="B2064" s="43" t="s">
        <v>66</v>
      </c>
      <c r="C2064" s="409">
        <f>SUM(C2065:C2068)</f>
        <v>1784</v>
      </c>
      <c r="D2064" s="103">
        <f t="shared" si="877"/>
        <v>1440</v>
      </c>
      <c r="E2064" s="103">
        <f t="shared" ref="E2064:P2064" si="884">+SUM(E2065:E2068)</f>
        <v>0</v>
      </c>
      <c r="F2064" s="103">
        <f t="shared" si="884"/>
        <v>0</v>
      </c>
      <c r="G2064" s="103">
        <f t="shared" si="884"/>
        <v>0</v>
      </c>
      <c r="H2064" s="103">
        <f t="shared" si="884"/>
        <v>0</v>
      </c>
      <c r="I2064" s="103">
        <f t="shared" si="884"/>
        <v>0</v>
      </c>
      <c r="J2064" s="103">
        <f t="shared" si="884"/>
        <v>0</v>
      </c>
      <c r="K2064" s="103">
        <f t="shared" si="884"/>
        <v>0</v>
      </c>
      <c r="L2064" s="103">
        <f t="shared" si="884"/>
        <v>0</v>
      </c>
      <c r="M2064" s="103">
        <f t="shared" si="884"/>
        <v>0</v>
      </c>
      <c r="N2064" s="103">
        <f>+SUM(N2065:N2068)</f>
        <v>1440</v>
      </c>
      <c r="O2064" s="103">
        <f t="shared" si="884"/>
        <v>0</v>
      </c>
      <c r="P2064" s="103">
        <f t="shared" si="884"/>
        <v>0</v>
      </c>
      <c r="Q2064" s="103"/>
      <c r="R2064" s="103"/>
      <c r="S2064" s="103"/>
      <c r="T2064" s="103"/>
      <c r="U2064" s="410">
        <f t="shared" si="870"/>
        <v>1440</v>
      </c>
      <c r="V2064" s="32">
        <f t="shared" si="871"/>
        <v>1440</v>
      </c>
      <c r="W2064" s="97">
        <f t="shared" si="872"/>
        <v>1440</v>
      </c>
      <c r="X2064" s="176">
        <f t="shared" si="864"/>
        <v>-344</v>
      </c>
      <c r="Y2064" s="38"/>
      <c r="Z2064" s="5">
        <f t="shared" si="866"/>
        <v>0</v>
      </c>
      <c r="AA2064" s="48"/>
      <c r="AB2064" s="48"/>
      <c r="AC2064" s="48"/>
      <c r="AD2064" s="48"/>
      <c r="AE2064" s="48"/>
      <c r="AF2064" s="48"/>
      <c r="AG2064" s="48"/>
      <c r="AH2064" s="48"/>
      <c r="AI2064" s="48"/>
      <c r="AJ2064" s="48"/>
      <c r="AK2064" s="48"/>
      <c r="AL2064" s="48"/>
      <c r="AM2064" s="48"/>
      <c r="AN2064" s="48"/>
      <c r="AO2064" s="48"/>
      <c r="AP2064" s="48"/>
      <c r="AQ2064" s="48"/>
      <c r="AR2064" s="48"/>
      <c r="AS2064" s="48"/>
      <c r="AT2064" s="48"/>
      <c r="AU2064" s="48"/>
      <c r="AV2064" s="48"/>
      <c r="AW2064" s="48"/>
      <c r="AX2064" s="48"/>
      <c r="AY2064" s="48"/>
      <c r="AZ2064" s="48"/>
      <c r="BA2064" s="48"/>
      <c r="BB2064" s="48"/>
      <c r="BC2064" s="48"/>
      <c r="BD2064" s="48"/>
      <c r="BE2064" s="48"/>
      <c r="BF2064" s="48"/>
      <c r="BG2064" s="48"/>
    </row>
    <row r="2065" spans="1:59" s="59" customFormat="1" ht="12">
      <c r="A2065" s="50" t="s">
        <v>40</v>
      </c>
      <c r="B2065" s="51" t="s">
        <v>1458</v>
      </c>
      <c r="C2065" s="405">
        <v>270</v>
      </c>
      <c r="D2065" s="107">
        <f t="shared" si="877"/>
        <v>150</v>
      </c>
      <c r="E2065" s="107"/>
      <c r="F2065" s="107"/>
      <c r="G2065" s="107"/>
      <c r="H2065" s="107"/>
      <c r="I2065" s="107"/>
      <c r="J2065" s="107"/>
      <c r="K2065" s="107"/>
      <c r="L2065" s="107"/>
      <c r="M2065" s="107"/>
      <c r="N2065" s="107">
        <v>150</v>
      </c>
      <c r="O2065" s="107"/>
      <c r="P2065" s="107"/>
      <c r="Q2065" s="107"/>
      <c r="R2065" s="107"/>
      <c r="S2065" s="107"/>
      <c r="T2065" s="107"/>
      <c r="U2065" s="406">
        <f t="shared" si="870"/>
        <v>150</v>
      </c>
      <c r="V2065" s="32">
        <f t="shared" si="871"/>
        <v>150</v>
      </c>
      <c r="W2065" s="97">
        <f t="shared" si="872"/>
        <v>150</v>
      </c>
      <c r="X2065" s="172">
        <f t="shared" si="864"/>
        <v>-120</v>
      </c>
      <c r="Y2065" s="75" t="s">
        <v>37</v>
      </c>
      <c r="Z2065" s="5">
        <f t="shared" si="866"/>
        <v>0</v>
      </c>
      <c r="AA2065" s="58"/>
      <c r="AB2065" s="58"/>
      <c r="AC2065" s="58"/>
      <c r="AD2065" s="58"/>
      <c r="AE2065" s="58"/>
      <c r="AF2065" s="58"/>
      <c r="AG2065" s="58"/>
      <c r="AH2065" s="58"/>
      <c r="AI2065" s="58"/>
      <c r="AJ2065" s="58"/>
      <c r="AK2065" s="58"/>
      <c r="AL2065" s="58"/>
      <c r="AM2065" s="58"/>
      <c r="AN2065" s="58"/>
      <c r="AO2065" s="58"/>
      <c r="AP2065" s="58"/>
      <c r="AQ2065" s="58"/>
      <c r="AR2065" s="58"/>
      <c r="AS2065" s="58"/>
      <c r="AT2065" s="58"/>
      <c r="AU2065" s="58"/>
      <c r="AV2065" s="58"/>
      <c r="AW2065" s="58"/>
      <c r="AX2065" s="58"/>
      <c r="AY2065" s="58"/>
      <c r="AZ2065" s="58"/>
      <c r="BA2065" s="58"/>
      <c r="BB2065" s="58"/>
      <c r="BC2065" s="58"/>
      <c r="BD2065" s="58"/>
      <c r="BE2065" s="58"/>
      <c r="BF2065" s="58"/>
      <c r="BG2065" s="58"/>
    </row>
    <row r="2066" spans="1:59" s="59" customFormat="1" ht="36">
      <c r="A2066" s="50" t="s">
        <v>40</v>
      </c>
      <c r="B2066" s="67" t="s">
        <v>1459</v>
      </c>
      <c r="C2066" s="405">
        <v>480</v>
      </c>
      <c r="D2066" s="107">
        <f t="shared" si="877"/>
        <v>480</v>
      </c>
      <c r="E2066" s="107"/>
      <c r="F2066" s="107"/>
      <c r="G2066" s="107"/>
      <c r="H2066" s="107"/>
      <c r="I2066" s="107"/>
      <c r="J2066" s="107"/>
      <c r="K2066" s="107"/>
      <c r="L2066" s="107"/>
      <c r="M2066" s="107"/>
      <c r="N2066" s="107">
        <v>480</v>
      </c>
      <c r="O2066" s="107"/>
      <c r="P2066" s="107"/>
      <c r="Q2066" s="107"/>
      <c r="R2066" s="107"/>
      <c r="S2066" s="107"/>
      <c r="T2066" s="107"/>
      <c r="U2066" s="406">
        <f t="shared" si="870"/>
        <v>480</v>
      </c>
      <c r="V2066" s="32">
        <f t="shared" si="871"/>
        <v>480</v>
      </c>
      <c r="W2066" s="97">
        <f t="shared" si="872"/>
        <v>480</v>
      </c>
      <c r="X2066" s="172">
        <f t="shared" si="864"/>
        <v>0</v>
      </c>
      <c r="Y2066" s="75" t="s">
        <v>37</v>
      </c>
      <c r="Z2066" s="5">
        <f t="shared" si="866"/>
        <v>0</v>
      </c>
      <c r="AA2066" s="58"/>
      <c r="AB2066" s="58"/>
      <c r="AC2066" s="58"/>
      <c r="AD2066" s="58"/>
      <c r="AE2066" s="58"/>
      <c r="AF2066" s="58"/>
      <c r="AG2066" s="58"/>
      <c r="AH2066" s="58"/>
      <c r="AI2066" s="58"/>
      <c r="AJ2066" s="58"/>
      <c r="AK2066" s="58"/>
      <c r="AL2066" s="58"/>
      <c r="AM2066" s="58"/>
      <c r="AN2066" s="58"/>
      <c r="AO2066" s="58"/>
      <c r="AP2066" s="58"/>
      <c r="AQ2066" s="58"/>
      <c r="AR2066" s="58"/>
      <c r="AS2066" s="58"/>
      <c r="AT2066" s="58"/>
      <c r="AU2066" s="58"/>
      <c r="AV2066" s="58"/>
      <c r="AW2066" s="58"/>
      <c r="AX2066" s="58"/>
      <c r="AY2066" s="58"/>
      <c r="AZ2066" s="58"/>
      <c r="BA2066" s="58"/>
      <c r="BB2066" s="58"/>
      <c r="BC2066" s="58"/>
      <c r="BD2066" s="58"/>
      <c r="BE2066" s="58"/>
      <c r="BF2066" s="58"/>
      <c r="BG2066" s="58"/>
    </row>
    <row r="2067" spans="1:59" s="59" customFormat="1" ht="36" outlineLevel="1">
      <c r="A2067" s="50" t="s">
        <v>40</v>
      </c>
      <c r="B2067" s="67" t="s">
        <v>1460</v>
      </c>
      <c r="C2067" s="405">
        <v>1034</v>
      </c>
      <c r="D2067" s="107">
        <f t="shared" si="877"/>
        <v>510</v>
      </c>
      <c r="E2067" s="107"/>
      <c r="F2067" s="107"/>
      <c r="G2067" s="107"/>
      <c r="H2067" s="107"/>
      <c r="I2067" s="107"/>
      <c r="J2067" s="107"/>
      <c r="K2067" s="107"/>
      <c r="L2067" s="107"/>
      <c r="M2067" s="107"/>
      <c r="N2067" s="107">
        <v>510</v>
      </c>
      <c r="O2067" s="107"/>
      <c r="P2067" s="107"/>
      <c r="Q2067" s="107"/>
      <c r="R2067" s="107"/>
      <c r="S2067" s="107"/>
      <c r="T2067" s="107"/>
      <c r="U2067" s="406">
        <f t="shared" si="870"/>
        <v>510</v>
      </c>
      <c r="V2067" s="32">
        <f t="shared" si="871"/>
        <v>510</v>
      </c>
      <c r="W2067" s="97">
        <f t="shared" si="872"/>
        <v>510</v>
      </c>
      <c r="X2067" s="172">
        <f t="shared" ref="X2067:X2131" si="885">D2067-C2067</f>
        <v>-524</v>
      </c>
      <c r="Y2067" s="203" t="s">
        <v>17</v>
      </c>
      <c r="Z2067" s="362" t="s">
        <v>410</v>
      </c>
      <c r="AA2067" s="58"/>
      <c r="AB2067" s="58"/>
      <c r="AC2067" s="58"/>
      <c r="AD2067" s="58"/>
      <c r="AE2067" s="58"/>
      <c r="AF2067" s="58"/>
      <c r="AG2067" s="58"/>
      <c r="AH2067" s="58"/>
      <c r="AI2067" s="58"/>
      <c r="AJ2067" s="58"/>
      <c r="AK2067" s="58"/>
      <c r="AL2067" s="58"/>
      <c r="AM2067" s="58"/>
      <c r="AN2067" s="58"/>
      <c r="AO2067" s="58"/>
      <c r="AP2067" s="58"/>
      <c r="AQ2067" s="58"/>
      <c r="AR2067" s="58"/>
      <c r="AS2067" s="58"/>
      <c r="AT2067" s="58"/>
      <c r="AU2067" s="58"/>
      <c r="AV2067" s="58"/>
      <c r="AW2067" s="58"/>
      <c r="AX2067" s="58"/>
      <c r="AY2067" s="58"/>
      <c r="AZ2067" s="58"/>
      <c r="BA2067" s="58"/>
      <c r="BB2067" s="58"/>
      <c r="BC2067" s="58"/>
      <c r="BD2067" s="58"/>
      <c r="BE2067" s="58"/>
      <c r="BF2067" s="58"/>
      <c r="BG2067" s="58"/>
    </row>
    <row r="2068" spans="1:59" s="59" customFormat="1" ht="24" outlineLevel="1">
      <c r="A2068" s="50" t="s">
        <v>40</v>
      </c>
      <c r="B2068" s="67" t="s">
        <v>1461</v>
      </c>
      <c r="C2068" s="405"/>
      <c r="D2068" s="107">
        <f t="shared" si="877"/>
        <v>300</v>
      </c>
      <c r="E2068" s="107"/>
      <c r="F2068" s="107"/>
      <c r="G2068" s="107"/>
      <c r="H2068" s="107"/>
      <c r="I2068" s="107"/>
      <c r="J2068" s="107"/>
      <c r="K2068" s="107"/>
      <c r="L2068" s="107"/>
      <c r="M2068" s="107"/>
      <c r="N2068" s="107">
        <v>300</v>
      </c>
      <c r="O2068" s="107"/>
      <c r="P2068" s="107"/>
      <c r="Q2068" s="107"/>
      <c r="R2068" s="107"/>
      <c r="S2068" s="107"/>
      <c r="T2068" s="107"/>
      <c r="U2068" s="406">
        <f t="shared" si="870"/>
        <v>300</v>
      </c>
      <c r="V2068" s="32">
        <f t="shared" si="871"/>
        <v>300</v>
      </c>
      <c r="W2068" s="97">
        <f t="shared" si="872"/>
        <v>300</v>
      </c>
      <c r="X2068" s="172">
        <f t="shared" si="885"/>
        <v>300</v>
      </c>
      <c r="Y2068" s="75" t="s">
        <v>37</v>
      </c>
      <c r="Z2068" s="5">
        <f t="shared" si="866"/>
        <v>0</v>
      </c>
      <c r="AA2068" s="58"/>
      <c r="AB2068" s="58"/>
      <c r="AC2068" s="58"/>
      <c r="AD2068" s="58"/>
      <c r="AE2068" s="58"/>
      <c r="AF2068" s="58"/>
      <c r="AG2068" s="58"/>
      <c r="AH2068" s="58"/>
      <c r="AI2068" s="58"/>
      <c r="AJ2068" s="58"/>
      <c r="AK2068" s="58"/>
      <c r="AL2068" s="58"/>
      <c r="AM2068" s="58"/>
      <c r="AN2068" s="58"/>
      <c r="AO2068" s="58"/>
      <c r="AP2068" s="58"/>
      <c r="AQ2068" s="58"/>
      <c r="AR2068" s="58"/>
      <c r="AS2068" s="58"/>
      <c r="AT2068" s="58"/>
      <c r="AU2068" s="58"/>
      <c r="AV2068" s="58"/>
      <c r="AW2068" s="58"/>
      <c r="AX2068" s="58"/>
      <c r="AY2068" s="58"/>
      <c r="AZ2068" s="58"/>
      <c r="BA2068" s="58"/>
      <c r="BB2068" s="58"/>
      <c r="BC2068" s="58"/>
      <c r="BD2068" s="58"/>
      <c r="BE2068" s="58"/>
      <c r="BF2068" s="58"/>
      <c r="BG2068" s="58"/>
    </row>
    <row r="2069" spans="1:59" s="41" customFormat="1" ht="13.5" customHeight="1">
      <c r="A2069" s="83">
        <v>42</v>
      </c>
      <c r="B2069" s="28" t="s">
        <v>1462</v>
      </c>
      <c r="C2069" s="407">
        <v>10113</v>
      </c>
      <c r="D2069" s="37">
        <f t="shared" ref="D2069:T2069" si="886">D2070+D2080</f>
        <v>10905</v>
      </c>
      <c r="E2069" s="37">
        <f t="shared" si="886"/>
        <v>4556</v>
      </c>
      <c r="F2069" s="37">
        <f t="shared" si="886"/>
        <v>0</v>
      </c>
      <c r="G2069" s="37">
        <f t="shared" si="886"/>
        <v>3486</v>
      </c>
      <c r="H2069" s="37">
        <f t="shared" si="886"/>
        <v>0</v>
      </c>
      <c r="I2069" s="37">
        <f t="shared" si="886"/>
        <v>0</v>
      </c>
      <c r="J2069" s="37">
        <f t="shared" si="886"/>
        <v>0</v>
      </c>
      <c r="K2069" s="37">
        <f t="shared" si="886"/>
        <v>0</v>
      </c>
      <c r="L2069" s="37">
        <f t="shared" si="886"/>
        <v>0</v>
      </c>
      <c r="M2069" s="37">
        <f t="shared" si="886"/>
        <v>0</v>
      </c>
      <c r="N2069" s="37">
        <f t="shared" si="886"/>
        <v>2863</v>
      </c>
      <c r="O2069" s="37">
        <f t="shared" si="886"/>
        <v>0</v>
      </c>
      <c r="P2069" s="37">
        <f t="shared" si="886"/>
        <v>0</v>
      </c>
      <c r="Q2069" s="37">
        <f t="shared" si="886"/>
        <v>57</v>
      </c>
      <c r="R2069" s="37" t="e">
        <f t="shared" si="886"/>
        <v>#REF!</v>
      </c>
      <c r="S2069" s="37">
        <f t="shared" si="886"/>
        <v>57</v>
      </c>
      <c r="T2069" s="37">
        <f t="shared" si="886"/>
        <v>0</v>
      </c>
      <c r="U2069" s="408" t="e">
        <f t="shared" si="870"/>
        <v>#REF!</v>
      </c>
      <c r="V2069" s="32" t="e">
        <f t="shared" si="871"/>
        <v>#REF!</v>
      </c>
      <c r="W2069" s="97">
        <f t="shared" si="872"/>
        <v>10905</v>
      </c>
      <c r="X2069" s="34">
        <f t="shared" si="885"/>
        <v>792</v>
      </c>
      <c r="Y2069" s="89"/>
      <c r="Z2069" s="5">
        <f t="shared" si="866"/>
        <v>0</v>
      </c>
      <c r="AA2069" s="39"/>
      <c r="AB2069" s="39"/>
      <c r="AC2069" s="40"/>
      <c r="AD2069" s="40"/>
      <c r="AE2069" s="40"/>
      <c r="AF2069" s="40"/>
      <c r="AG2069" s="40"/>
      <c r="AH2069" s="40"/>
      <c r="AI2069" s="40"/>
      <c r="AJ2069" s="40"/>
      <c r="AK2069" s="40"/>
      <c r="AL2069" s="40"/>
      <c r="AM2069" s="40"/>
      <c r="AN2069" s="40"/>
      <c r="AO2069" s="40"/>
      <c r="AP2069" s="40"/>
      <c r="AQ2069" s="40"/>
      <c r="AR2069" s="40"/>
      <c r="AS2069" s="40"/>
      <c r="AT2069" s="40"/>
      <c r="AU2069" s="40"/>
      <c r="AV2069" s="40"/>
      <c r="AW2069" s="40"/>
      <c r="AX2069" s="40"/>
      <c r="AY2069" s="40"/>
      <c r="AZ2069" s="40"/>
      <c r="BA2069" s="40"/>
      <c r="BB2069" s="40"/>
      <c r="BC2069" s="40"/>
      <c r="BD2069" s="40"/>
      <c r="BE2069" s="40"/>
      <c r="BF2069" s="40"/>
      <c r="BG2069" s="40"/>
    </row>
    <row r="2070" spans="1:59" s="41" customFormat="1" ht="13.5" customHeight="1">
      <c r="A2070" s="27" t="s">
        <v>1463</v>
      </c>
      <c r="B2070" s="28" t="s">
        <v>1464</v>
      </c>
      <c r="C2070" s="407">
        <f>C2071+C2072+C2073+C2076</f>
        <v>7348</v>
      </c>
      <c r="D2070" s="37">
        <f t="shared" ref="D2070:D2075" si="887">SUM(E2070:P2070)</f>
        <v>7419</v>
      </c>
      <c r="E2070" s="37">
        <f>+E2071+E2072+E2073+E2076</f>
        <v>4556</v>
      </c>
      <c r="F2070" s="37">
        <f t="shared" ref="F2070:P2070" si="888">+F2071+F2072+F2073+F2076</f>
        <v>0</v>
      </c>
      <c r="G2070" s="37">
        <f t="shared" si="888"/>
        <v>0</v>
      </c>
      <c r="H2070" s="37">
        <f t="shared" si="888"/>
        <v>0</v>
      </c>
      <c r="I2070" s="37">
        <f t="shared" si="888"/>
        <v>0</v>
      </c>
      <c r="J2070" s="37">
        <f t="shared" si="888"/>
        <v>0</v>
      </c>
      <c r="K2070" s="37">
        <f t="shared" si="888"/>
        <v>0</v>
      </c>
      <c r="L2070" s="37">
        <f t="shared" si="888"/>
        <v>0</v>
      </c>
      <c r="M2070" s="37">
        <f t="shared" si="888"/>
        <v>0</v>
      </c>
      <c r="N2070" s="37">
        <f>+N2071+N2072+N2073+N2076</f>
        <v>2863</v>
      </c>
      <c r="O2070" s="37">
        <f t="shared" si="888"/>
        <v>0</v>
      </c>
      <c r="P2070" s="37">
        <f t="shared" si="888"/>
        <v>0</v>
      </c>
      <c r="Q2070" s="37">
        <f t="shared" ref="Q2070:T2070" si="889">Q2071+Q2072+Q2073+Q2078</f>
        <v>30</v>
      </c>
      <c r="R2070" s="37" t="e">
        <f t="shared" si="889"/>
        <v>#REF!</v>
      </c>
      <c r="S2070" s="37">
        <f t="shared" si="889"/>
        <v>30</v>
      </c>
      <c r="T2070" s="37">
        <f t="shared" si="889"/>
        <v>0</v>
      </c>
      <c r="U2070" s="408" t="e">
        <f t="shared" si="870"/>
        <v>#REF!</v>
      </c>
      <c r="V2070" s="32" t="e">
        <f t="shared" si="871"/>
        <v>#REF!</v>
      </c>
      <c r="W2070" s="97">
        <f t="shared" si="872"/>
        <v>7419</v>
      </c>
      <c r="X2070" s="125">
        <f t="shared" si="885"/>
        <v>71</v>
      </c>
      <c r="Y2070" s="89"/>
      <c r="Z2070" s="5">
        <f t="shared" si="866"/>
        <v>0</v>
      </c>
      <c r="AA2070" s="39"/>
      <c r="AB2070" s="39"/>
      <c r="AC2070" s="40"/>
      <c r="AD2070" s="40"/>
      <c r="AE2070" s="40"/>
      <c r="AF2070" s="40"/>
      <c r="AG2070" s="40"/>
      <c r="AH2070" s="40"/>
      <c r="AI2070" s="40"/>
      <c r="AJ2070" s="40"/>
      <c r="AK2070" s="40"/>
      <c r="AL2070" s="40"/>
      <c r="AM2070" s="40"/>
      <c r="AN2070" s="40"/>
      <c r="AO2070" s="40"/>
      <c r="AP2070" s="40"/>
      <c r="AQ2070" s="40"/>
      <c r="AR2070" s="40"/>
      <c r="AS2070" s="40"/>
      <c r="AT2070" s="40"/>
      <c r="AU2070" s="40"/>
      <c r="AV2070" s="40"/>
      <c r="AW2070" s="40"/>
      <c r="AX2070" s="40"/>
      <c r="AY2070" s="40"/>
      <c r="AZ2070" s="40"/>
      <c r="BA2070" s="40"/>
      <c r="BB2070" s="40"/>
      <c r="BC2070" s="40"/>
      <c r="BD2070" s="40"/>
      <c r="BE2070" s="40"/>
      <c r="BF2070" s="40"/>
      <c r="BG2070" s="40"/>
    </row>
    <row r="2071" spans="1:59" s="49" customFormat="1" ht="12">
      <c r="A2071" s="42" t="s">
        <v>35</v>
      </c>
      <c r="B2071" s="43" t="s">
        <v>139</v>
      </c>
      <c r="C2071" s="409">
        <v>1440</v>
      </c>
      <c r="D2071" s="103">
        <f t="shared" si="887"/>
        <v>1799</v>
      </c>
      <c r="E2071" s="103"/>
      <c r="F2071" s="103"/>
      <c r="G2071" s="103"/>
      <c r="H2071" s="103"/>
      <c r="I2071" s="103"/>
      <c r="J2071" s="103"/>
      <c r="K2071" s="103"/>
      <c r="L2071" s="103"/>
      <c r="M2071" s="103"/>
      <c r="N2071" s="103">
        <v>1799</v>
      </c>
      <c r="O2071" s="103"/>
      <c r="P2071" s="103"/>
      <c r="Q2071" s="103"/>
      <c r="R2071" s="103"/>
      <c r="S2071" s="103"/>
      <c r="T2071" s="103"/>
      <c r="U2071" s="406">
        <f t="shared" si="870"/>
        <v>1799</v>
      </c>
      <c r="V2071" s="32">
        <f t="shared" si="871"/>
        <v>1799</v>
      </c>
      <c r="W2071" s="97">
        <f t="shared" si="872"/>
        <v>1799</v>
      </c>
      <c r="X2071" s="176">
        <f t="shared" si="885"/>
        <v>359</v>
      </c>
      <c r="Y2071" s="75" t="s">
        <v>37</v>
      </c>
      <c r="Z2071" s="5">
        <f t="shared" si="866"/>
        <v>0</v>
      </c>
      <c r="AA2071" s="48"/>
      <c r="AB2071" s="48"/>
      <c r="AC2071" s="48"/>
      <c r="AD2071" s="48"/>
      <c r="AE2071" s="48"/>
      <c r="AF2071" s="48"/>
      <c r="AG2071" s="48"/>
      <c r="AH2071" s="48"/>
      <c r="AI2071" s="48"/>
      <c r="AJ2071" s="48"/>
      <c r="AK2071" s="48"/>
      <c r="AL2071" s="48"/>
      <c r="AM2071" s="48"/>
      <c r="AN2071" s="48"/>
      <c r="AO2071" s="48"/>
      <c r="AP2071" s="48"/>
      <c r="AQ2071" s="48"/>
      <c r="AR2071" s="48"/>
      <c r="AS2071" s="48"/>
      <c r="AT2071" s="48"/>
      <c r="AU2071" s="48"/>
      <c r="AV2071" s="48"/>
      <c r="AW2071" s="48"/>
      <c r="AX2071" s="48"/>
      <c r="AY2071" s="48"/>
      <c r="AZ2071" s="48"/>
      <c r="BA2071" s="48"/>
      <c r="BB2071" s="48"/>
      <c r="BC2071" s="48"/>
      <c r="BD2071" s="48"/>
      <c r="BE2071" s="48"/>
      <c r="BF2071" s="48"/>
      <c r="BG2071" s="48"/>
    </row>
    <row r="2072" spans="1:59" s="49" customFormat="1" ht="12">
      <c r="A2072" s="42" t="s">
        <v>43</v>
      </c>
      <c r="B2072" s="43" t="s">
        <v>44</v>
      </c>
      <c r="C2072" s="409">
        <v>274</v>
      </c>
      <c r="D2072" s="103">
        <f t="shared" si="887"/>
        <v>274</v>
      </c>
      <c r="E2072" s="103"/>
      <c r="F2072" s="103"/>
      <c r="G2072" s="103"/>
      <c r="H2072" s="103"/>
      <c r="I2072" s="103"/>
      <c r="J2072" s="103"/>
      <c r="K2072" s="103"/>
      <c r="L2072" s="103"/>
      <c r="M2072" s="103"/>
      <c r="N2072" s="103">
        <v>274</v>
      </c>
      <c r="O2072" s="103"/>
      <c r="P2072" s="103"/>
      <c r="Q2072" s="103">
        <v>30</v>
      </c>
      <c r="R2072" s="103"/>
      <c r="S2072" s="103">
        <v>30</v>
      </c>
      <c r="T2072" s="103"/>
      <c r="U2072" s="410">
        <f t="shared" si="870"/>
        <v>304</v>
      </c>
      <c r="V2072" s="32">
        <f t="shared" si="871"/>
        <v>274</v>
      </c>
      <c r="W2072" s="97">
        <f t="shared" si="872"/>
        <v>274</v>
      </c>
      <c r="X2072" s="176">
        <f t="shared" si="885"/>
        <v>0</v>
      </c>
      <c r="Y2072" s="75" t="s">
        <v>37</v>
      </c>
      <c r="Z2072" s="5">
        <f t="shared" si="866"/>
        <v>0</v>
      </c>
      <c r="AA2072" s="48"/>
      <c r="AB2072" s="48"/>
      <c r="AC2072" s="48"/>
      <c r="AD2072" s="48"/>
      <c r="AE2072" s="48"/>
      <c r="AF2072" s="48"/>
      <c r="AG2072" s="48"/>
      <c r="AH2072" s="48"/>
      <c r="AI2072" s="48"/>
      <c r="AJ2072" s="48"/>
      <c r="AK2072" s="48"/>
      <c r="AL2072" s="48"/>
      <c r="AM2072" s="48"/>
      <c r="AN2072" s="48"/>
      <c r="AO2072" s="48"/>
      <c r="AP2072" s="48"/>
      <c r="AQ2072" s="48"/>
      <c r="AR2072" s="48"/>
      <c r="AS2072" s="48"/>
      <c r="AT2072" s="48"/>
      <c r="AU2072" s="48"/>
      <c r="AV2072" s="48"/>
      <c r="AW2072" s="48"/>
      <c r="AX2072" s="48"/>
      <c r="AY2072" s="48"/>
      <c r="AZ2072" s="48"/>
      <c r="BA2072" s="48"/>
      <c r="BB2072" s="48"/>
      <c r="BC2072" s="48"/>
      <c r="BD2072" s="48"/>
      <c r="BE2072" s="48"/>
      <c r="BF2072" s="48"/>
      <c r="BG2072" s="48"/>
    </row>
    <row r="2073" spans="1:59" s="49" customFormat="1" ht="12">
      <c r="A2073" s="42" t="s">
        <v>45</v>
      </c>
      <c r="B2073" s="43" t="s">
        <v>94</v>
      </c>
      <c r="C2073" s="409">
        <f>SUM(C2074:C2075)</f>
        <v>800</v>
      </c>
      <c r="D2073" s="103">
        <f t="shared" si="887"/>
        <v>800</v>
      </c>
      <c r="E2073" s="103">
        <f>+E2074+E2075</f>
        <v>300</v>
      </c>
      <c r="F2073" s="103">
        <f t="shared" ref="F2073:P2073" si="890">+F2074+F2075</f>
        <v>0</v>
      </c>
      <c r="G2073" s="103">
        <f>+G2074+G2075</f>
        <v>0</v>
      </c>
      <c r="H2073" s="103">
        <f t="shared" si="890"/>
        <v>0</v>
      </c>
      <c r="I2073" s="103">
        <f t="shared" si="890"/>
        <v>0</v>
      </c>
      <c r="J2073" s="103">
        <f t="shared" si="890"/>
        <v>0</v>
      </c>
      <c r="K2073" s="103">
        <f t="shared" si="890"/>
        <v>0</v>
      </c>
      <c r="L2073" s="103">
        <f t="shared" si="890"/>
        <v>0</v>
      </c>
      <c r="M2073" s="103">
        <f t="shared" si="890"/>
        <v>0</v>
      </c>
      <c r="N2073" s="103">
        <f t="shared" si="890"/>
        <v>500</v>
      </c>
      <c r="O2073" s="103">
        <f t="shared" si="890"/>
        <v>0</v>
      </c>
      <c r="P2073" s="103">
        <f t="shared" si="890"/>
        <v>0</v>
      </c>
      <c r="Q2073" s="103"/>
      <c r="R2073" s="103"/>
      <c r="S2073" s="103"/>
      <c r="T2073" s="103"/>
      <c r="U2073" s="410">
        <f t="shared" si="870"/>
        <v>800</v>
      </c>
      <c r="V2073" s="32">
        <f t="shared" si="871"/>
        <v>800</v>
      </c>
      <c r="W2073" s="97">
        <f t="shared" si="872"/>
        <v>800</v>
      </c>
      <c r="X2073" s="176">
        <f t="shared" si="885"/>
        <v>0</v>
      </c>
      <c r="Y2073" s="75" t="s">
        <v>37</v>
      </c>
      <c r="Z2073" s="5">
        <f t="shared" si="866"/>
        <v>0</v>
      </c>
      <c r="AA2073" s="48"/>
      <c r="AB2073" s="48"/>
      <c r="AC2073" s="48"/>
      <c r="AD2073" s="48"/>
      <c r="AE2073" s="48"/>
      <c r="AF2073" s="48"/>
      <c r="AG2073" s="48"/>
      <c r="AH2073" s="48"/>
      <c r="AI2073" s="48"/>
      <c r="AJ2073" s="48"/>
      <c r="AK2073" s="48"/>
      <c r="AL2073" s="48"/>
      <c r="AM2073" s="48"/>
      <c r="AN2073" s="48"/>
      <c r="AO2073" s="48"/>
      <c r="AP2073" s="48"/>
      <c r="AQ2073" s="48"/>
      <c r="AR2073" s="48"/>
      <c r="AS2073" s="48"/>
      <c r="AT2073" s="48"/>
      <c r="AU2073" s="48"/>
      <c r="AV2073" s="48"/>
      <c r="AW2073" s="48"/>
      <c r="AX2073" s="48"/>
      <c r="AY2073" s="48"/>
      <c r="AZ2073" s="48"/>
      <c r="BA2073" s="48"/>
      <c r="BB2073" s="48"/>
      <c r="BC2073" s="48"/>
      <c r="BD2073" s="48"/>
      <c r="BE2073" s="48"/>
      <c r="BF2073" s="48"/>
      <c r="BG2073" s="48"/>
    </row>
    <row r="2074" spans="1:59" s="66" customFormat="1" ht="24">
      <c r="A2074" s="60" t="s">
        <v>40</v>
      </c>
      <c r="B2074" s="51" t="s">
        <v>1465</v>
      </c>
      <c r="C2074" s="405">
        <v>300</v>
      </c>
      <c r="D2074" s="107">
        <f t="shared" si="887"/>
        <v>300</v>
      </c>
      <c r="E2074" s="107">
        <v>300</v>
      </c>
      <c r="F2074" s="107"/>
      <c r="G2074" s="107"/>
      <c r="H2074" s="107"/>
      <c r="I2074" s="107"/>
      <c r="J2074" s="107"/>
      <c r="K2074" s="107"/>
      <c r="L2074" s="107"/>
      <c r="M2074" s="107"/>
      <c r="N2074" s="107"/>
      <c r="O2074" s="107"/>
      <c r="P2074" s="107"/>
      <c r="Q2074" s="107"/>
      <c r="R2074" s="107"/>
      <c r="S2074" s="107"/>
      <c r="T2074" s="107"/>
      <c r="U2074" s="406">
        <f t="shared" si="870"/>
        <v>300</v>
      </c>
      <c r="V2074" s="32">
        <f t="shared" si="871"/>
        <v>300</v>
      </c>
      <c r="W2074" s="97">
        <f t="shared" si="872"/>
        <v>300</v>
      </c>
      <c r="X2074" s="172">
        <f t="shared" si="885"/>
        <v>0</v>
      </c>
      <c r="Y2074" s="64"/>
      <c r="Z2074" s="5">
        <f t="shared" ref="Z2074:Z2138" si="891">D2074-E2074-F2074-G2074-H2074-I2074-J2074-K2074-L2074-M2074-N2074-O2074-P2074</f>
        <v>0</v>
      </c>
      <c r="AA2074" s="65"/>
      <c r="AB2074" s="65"/>
      <c r="AC2074" s="65"/>
      <c r="AD2074" s="65"/>
      <c r="AE2074" s="65"/>
      <c r="AF2074" s="65"/>
      <c r="AG2074" s="65"/>
      <c r="AH2074" s="65"/>
      <c r="AI2074" s="65"/>
      <c r="AJ2074" s="65"/>
      <c r="AK2074" s="65"/>
      <c r="AL2074" s="65"/>
      <c r="AM2074" s="65"/>
      <c r="AN2074" s="65"/>
      <c r="AO2074" s="65"/>
      <c r="AP2074" s="65"/>
      <c r="AQ2074" s="65"/>
      <c r="AR2074" s="65"/>
      <c r="AS2074" s="65"/>
      <c r="AT2074" s="65"/>
      <c r="AU2074" s="65"/>
      <c r="AV2074" s="65"/>
      <c r="AW2074" s="65"/>
      <c r="AX2074" s="65"/>
      <c r="AY2074" s="65"/>
      <c r="AZ2074" s="65"/>
      <c r="BA2074" s="65"/>
      <c r="BB2074" s="65"/>
      <c r="BC2074" s="65"/>
      <c r="BD2074" s="65"/>
      <c r="BE2074" s="65"/>
      <c r="BF2074" s="65"/>
      <c r="BG2074" s="65"/>
    </row>
    <row r="2075" spans="1:59" s="59" customFormat="1" ht="12" customHeight="1" outlineLevel="1">
      <c r="A2075" s="50" t="s">
        <v>40</v>
      </c>
      <c r="B2075" s="51" t="s">
        <v>1466</v>
      </c>
      <c r="C2075" s="405">
        <v>500</v>
      </c>
      <c r="D2075" s="107">
        <f t="shared" si="887"/>
        <v>500</v>
      </c>
      <c r="E2075" s="107"/>
      <c r="F2075" s="107"/>
      <c r="G2075" s="107"/>
      <c r="H2075" s="107"/>
      <c r="I2075" s="107"/>
      <c r="J2075" s="107"/>
      <c r="K2075" s="107"/>
      <c r="L2075" s="107"/>
      <c r="M2075" s="107"/>
      <c r="N2075" s="107">
        <v>500</v>
      </c>
      <c r="O2075" s="107"/>
      <c r="P2075" s="107"/>
      <c r="Q2075" s="107"/>
      <c r="R2075" s="107"/>
      <c r="S2075" s="107"/>
      <c r="T2075" s="107"/>
      <c r="U2075" s="406">
        <f t="shared" si="870"/>
        <v>500</v>
      </c>
      <c r="V2075" s="32">
        <f t="shared" si="871"/>
        <v>500</v>
      </c>
      <c r="W2075" s="97">
        <f t="shared" si="872"/>
        <v>500</v>
      </c>
      <c r="X2075" s="172">
        <f t="shared" si="885"/>
        <v>0</v>
      </c>
      <c r="Y2075" s="57"/>
      <c r="Z2075" s="5">
        <f t="shared" si="891"/>
        <v>0</v>
      </c>
      <c r="AA2075" s="58"/>
      <c r="AB2075" s="58"/>
      <c r="AC2075" s="58"/>
      <c r="AD2075" s="58"/>
      <c r="AE2075" s="58"/>
      <c r="AF2075" s="58"/>
      <c r="AG2075" s="58"/>
      <c r="AH2075" s="58"/>
      <c r="AI2075" s="58"/>
      <c r="AJ2075" s="58"/>
      <c r="AK2075" s="58"/>
      <c r="AL2075" s="58"/>
      <c r="AM2075" s="58"/>
      <c r="AN2075" s="58"/>
      <c r="AO2075" s="58"/>
      <c r="AP2075" s="58"/>
      <c r="AQ2075" s="58"/>
      <c r="AR2075" s="58"/>
      <c r="AS2075" s="58"/>
      <c r="AT2075" s="58"/>
      <c r="AU2075" s="58"/>
      <c r="AV2075" s="58"/>
      <c r="AW2075" s="58"/>
      <c r="AX2075" s="58"/>
      <c r="AY2075" s="58"/>
      <c r="AZ2075" s="58"/>
      <c r="BA2075" s="58"/>
      <c r="BB2075" s="58"/>
      <c r="BC2075" s="58"/>
      <c r="BD2075" s="58"/>
      <c r="BE2075" s="58"/>
      <c r="BF2075" s="58"/>
      <c r="BG2075" s="58"/>
    </row>
    <row r="2076" spans="1:59" s="59" customFormat="1" ht="12">
      <c r="A2076" s="42" t="s">
        <v>65</v>
      </c>
      <c r="B2076" s="43" t="s">
        <v>66</v>
      </c>
      <c r="C2076" s="409">
        <f>SUM(C2077:C2079)</f>
        <v>4834</v>
      </c>
      <c r="D2076" s="103">
        <f>SUM(E2076:P2076)</f>
        <v>4546</v>
      </c>
      <c r="E2076" s="103">
        <f>SUM(E2077:E2079)</f>
        <v>4256</v>
      </c>
      <c r="F2076" s="103">
        <f t="shared" ref="F2076:P2076" si="892">SUM(F2077:F2079)</f>
        <v>0</v>
      </c>
      <c r="G2076" s="103">
        <f t="shared" si="892"/>
        <v>0</v>
      </c>
      <c r="H2076" s="103">
        <f t="shared" si="892"/>
        <v>0</v>
      </c>
      <c r="I2076" s="103">
        <f t="shared" si="892"/>
        <v>0</v>
      </c>
      <c r="J2076" s="103">
        <f t="shared" si="892"/>
        <v>0</v>
      </c>
      <c r="K2076" s="103">
        <f t="shared" si="892"/>
        <v>0</v>
      </c>
      <c r="L2076" s="103">
        <f t="shared" si="892"/>
        <v>0</v>
      </c>
      <c r="M2076" s="103">
        <f t="shared" si="892"/>
        <v>0</v>
      </c>
      <c r="N2076" s="103">
        <f>SUM(N2077:N2079)</f>
        <v>290</v>
      </c>
      <c r="O2076" s="103">
        <f t="shared" si="892"/>
        <v>0</v>
      </c>
      <c r="P2076" s="103">
        <f t="shared" si="892"/>
        <v>0</v>
      </c>
      <c r="Q2076" s="103"/>
      <c r="R2076" s="103"/>
      <c r="S2076" s="103"/>
      <c r="T2076" s="103"/>
      <c r="U2076" s="406">
        <f t="shared" si="870"/>
        <v>4546</v>
      </c>
      <c r="V2076" s="32">
        <f t="shared" si="871"/>
        <v>4546</v>
      </c>
      <c r="W2076" s="97">
        <f t="shared" si="872"/>
        <v>4546</v>
      </c>
      <c r="X2076" s="176">
        <f t="shared" si="885"/>
        <v>-288</v>
      </c>
      <c r="Y2076" s="57"/>
      <c r="Z2076" s="5">
        <f t="shared" si="891"/>
        <v>0</v>
      </c>
      <c r="AA2076" s="58"/>
      <c r="AB2076" s="58"/>
      <c r="AC2076" s="58"/>
      <c r="AD2076" s="58"/>
      <c r="AE2076" s="58"/>
      <c r="AF2076" s="58"/>
      <c r="AG2076" s="58"/>
      <c r="AH2076" s="58"/>
      <c r="AI2076" s="58"/>
      <c r="AJ2076" s="58"/>
      <c r="AK2076" s="58"/>
      <c r="AL2076" s="58"/>
      <c r="AM2076" s="58"/>
      <c r="AN2076" s="58"/>
      <c r="AO2076" s="58"/>
      <c r="AP2076" s="58"/>
      <c r="AQ2076" s="58"/>
      <c r="AR2076" s="58"/>
      <c r="AS2076" s="58"/>
      <c r="AT2076" s="58"/>
      <c r="AU2076" s="58"/>
      <c r="AV2076" s="58"/>
      <c r="AW2076" s="58"/>
      <c r="AX2076" s="58"/>
      <c r="AY2076" s="58"/>
      <c r="AZ2076" s="58"/>
      <c r="BA2076" s="58"/>
      <c r="BB2076" s="58"/>
      <c r="BC2076" s="58"/>
      <c r="BD2076" s="58"/>
      <c r="BE2076" s="58"/>
      <c r="BF2076" s="58"/>
      <c r="BG2076" s="58"/>
    </row>
    <row r="2077" spans="1:59" s="59" customFormat="1" ht="48" outlineLevel="1">
      <c r="A2077" s="42" t="s">
        <v>38</v>
      </c>
      <c r="B2077" s="51" t="s">
        <v>1467</v>
      </c>
      <c r="C2077" s="405">
        <v>290</v>
      </c>
      <c r="D2077" s="107">
        <f>SUM(E2077:P2077)</f>
        <v>290</v>
      </c>
      <c r="E2077" s="107"/>
      <c r="F2077" s="107"/>
      <c r="G2077" s="107"/>
      <c r="H2077" s="107"/>
      <c r="I2077" s="107"/>
      <c r="J2077" s="107"/>
      <c r="K2077" s="107"/>
      <c r="L2077" s="107"/>
      <c r="M2077" s="107"/>
      <c r="N2077" s="107">
        <v>290</v>
      </c>
      <c r="O2077" s="107"/>
      <c r="P2077" s="107"/>
      <c r="Q2077" s="107"/>
      <c r="R2077" s="107"/>
      <c r="S2077" s="107"/>
      <c r="T2077" s="107"/>
      <c r="U2077" s="406">
        <f t="shared" si="870"/>
        <v>290</v>
      </c>
      <c r="V2077" s="32">
        <f t="shared" si="871"/>
        <v>290</v>
      </c>
      <c r="W2077" s="97">
        <f t="shared" si="872"/>
        <v>290</v>
      </c>
      <c r="X2077" s="172">
        <f t="shared" si="885"/>
        <v>0</v>
      </c>
      <c r="Y2077" s="75" t="s">
        <v>37</v>
      </c>
      <c r="Z2077" s="5">
        <f t="shared" si="891"/>
        <v>0</v>
      </c>
      <c r="AA2077" s="58"/>
      <c r="AB2077" s="58"/>
      <c r="AC2077" s="58"/>
      <c r="AD2077" s="58"/>
      <c r="AE2077" s="58"/>
      <c r="AF2077" s="58"/>
      <c r="AG2077" s="58"/>
      <c r="AH2077" s="58"/>
      <c r="AI2077" s="58"/>
      <c r="AJ2077" s="58"/>
      <c r="AK2077" s="58"/>
      <c r="AL2077" s="58"/>
      <c r="AM2077" s="58"/>
      <c r="AN2077" s="58"/>
      <c r="AO2077" s="58"/>
      <c r="AP2077" s="58"/>
      <c r="AQ2077" s="58"/>
      <c r="AR2077" s="58"/>
      <c r="AS2077" s="58"/>
      <c r="AT2077" s="58"/>
      <c r="AU2077" s="58"/>
      <c r="AV2077" s="58"/>
      <c r="AW2077" s="58"/>
      <c r="AX2077" s="58"/>
      <c r="AY2077" s="58"/>
      <c r="AZ2077" s="58"/>
      <c r="BA2077" s="58"/>
      <c r="BB2077" s="58"/>
      <c r="BC2077" s="58"/>
      <c r="BD2077" s="58"/>
      <c r="BE2077" s="58"/>
      <c r="BF2077" s="58"/>
      <c r="BG2077" s="58"/>
    </row>
    <row r="2078" spans="1:59" s="59" customFormat="1" ht="24" hidden="1">
      <c r="A2078" s="42" t="s">
        <v>40</v>
      </c>
      <c r="B2078" s="51" t="s">
        <v>1468</v>
      </c>
      <c r="C2078" s="405">
        <v>330</v>
      </c>
      <c r="D2078" s="107">
        <f t="shared" ref="D2078:D2079" si="893">SUM(E2078:P2078)</f>
        <v>0</v>
      </c>
      <c r="E2078" s="107"/>
      <c r="F2078" s="107"/>
      <c r="G2078" s="107"/>
      <c r="H2078" s="107"/>
      <c r="I2078" s="107"/>
      <c r="J2078" s="107"/>
      <c r="K2078" s="107"/>
      <c r="L2078" s="107"/>
      <c r="M2078" s="107"/>
      <c r="N2078" s="107"/>
      <c r="O2078" s="107"/>
      <c r="P2078" s="107"/>
      <c r="Q2078" s="107"/>
      <c r="R2078" s="107" t="e">
        <f>+SUM(#REF!)</f>
        <v>#REF!</v>
      </c>
      <c r="S2078" s="107"/>
      <c r="T2078" s="107"/>
      <c r="U2078" s="410" t="e">
        <f t="shared" si="870"/>
        <v>#REF!</v>
      </c>
      <c r="V2078" s="32" t="e">
        <f t="shared" si="871"/>
        <v>#REF!</v>
      </c>
      <c r="W2078" s="97">
        <f t="shared" si="872"/>
        <v>0</v>
      </c>
      <c r="X2078" s="172">
        <f t="shared" si="885"/>
        <v>-330</v>
      </c>
      <c r="Y2078" s="75" t="s">
        <v>37</v>
      </c>
      <c r="Z2078" s="5">
        <f t="shared" si="891"/>
        <v>0</v>
      </c>
      <c r="AA2078" s="58"/>
      <c r="AB2078" s="58"/>
      <c r="AC2078" s="58"/>
      <c r="AD2078" s="58"/>
      <c r="AE2078" s="58"/>
      <c r="AF2078" s="58"/>
      <c r="AG2078" s="58"/>
      <c r="AH2078" s="58"/>
      <c r="AI2078" s="58"/>
      <c r="AJ2078" s="58"/>
      <c r="AK2078" s="58"/>
      <c r="AL2078" s="58"/>
      <c r="AM2078" s="58"/>
      <c r="AN2078" s="58"/>
      <c r="AO2078" s="58"/>
      <c r="AP2078" s="58"/>
      <c r="AQ2078" s="58"/>
      <c r="AR2078" s="58"/>
      <c r="AS2078" s="58"/>
      <c r="AT2078" s="58"/>
      <c r="AU2078" s="58"/>
      <c r="AV2078" s="58"/>
      <c r="AW2078" s="58"/>
      <c r="AX2078" s="58"/>
      <c r="AY2078" s="58"/>
      <c r="AZ2078" s="58"/>
      <c r="BA2078" s="58"/>
      <c r="BB2078" s="58"/>
      <c r="BC2078" s="58"/>
      <c r="BD2078" s="58"/>
      <c r="BE2078" s="58"/>
      <c r="BF2078" s="58"/>
      <c r="BG2078" s="58"/>
    </row>
    <row r="2079" spans="1:59" s="59" customFormat="1" ht="51.75" customHeight="1">
      <c r="A2079" s="42" t="s">
        <v>40</v>
      </c>
      <c r="B2079" s="223" t="s">
        <v>1469</v>
      </c>
      <c r="C2079" s="405">
        <v>4214</v>
      </c>
      <c r="D2079" s="107">
        <f t="shared" si="893"/>
        <v>4256</v>
      </c>
      <c r="E2079" s="107">
        <v>4256</v>
      </c>
      <c r="F2079" s="107"/>
      <c r="G2079" s="107"/>
      <c r="H2079" s="107"/>
      <c r="I2079" s="107"/>
      <c r="J2079" s="107"/>
      <c r="K2079" s="107"/>
      <c r="L2079" s="107"/>
      <c r="M2079" s="107"/>
      <c r="N2079" s="107"/>
      <c r="O2079" s="107"/>
      <c r="P2079" s="107"/>
      <c r="Q2079" s="107"/>
      <c r="R2079" s="107"/>
      <c r="S2079" s="107"/>
      <c r="T2079" s="107"/>
      <c r="U2079" s="410"/>
      <c r="V2079" s="32"/>
      <c r="W2079" s="97"/>
      <c r="X2079" s="172">
        <f t="shared" si="885"/>
        <v>42</v>
      </c>
      <c r="Y2079" s="75" t="s">
        <v>236</v>
      </c>
      <c r="Z2079" s="5">
        <f t="shared" si="891"/>
        <v>0</v>
      </c>
      <c r="AA2079" s="58"/>
      <c r="AB2079" s="58"/>
      <c r="AC2079" s="58"/>
      <c r="AD2079" s="58"/>
      <c r="AE2079" s="58"/>
      <c r="AF2079" s="58"/>
      <c r="AG2079" s="58"/>
      <c r="AH2079" s="58"/>
      <c r="AI2079" s="58"/>
      <c r="AJ2079" s="58"/>
      <c r="AK2079" s="58"/>
      <c r="AL2079" s="58"/>
      <c r="AM2079" s="58"/>
      <c r="AN2079" s="58"/>
      <c r="AO2079" s="58"/>
      <c r="AP2079" s="58"/>
      <c r="AQ2079" s="58"/>
      <c r="AR2079" s="58"/>
      <c r="AS2079" s="58"/>
      <c r="AT2079" s="58"/>
      <c r="AU2079" s="58"/>
      <c r="AV2079" s="58"/>
      <c r="AW2079" s="58"/>
      <c r="AX2079" s="58"/>
      <c r="AY2079" s="58"/>
      <c r="AZ2079" s="58"/>
      <c r="BA2079" s="58"/>
      <c r="BB2079" s="58"/>
      <c r="BC2079" s="58"/>
      <c r="BD2079" s="58"/>
      <c r="BE2079" s="58"/>
      <c r="BF2079" s="58"/>
      <c r="BG2079" s="58"/>
    </row>
    <row r="2080" spans="1:59" s="41" customFormat="1" ht="13.5" customHeight="1">
      <c r="A2080" s="27" t="s">
        <v>1470</v>
      </c>
      <c r="B2080" s="28" t="s">
        <v>1471</v>
      </c>
      <c r="C2080" s="411">
        <v>2765</v>
      </c>
      <c r="D2080" s="99">
        <f>SUM(E2080:P2080)</f>
        <v>3486</v>
      </c>
      <c r="E2080" s="99">
        <v>0</v>
      </c>
      <c r="F2080" s="99">
        <v>0</v>
      </c>
      <c r="G2080" s="99">
        <f>+G2081+G2082</f>
        <v>3486</v>
      </c>
      <c r="H2080" s="99">
        <v>0</v>
      </c>
      <c r="I2080" s="99">
        <v>0</v>
      </c>
      <c r="J2080" s="99">
        <v>0</v>
      </c>
      <c r="K2080" s="99">
        <v>0</v>
      </c>
      <c r="L2080" s="99">
        <v>0</v>
      </c>
      <c r="M2080" s="99">
        <v>0</v>
      </c>
      <c r="N2080" s="99">
        <v>0</v>
      </c>
      <c r="O2080" s="99">
        <v>0</v>
      </c>
      <c r="P2080" s="99">
        <v>0</v>
      </c>
      <c r="Q2080" s="99">
        <f>Q2081</f>
        <v>27</v>
      </c>
      <c r="R2080" s="99"/>
      <c r="S2080" s="99">
        <f>S2081</f>
        <v>27</v>
      </c>
      <c r="T2080" s="99">
        <f>T2081</f>
        <v>0</v>
      </c>
      <c r="U2080" s="408">
        <f t="shared" si="870"/>
        <v>3513</v>
      </c>
      <c r="V2080" s="32">
        <f t="shared" si="871"/>
        <v>3486</v>
      </c>
      <c r="W2080" s="97">
        <f t="shared" si="872"/>
        <v>3486</v>
      </c>
      <c r="X2080" s="125">
        <f t="shared" si="885"/>
        <v>721</v>
      </c>
      <c r="Y2080" s="75" t="s">
        <v>37</v>
      </c>
      <c r="Z2080" s="5">
        <f t="shared" si="891"/>
        <v>0</v>
      </c>
      <c r="AA2080" s="39"/>
      <c r="AB2080" s="39"/>
      <c r="AC2080" s="40"/>
      <c r="AD2080" s="40"/>
      <c r="AE2080" s="40"/>
      <c r="AF2080" s="40"/>
      <c r="AG2080" s="40"/>
      <c r="AH2080" s="40"/>
      <c r="AI2080" s="40"/>
      <c r="AJ2080" s="40"/>
      <c r="AK2080" s="40"/>
      <c r="AL2080" s="40"/>
      <c r="AM2080" s="40"/>
      <c r="AN2080" s="40"/>
      <c r="AO2080" s="40"/>
      <c r="AP2080" s="40"/>
      <c r="AQ2080" s="40"/>
      <c r="AR2080" s="40"/>
      <c r="AS2080" s="40"/>
      <c r="AT2080" s="40"/>
      <c r="AU2080" s="40"/>
      <c r="AV2080" s="40"/>
      <c r="AW2080" s="40"/>
      <c r="AX2080" s="40"/>
      <c r="AY2080" s="40"/>
      <c r="AZ2080" s="40"/>
      <c r="BA2080" s="40"/>
      <c r="BB2080" s="40"/>
      <c r="BC2080" s="40"/>
      <c r="BD2080" s="40"/>
      <c r="BE2080" s="40"/>
      <c r="BF2080" s="40"/>
      <c r="BG2080" s="40"/>
    </row>
    <row r="2081" spans="1:59" s="59" customFormat="1" ht="12">
      <c r="A2081" s="60" t="s">
        <v>40</v>
      </c>
      <c r="B2081" s="51" t="s">
        <v>714</v>
      </c>
      <c r="C2081" s="405">
        <v>2330</v>
      </c>
      <c r="D2081" s="107">
        <f>SUM(E2081:P2081)</f>
        <v>2840</v>
      </c>
      <c r="E2081" s="107"/>
      <c r="F2081" s="107"/>
      <c r="G2081" s="107">
        <v>2840</v>
      </c>
      <c r="H2081" s="107"/>
      <c r="I2081" s="107"/>
      <c r="J2081" s="107"/>
      <c r="K2081" s="107"/>
      <c r="L2081" s="107"/>
      <c r="M2081" s="107"/>
      <c r="N2081" s="107"/>
      <c r="O2081" s="107"/>
      <c r="P2081" s="107"/>
      <c r="Q2081" s="107">
        <v>27</v>
      </c>
      <c r="R2081" s="107"/>
      <c r="S2081" s="107">
        <v>27</v>
      </c>
      <c r="T2081" s="107"/>
      <c r="U2081" s="406">
        <f t="shared" si="870"/>
        <v>2867</v>
      </c>
      <c r="V2081" s="32">
        <f t="shared" si="871"/>
        <v>2840</v>
      </c>
      <c r="W2081" s="97">
        <f t="shared" si="872"/>
        <v>2840</v>
      </c>
      <c r="X2081" s="172">
        <f t="shared" si="885"/>
        <v>510</v>
      </c>
      <c r="Y2081" s="57"/>
      <c r="Z2081" s="5">
        <f t="shared" si="891"/>
        <v>0</v>
      </c>
      <c r="AA2081" s="58"/>
      <c r="AB2081" s="58"/>
      <c r="AC2081" s="58"/>
      <c r="AD2081" s="58"/>
      <c r="AE2081" s="58"/>
      <c r="AF2081" s="58"/>
      <c r="AG2081" s="58"/>
      <c r="AH2081" s="58"/>
      <c r="AI2081" s="58"/>
      <c r="AJ2081" s="58"/>
      <c r="AK2081" s="58"/>
      <c r="AL2081" s="58"/>
      <c r="AM2081" s="58"/>
      <c r="AN2081" s="58"/>
      <c r="AO2081" s="58"/>
      <c r="AP2081" s="58"/>
      <c r="AQ2081" s="58"/>
      <c r="AR2081" s="58"/>
      <c r="AS2081" s="58"/>
      <c r="AT2081" s="58"/>
      <c r="AU2081" s="58"/>
      <c r="AV2081" s="58"/>
      <c r="AW2081" s="58"/>
      <c r="AX2081" s="58"/>
      <c r="AY2081" s="58"/>
      <c r="AZ2081" s="58"/>
      <c r="BA2081" s="58"/>
      <c r="BB2081" s="58"/>
      <c r="BC2081" s="58"/>
      <c r="BD2081" s="58"/>
      <c r="BE2081" s="58"/>
      <c r="BF2081" s="58"/>
      <c r="BG2081" s="58"/>
    </row>
    <row r="2082" spans="1:59" s="59" customFormat="1" ht="24">
      <c r="A2082" s="50" t="s">
        <v>40</v>
      </c>
      <c r="B2082" s="51" t="s">
        <v>85</v>
      </c>
      <c r="C2082" s="405">
        <v>435</v>
      </c>
      <c r="D2082" s="107">
        <f>SUM(E2082:P2082)</f>
        <v>646</v>
      </c>
      <c r="E2082" s="107"/>
      <c r="F2082" s="107"/>
      <c r="G2082" s="107">
        <v>646</v>
      </c>
      <c r="H2082" s="107"/>
      <c r="I2082" s="107"/>
      <c r="J2082" s="107"/>
      <c r="K2082" s="107"/>
      <c r="L2082" s="107"/>
      <c r="M2082" s="107"/>
      <c r="N2082" s="107"/>
      <c r="O2082" s="107"/>
      <c r="P2082" s="107"/>
      <c r="Q2082" s="107"/>
      <c r="R2082" s="107"/>
      <c r="S2082" s="107"/>
      <c r="T2082" s="107"/>
      <c r="U2082" s="406">
        <f t="shared" si="870"/>
        <v>646</v>
      </c>
      <c r="V2082" s="32">
        <f t="shared" si="871"/>
        <v>646</v>
      </c>
      <c r="W2082" s="97">
        <f t="shared" si="872"/>
        <v>646</v>
      </c>
      <c r="X2082" s="172">
        <f t="shared" si="885"/>
        <v>211</v>
      </c>
      <c r="Y2082" s="57"/>
      <c r="Z2082" s="5">
        <f t="shared" si="891"/>
        <v>0</v>
      </c>
      <c r="AA2082" s="58"/>
      <c r="AB2082" s="58"/>
      <c r="AC2082" s="58"/>
      <c r="AD2082" s="58"/>
      <c r="AE2082" s="58"/>
      <c r="AF2082" s="58"/>
      <c r="AG2082" s="58"/>
      <c r="AH2082" s="58"/>
      <c r="AI2082" s="58"/>
      <c r="AJ2082" s="58"/>
      <c r="AK2082" s="58"/>
      <c r="AL2082" s="58"/>
      <c r="AM2082" s="58"/>
      <c r="AN2082" s="58"/>
      <c r="AO2082" s="58"/>
      <c r="AP2082" s="58"/>
      <c r="AQ2082" s="58"/>
      <c r="AR2082" s="58"/>
      <c r="AS2082" s="58"/>
      <c r="AT2082" s="58"/>
      <c r="AU2082" s="58"/>
      <c r="AV2082" s="58"/>
      <c r="AW2082" s="58"/>
      <c r="AX2082" s="58"/>
      <c r="AY2082" s="58"/>
      <c r="AZ2082" s="58"/>
      <c r="BA2082" s="58"/>
      <c r="BB2082" s="58"/>
      <c r="BC2082" s="58"/>
      <c r="BD2082" s="58"/>
      <c r="BE2082" s="58"/>
      <c r="BF2082" s="58"/>
      <c r="BG2082" s="58"/>
    </row>
    <row r="2083" spans="1:59" s="41" customFormat="1" ht="13.5" customHeight="1">
      <c r="A2083" s="83">
        <v>43</v>
      </c>
      <c r="B2083" s="28" t="s">
        <v>1472</v>
      </c>
      <c r="C2083" s="407">
        <f>C2084+C2085+C2086+C2091</f>
        <v>1570</v>
      </c>
      <c r="D2083" s="37">
        <f t="shared" ref="D2083:D2100" si="894">SUM(E2083:P2083)</f>
        <v>1928</v>
      </c>
      <c r="E2083" s="37">
        <f t="shared" ref="E2083:M2083" si="895">+E2084+E2085+E2086+E2091</f>
        <v>0</v>
      </c>
      <c r="F2083" s="37">
        <f t="shared" si="895"/>
        <v>0</v>
      </c>
      <c r="G2083" s="37">
        <f t="shared" si="895"/>
        <v>0</v>
      </c>
      <c r="H2083" s="37">
        <f t="shared" si="895"/>
        <v>0</v>
      </c>
      <c r="I2083" s="37">
        <f t="shared" si="895"/>
        <v>0</v>
      </c>
      <c r="J2083" s="37">
        <f t="shared" si="895"/>
        <v>0</v>
      </c>
      <c r="K2083" s="37">
        <f t="shared" si="895"/>
        <v>0</v>
      </c>
      <c r="L2083" s="37">
        <f t="shared" si="895"/>
        <v>0</v>
      </c>
      <c r="M2083" s="37">
        <f t="shared" si="895"/>
        <v>0</v>
      </c>
      <c r="N2083" s="37">
        <f>+N2084+N2085+N2086+N2091</f>
        <v>1928</v>
      </c>
      <c r="O2083" s="37">
        <f t="shared" ref="O2083:T2083" si="896">+O2084+O2085+O2086+O2091</f>
        <v>0</v>
      </c>
      <c r="P2083" s="37">
        <f t="shared" si="896"/>
        <v>0</v>
      </c>
      <c r="Q2083" s="37">
        <f t="shared" si="896"/>
        <v>13</v>
      </c>
      <c r="R2083" s="37"/>
      <c r="S2083" s="37">
        <f t="shared" si="896"/>
        <v>13</v>
      </c>
      <c r="T2083" s="37">
        <f t="shared" si="896"/>
        <v>0</v>
      </c>
      <c r="U2083" s="408">
        <f t="shared" si="870"/>
        <v>1941</v>
      </c>
      <c r="V2083" s="32">
        <f t="shared" si="871"/>
        <v>1928</v>
      </c>
      <c r="W2083" s="97">
        <f t="shared" si="872"/>
        <v>1928</v>
      </c>
      <c r="X2083" s="125">
        <f t="shared" si="885"/>
        <v>358</v>
      </c>
      <c r="Y2083" s="75" t="s">
        <v>37</v>
      </c>
      <c r="Z2083" s="5">
        <f t="shared" si="891"/>
        <v>0</v>
      </c>
      <c r="AA2083" s="39"/>
      <c r="AB2083" s="39"/>
      <c r="AC2083" s="40"/>
      <c r="AD2083" s="40"/>
      <c r="AE2083" s="40"/>
      <c r="AF2083" s="40"/>
      <c r="AG2083" s="40"/>
      <c r="AH2083" s="40"/>
      <c r="AI2083" s="40"/>
      <c r="AJ2083" s="40"/>
      <c r="AK2083" s="40"/>
      <c r="AL2083" s="40"/>
      <c r="AM2083" s="40"/>
      <c r="AN2083" s="40"/>
      <c r="AO2083" s="40"/>
      <c r="AP2083" s="40"/>
      <c r="AQ2083" s="40"/>
      <c r="AR2083" s="40"/>
      <c r="AS2083" s="40"/>
      <c r="AT2083" s="40"/>
      <c r="AU2083" s="40"/>
      <c r="AV2083" s="40"/>
      <c r="AW2083" s="40"/>
      <c r="AX2083" s="40"/>
      <c r="AY2083" s="40"/>
      <c r="AZ2083" s="40"/>
      <c r="BA2083" s="40"/>
      <c r="BB2083" s="40"/>
      <c r="BC2083" s="40"/>
      <c r="BD2083" s="40"/>
      <c r="BE2083" s="40"/>
      <c r="BF2083" s="40"/>
      <c r="BG2083" s="40"/>
    </row>
    <row r="2084" spans="1:59" s="49" customFormat="1" ht="12">
      <c r="A2084" s="42" t="s">
        <v>35</v>
      </c>
      <c r="B2084" s="43" t="s">
        <v>139</v>
      </c>
      <c r="C2084" s="409">
        <v>530</v>
      </c>
      <c r="D2084" s="103">
        <f t="shared" si="894"/>
        <v>658</v>
      </c>
      <c r="E2084" s="103"/>
      <c r="F2084" s="103"/>
      <c r="G2084" s="103"/>
      <c r="H2084" s="103"/>
      <c r="I2084" s="103"/>
      <c r="J2084" s="103"/>
      <c r="K2084" s="103"/>
      <c r="L2084" s="103"/>
      <c r="M2084" s="103"/>
      <c r="N2084" s="103">
        <v>658</v>
      </c>
      <c r="O2084" s="103"/>
      <c r="P2084" s="103"/>
      <c r="Q2084" s="103"/>
      <c r="R2084" s="103"/>
      <c r="S2084" s="103"/>
      <c r="T2084" s="103"/>
      <c r="U2084" s="406">
        <f t="shared" si="870"/>
        <v>658</v>
      </c>
      <c r="V2084" s="32">
        <f t="shared" si="871"/>
        <v>658</v>
      </c>
      <c r="W2084" s="97">
        <f t="shared" si="872"/>
        <v>658</v>
      </c>
      <c r="X2084" s="176">
        <f t="shared" si="885"/>
        <v>128</v>
      </c>
      <c r="Y2084" s="38"/>
      <c r="Z2084" s="5">
        <f t="shared" si="891"/>
        <v>0</v>
      </c>
      <c r="AA2084" s="48"/>
      <c r="AB2084" s="48"/>
      <c r="AC2084" s="48"/>
      <c r="AD2084" s="48"/>
      <c r="AE2084" s="48"/>
      <c r="AF2084" s="48"/>
      <c r="AG2084" s="48"/>
      <c r="AH2084" s="48"/>
      <c r="AI2084" s="48"/>
      <c r="AJ2084" s="48"/>
      <c r="AK2084" s="48"/>
      <c r="AL2084" s="48"/>
      <c r="AM2084" s="48"/>
      <c r="AN2084" s="48"/>
      <c r="AO2084" s="48"/>
      <c r="AP2084" s="48"/>
      <c r="AQ2084" s="48"/>
      <c r="AR2084" s="48"/>
      <c r="AS2084" s="48"/>
      <c r="AT2084" s="48"/>
      <c r="AU2084" s="48"/>
      <c r="AV2084" s="48"/>
      <c r="AW2084" s="48"/>
      <c r="AX2084" s="48"/>
      <c r="AY2084" s="48"/>
      <c r="AZ2084" s="48"/>
      <c r="BA2084" s="48"/>
      <c r="BB2084" s="48"/>
      <c r="BC2084" s="48"/>
      <c r="BD2084" s="48"/>
      <c r="BE2084" s="48"/>
      <c r="BF2084" s="48"/>
      <c r="BG2084" s="48"/>
    </row>
    <row r="2085" spans="1:59" s="49" customFormat="1" ht="12">
      <c r="A2085" s="42" t="s">
        <v>43</v>
      </c>
      <c r="B2085" s="43" t="s">
        <v>44</v>
      </c>
      <c r="C2085" s="409">
        <v>120</v>
      </c>
      <c r="D2085" s="103">
        <f t="shared" si="894"/>
        <v>120</v>
      </c>
      <c r="E2085" s="103"/>
      <c r="F2085" s="103"/>
      <c r="G2085" s="103"/>
      <c r="H2085" s="103"/>
      <c r="I2085" s="103"/>
      <c r="J2085" s="103"/>
      <c r="K2085" s="103"/>
      <c r="L2085" s="103"/>
      <c r="M2085" s="103"/>
      <c r="N2085" s="103">
        <v>120</v>
      </c>
      <c r="O2085" s="103"/>
      <c r="P2085" s="103"/>
      <c r="Q2085" s="103">
        <v>13</v>
      </c>
      <c r="R2085" s="103"/>
      <c r="S2085" s="103">
        <v>13</v>
      </c>
      <c r="T2085" s="103"/>
      <c r="U2085" s="410">
        <f t="shared" si="870"/>
        <v>133</v>
      </c>
      <c r="V2085" s="32">
        <f t="shared" si="871"/>
        <v>120</v>
      </c>
      <c r="W2085" s="97">
        <f t="shared" si="872"/>
        <v>120</v>
      </c>
      <c r="X2085" s="176">
        <f t="shared" si="885"/>
        <v>0</v>
      </c>
      <c r="Y2085" s="38"/>
      <c r="Z2085" s="5">
        <f t="shared" si="891"/>
        <v>0</v>
      </c>
      <c r="AA2085" s="48"/>
      <c r="AB2085" s="48"/>
      <c r="AC2085" s="48"/>
      <c r="AD2085" s="48"/>
      <c r="AE2085" s="48"/>
      <c r="AF2085" s="48"/>
      <c r="AG2085" s="48"/>
      <c r="AH2085" s="48"/>
      <c r="AI2085" s="48"/>
      <c r="AJ2085" s="48"/>
      <c r="AK2085" s="48"/>
      <c r="AL2085" s="48"/>
      <c r="AM2085" s="48"/>
      <c r="AN2085" s="48"/>
      <c r="AO2085" s="48"/>
      <c r="AP2085" s="48"/>
      <c r="AQ2085" s="48"/>
      <c r="AR2085" s="48"/>
      <c r="AS2085" s="48"/>
      <c r="AT2085" s="48"/>
      <c r="AU2085" s="48"/>
      <c r="AV2085" s="48"/>
      <c r="AW2085" s="48"/>
      <c r="AX2085" s="48"/>
      <c r="AY2085" s="48"/>
      <c r="AZ2085" s="48"/>
      <c r="BA2085" s="48"/>
      <c r="BB2085" s="48"/>
      <c r="BC2085" s="48"/>
      <c r="BD2085" s="48"/>
      <c r="BE2085" s="48"/>
      <c r="BF2085" s="48"/>
      <c r="BG2085" s="48"/>
    </row>
    <row r="2086" spans="1:59" s="49" customFormat="1" ht="12">
      <c r="A2086" s="42" t="s">
        <v>45</v>
      </c>
      <c r="B2086" s="43" t="s">
        <v>94</v>
      </c>
      <c r="C2086" s="409">
        <f>SUM(C2087:C2090)</f>
        <v>720</v>
      </c>
      <c r="D2086" s="103">
        <f t="shared" si="894"/>
        <v>950</v>
      </c>
      <c r="E2086" s="103">
        <v>0</v>
      </c>
      <c r="F2086" s="103">
        <v>0</v>
      </c>
      <c r="G2086" s="103">
        <v>0</v>
      </c>
      <c r="H2086" s="103">
        <v>0</v>
      </c>
      <c r="I2086" s="103">
        <v>0</v>
      </c>
      <c r="J2086" s="103">
        <v>0</v>
      </c>
      <c r="K2086" s="103">
        <v>0</v>
      </c>
      <c r="L2086" s="103">
        <v>0</v>
      </c>
      <c r="M2086" s="103">
        <v>0</v>
      </c>
      <c r="N2086" s="103">
        <f>+SUM(N2087:N2090)</f>
        <v>950</v>
      </c>
      <c r="O2086" s="103">
        <v>0</v>
      </c>
      <c r="P2086" s="103">
        <v>0</v>
      </c>
      <c r="Q2086" s="103"/>
      <c r="R2086" s="103"/>
      <c r="S2086" s="103"/>
      <c r="T2086" s="103"/>
      <c r="U2086" s="410">
        <f t="shared" si="870"/>
        <v>950</v>
      </c>
      <c r="V2086" s="32">
        <f t="shared" si="871"/>
        <v>950</v>
      </c>
      <c r="W2086" s="97">
        <f t="shared" si="872"/>
        <v>950</v>
      </c>
      <c r="X2086" s="176">
        <f t="shared" si="885"/>
        <v>230</v>
      </c>
      <c r="Y2086" s="38"/>
      <c r="Z2086" s="5">
        <f t="shared" si="891"/>
        <v>0</v>
      </c>
      <c r="AA2086" s="48"/>
      <c r="AB2086" s="48"/>
      <c r="AC2086" s="48"/>
      <c r="AD2086" s="48"/>
      <c r="AE2086" s="48"/>
      <c r="AF2086" s="48"/>
      <c r="AG2086" s="48"/>
      <c r="AH2086" s="48"/>
      <c r="AI2086" s="48"/>
      <c r="AJ2086" s="48"/>
      <c r="AK2086" s="48"/>
      <c r="AL2086" s="48"/>
      <c r="AM2086" s="48"/>
      <c r="AN2086" s="48"/>
      <c r="AO2086" s="48"/>
      <c r="AP2086" s="48"/>
      <c r="AQ2086" s="48"/>
      <c r="AR2086" s="48"/>
      <c r="AS2086" s="48"/>
      <c r="AT2086" s="48"/>
      <c r="AU2086" s="48"/>
      <c r="AV2086" s="48"/>
      <c r="AW2086" s="48"/>
      <c r="AX2086" s="48"/>
      <c r="AY2086" s="48"/>
      <c r="AZ2086" s="48"/>
      <c r="BA2086" s="48"/>
      <c r="BB2086" s="48"/>
      <c r="BC2086" s="48"/>
      <c r="BD2086" s="48"/>
      <c r="BE2086" s="48"/>
      <c r="BF2086" s="48"/>
      <c r="BG2086" s="48"/>
    </row>
    <row r="2087" spans="1:59" s="59" customFormat="1" ht="12">
      <c r="A2087" s="50" t="s">
        <v>40</v>
      </c>
      <c r="B2087" s="51" t="s">
        <v>1473</v>
      </c>
      <c r="C2087" s="405">
        <v>450</v>
      </c>
      <c r="D2087" s="107">
        <f t="shared" si="894"/>
        <v>680</v>
      </c>
      <c r="E2087" s="107"/>
      <c r="F2087" s="107"/>
      <c r="G2087" s="107"/>
      <c r="H2087" s="107"/>
      <c r="I2087" s="107"/>
      <c r="J2087" s="107"/>
      <c r="K2087" s="107"/>
      <c r="L2087" s="107"/>
      <c r="M2087" s="107"/>
      <c r="N2087" s="107">
        <v>680</v>
      </c>
      <c r="O2087" s="107"/>
      <c r="P2087" s="107"/>
      <c r="Q2087" s="107"/>
      <c r="R2087" s="107"/>
      <c r="S2087" s="107"/>
      <c r="T2087" s="107"/>
      <c r="U2087" s="406">
        <f t="shared" si="870"/>
        <v>680</v>
      </c>
      <c r="V2087" s="32">
        <f t="shared" si="871"/>
        <v>680</v>
      </c>
      <c r="W2087" s="97">
        <f t="shared" si="872"/>
        <v>680</v>
      </c>
      <c r="X2087" s="172">
        <f t="shared" si="885"/>
        <v>230</v>
      </c>
      <c r="Y2087" s="57"/>
      <c r="Z2087" s="5">
        <f t="shared" si="891"/>
        <v>0</v>
      </c>
      <c r="AA2087" s="58"/>
      <c r="AB2087" s="58"/>
      <c r="AC2087" s="58"/>
      <c r="AD2087" s="58"/>
      <c r="AE2087" s="58"/>
      <c r="AF2087" s="58"/>
      <c r="AG2087" s="58"/>
      <c r="AH2087" s="58"/>
      <c r="AI2087" s="58"/>
      <c r="AJ2087" s="58"/>
      <c r="AK2087" s="58"/>
      <c r="AL2087" s="58"/>
      <c r="AM2087" s="58"/>
      <c r="AN2087" s="58"/>
      <c r="AO2087" s="58"/>
      <c r="AP2087" s="58"/>
      <c r="AQ2087" s="58"/>
      <c r="AR2087" s="58"/>
      <c r="AS2087" s="58"/>
      <c r="AT2087" s="58"/>
      <c r="AU2087" s="58"/>
      <c r="AV2087" s="58"/>
      <c r="AW2087" s="58"/>
      <c r="AX2087" s="58"/>
      <c r="AY2087" s="58"/>
      <c r="AZ2087" s="58"/>
      <c r="BA2087" s="58"/>
      <c r="BB2087" s="58"/>
      <c r="BC2087" s="58"/>
      <c r="BD2087" s="58"/>
      <c r="BE2087" s="58"/>
      <c r="BF2087" s="58"/>
      <c r="BG2087" s="58"/>
    </row>
    <row r="2088" spans="1:59" s="59" customFormat="1" ht="12">
      <c r="A2088" s="50" t="s">
        <v>40</v>
      </c>
      <c r="B2088" s="67" t="s">
        <v>1474</v>
      </c>
      <c r="C2088" s="405">
        <v>150</v>
      </c>
      <c r="D2088" s="107">
        <f t="shared" si="894"/>
        <v>150</v>
      </c>
      <c r="E2088" s="107"/>
      <c r="F2088" s="107"/>
      <c r="G2088" s="107"/>
      <c r="H2088" s="107"/>
      <c r="I2088" s="107"/>
      <c r="J2088" s="107"/>
      <c r="K2088" s="107"/>
      <c r="L2088" s="107"/>
      <c r="M2088" s="107"/>
      <c r="N2088" s="107">
        <v>150</v>
      </c>
      <c r="O2088" s="107"/>
      <c r="P2088" s="107"/>
      <c r="Q2088" s="107"/>
      <c r="R2088" s="107"/>
      <c r="S2088" s="107"/>
      <c r="T2088" s="107"/>
      <c r="U2088" s="406">
        <f t="shared" si="870"/>
        <v>150</v>
      </c>
      <c r="V2088" s="32">
        <f t="shared" si="871"/>
        <v>150</v>
      </c>
      <c r="W2088" s="97">
        <f t="shared" si="872"/>
        <v>150</v>
      </c>
      <c r="X2088" s="172">
        <f t="shared" si="885"/>
        <v>0</v>
      </c>
      <c r="Y2088" s="57"/>
      <c r="Z2088" s="5">
        <f t="shared" si="891"/>
        <v>0</v>
      </c>
      <c r="AA2088" s="58"/>
      <c r="AB2088" s="58"/>
      <c r="AC2088" s="58"/>
      <c r="AD2088" s="58"/>
      <c r="AE2088" s="58"/>
      <c r="AF2088" s="58"/>
      <c r="AG2088" s="58"/>
      <c r="AH2088" s="58"/>
      <c r="AI2088" s="58"/>
      <c r="AJ2088" s="58"/>
      <c r="AK2088" s="58"/>
      <c r="AL2088" s="58"/>
      <c r="AM2088" s="58"/>
      <c r="AN2088" s="58"/>
      <c r="AO2088" s="58"/>
      <c r="AP2088" s="58"/>
      <c r="AQ2088" s="58"/>
      <c r="AR2088" s="58"/>
      <c r="AS2088" s="58"/>
      <c r="AT2088" s="58"/>
      <c r="AU2088" s="58"/>
      <c r="AV2088" s="58"/>
      <c r="AW2088" s="58"/>
      <c r="AX2088" s="58"/>
      <c r="AY2088" s="58"/>
      <c r="AZ2088" s="58"/>
      <c r="BA2088" s="58"/>
      <c r="BB2088" s="58"/>
      <c r="BC2088" s="58"/>
      <c r="BD2088" s="58"/>
      <c r="BE2088" s="58"/>
      <c r="BF2088" s="58"/>
      <c r="BG2088" s="58"/>
    </row>
    <row r="2089" spans="1:59" s="59" customFormat="1" ht="12">
      <c r="A2089" s="50" t="s">
        <v>40</v>
      </c>
      <c r="B2089" s="51" t="s">
        <v>1475</v>
      </c>
      <c r="C2089" s="405">
        <v>40</v>
      </c>
      <c r="D2089" s="107">
        <f t="shared" si="894"/>
        <v>40</v>
      </c>
      <c r="E2089" s="107"/>
      <c r="F2089" s="107"/>
      <c r="G2089" s="107"/>
      <c r="H2089" s="107"/>
      <c r="I2089" s="107"/>
      <c r="J2089" s="107"/>
      <c r="K2089" s="107"/>
      <c r="L2089" s="107"/>
      <c r="M2089" s="107"/>
      <c r="N2089" s="107">
        <v>40</v>
      </c>
      <c r="O2089" s="107"/>
      <c r="P2089" s="107"/>
      <c r="Q2089" s="107"/>
      <c r="R2089" s="107"/>
      <c r="S2089" s="107"/>
      <c r="T2089" s="107"/>
      <c r="U2089" s="406">
        <f t="shared" si="870"/>
        <v>40</v>
      </c>
      <c r="V2089" s="32">
        <f t="shared" si="871"/>
        <v>40</v>
      </c>
      <c r="W2089" s="97">
        <f t="shared" si="872"/>
        <v>40</v>
      </c>
      <c r="X2089" s="172">
        <f t="shared" si="885"/>
        <v>0</v>
      </c>
      <c r="Y2089" s="57"/>
      <c r="Z2089" s="5">
        <f t="shared" si="891"/>
        <v>0</v>
      </c>
      <c r="AA2089" s="58"/>
      <c r="AB2089" s="58"/>
      <c r="AC2089" s="58"/>
      <c r="AD2089" s="58"/>
      <c r="AE2089" s="58"/>
      <c r="AF2089" s="58"/>
      <c r="AG2089" s="58"/>
      <c r="AH2089" s="58"/>
      <c r="AI2089" s="58"/>
      <c r="AJ2089" s="58"/>
      <c r="AK2089" s="58"/>
      <c r="AL2089" s="58"/>
      <c r="AM2089" s="58"/>
      <c r="AN2089" s="58"/>
      <c r="AO2089" s="58"/>
      <c r="AP2089" s="58"/>
      <c r="AQ2089" s="58"/>
      <c r="AR2089" s="58"/>
      <c r="AS2089" s="58"/>
      <c r="AT2089" s="58"/>
      <c r="AU2089" s="58"/>
      <c r="AV2089" s="58"/>
      <c r="AW2089" s="58"/>
      <c r="AX2089" s="58"/>
      <c r="AY2089" s="58"/>
      <c r="AZ2089" s="58"/>
      <c r="BA2089" s="58"/>
      <c r="BB2089" s="58"/>
      <c r="BC2089" s="58"/>
      <c r="BD2089" s="58"/>
      <c r="BE2089" s="58"/>
      <c r="BF2089" s="58"/>
      <c r="BG2089" s="58"/>
    </row>
    <row r="2090" spans="1:59" s="66" customFormat="1" ht="12">
      <c r="A2090" s="60" t="s">
        <v>40</v>
      </c>
      <c r="B2090" s="51" t="s">
        <v>1476</v>
      </c>
      <c r="C2090" s="405">
        <v>80</v>
      </c>
      <c r="D2090" s="107">
        <f t="shared" si="894"/>
        <v>80</v>
      </c>
      <c r="E2090" s="107"/>
      <c r="F2090" s="107"/>
      <c r="G2090" s="107"/>
      <c r="H2090" s="107"/>
      <c r="I2090" s="107"/>
      <c r="J2090" s="107"/>
      <c r="K2090" s="107"/>
      <c r="L2090" s="107"/>
      <c r="M2090" s="107"/>
      <c r="N2090" s="107">
        <v>80</v>
      </c>
      <c r="O2090" s="107"/>
      <c r="P2090" s="107"/>
      <c r="Q2090" s="107"/>
      <c r="R2090" s="107"/>
      <c r="S2090" s="107"/>
      <c r="T2090" s="107"/>
      <c r="U2090" s="406">
        <f t="shared" si="870"/>
        <v>80</v>
      </c>
      <c r="V2090" s="32">
        <f t="shared" si="871"/>
        <v>80</v>
      </c>
      <c r="W2090" s="97">
        <f t="shared" si="872"/>
        <v>80</v>
      </c>
      <c r="X2090" s="172">
        <f t="shared" si="885"/>
        <v>0</v>
      </c>
      <c r="Y2090" s="64"/>
      <c r="Z2090" s="5">
        <f t="shared" si="891"/>
        <v>0</v>
      </c>
      <c r="AA2090" s="65"/>
      <c r="AB2090" s="65"/>
      <c r="AC2090" s="65"/>
      <c r="AD2090" s="65"/>
      <c r="AE2090" s="65"/>
      <c r="AF2090" s="65"/>
      <c r="AG2090" s="65"/>
      <c r="AH2090" s="65"/>
      <c r="AI2090" s="65"/>
      <c r="AJ2090" s="65"/>
      <c r="AK2090" s="65"/>
      <c r="AL2090" s="65"/>
      <c r="AM2090" s="65"/>
      <c r="AN2090" s="65"/>
      <c r="AO2090" s="65"/>
      <c r="AP2090" s="65"/>
      <c r="AQ2090" s="65"/>
      <c r="AR2090" s="65"/>
      <c r="AS2090" s="65"/>
      <c r="AT2090" s="65"/>
      <c r="AU2090" s="65"/>
      <c r="AV2090" s="65"/>
      <c r="AW2090" s="65"/>
      <c r="AX2090" s="65"/>
      <c r="AY2090" s="65"/>
      <c r="AZ2090" s="65"/>
      <c r="BA2090" s="65"/>
      <c r="BB2090" s="65"/>
      <c r="BC2090" s="65"/>
      <c r="BD2090" s="65"/>
      <c r="BE2090" s="65"/>
      <c r="BF2090" s="65"/>
      <c r="BG2090" s="65"/>
    </row>
    <row r="2091" spans="1:59" s="66" customFormat="1" ht="12">
      <c r="A2091" s="42" t="s">
        <v>65</v>
      </c>
      <c r="B2091" s="43" t="s">
        <v>66</v>
      </c>
      <c r="C2091" s="409">
        <f>C2092+C2093</f>
        <v>200</v>
      </c>
      <c r="D2091" s="103">
        <f t="shared" si="894"/>
        <v>200</v>
      </c>
      <c r="E2091" s="103">
        <f t="shared" ref="E2091:P2091" si="897">+SUM(E2092:E2093)</f>
        <v>0</v>
      </c>
      <c r="F2091" s="103">
        <f>+SUM(F2092:F2093)</f>
        <v>0</v>
      </c>
      <c r="G2091" s="103">
        <f t="shared" si="897"/>
        <v>0</v>
      </c>
      <c r="H2091" s="103">
        <f t="shared" si="897"/>
        <v>0</v>
      </c>
      <c r="I2091" s="103">
        <f t="shared" si="897"/>
        <v>0</v>
      </c>
      <c r="J2091" s="103">
        <f t="shared" si="897"/>
        <v>0</v>
      </c>
      <c r="K2091" s="103">
        <f t="shared" si="897"/>
        <v>0</v>
      </c>
      <c r="L2091" s="103">
        <f t="shared" si="897"/>
        <v>0</v>
      </c>
      <c r="M2091" s="103">
        <f t="shared" si="897"/>
        <v>0</v>
      </c>
      <c r="N2091" s="103">
        <f t="shared" si="897"/>
        <v>200</v>
      </c>
      <c r="O2091" s="103">
        <f t="shared" si="897"/>
        <v>0</v>
      </c>
      <c r="P2091" s="103">
        <f t="shared" si="897"/>
        <v>0</v>
      </c>
      <c r="Q2091" s="103"/>
      <c r="R2091" s="103"/>
      <c r="S2091" s="103"/>
      <c r="T2091" s="103"/>
      <c r="U2091" s="410">
        <f t="shared" si="870"/>
        <v>200</v>
      </c>
      <c r="V2091" s="32">
        <f t="shared" si="871"/>
        <v>200</v>
      </c>
      <c r="W2091" s="97">
        <f t="shared" si="872"/>
        <v>200</v>
      </c>
      <c r="X2091" s="176">
        <f t="shared" si="885"/>
        <v>0</v>
      </c>
      <c r="Y2091" s="64"/>
      <c r="Z2091" s="5">
        <f t="shared" si="891"/>
        <v>0</v>
      </c>
      <c r="AA2091" s="65"/>
      <c r="AB2091" s="65"/>
      <c r="AC2091" s="65"/>
      <c r="AD2091" s="65"/>
      <c r="AE2091" s="65"/>
      <c r="AF2091" s="65"/>
      <c r="AG2091" s="65"/>
      <c r="AH2091" s="65"/>
      <c r="AI2091" s="65"/>
      <c r="AJ2091" s="65"/>
      <c r="AK2091" s="65"/>
      <c r="AL2091" s="65"/>
      <c r="AM2091" s="65"/>
      <c r="AN2091" s="65"/>
      <c r="AO2091" s="65"/>
      <c r="AP2091" s="65"/>
      <c r="AQ2091" s="65"/>
      <c r="AR2091" s="65"/>
      <c r="AS2091" s="65"/>
      <c r="AT2091" s="65"/>
      <c r="AU2091" s="65"/>
      <c r="AV2091" s="65"/>
      <c r="AW2091" s="65"/>
      <c r="AX2091" s="65"/>
      <c r="AY2091" s="65"/>
      <c r="AZ2091" s="65"/>
      <c r="BA2091" s="65"/>
      <c r="BB2091" s="65"/>
      <c r="BC2091" s="65"/>
      <c r="BD2091" s="65"/>
      <c r="BE2091" s="65"/>
      <c r="BF2091" s="65"/>
      <c r="BG2091" s="65"/>
    </row>
    <row r="2092" spans="1:59" s="66" customFormat="1" ht="12">
      <c r="A2092" s="60" t="s">
        <v>40</v>
      </c>
      <c r="B2092" s="67" t="s">
        <v>1477</v>
      </c>
      <c r="C2092" s="405">
        <v>100</v>
      </c>
      <c r="D2092" s="107">
        <f t="shared" si="894"/>
        <v>100</v>
      </c>
      <c r="E2092" s="107"/>
      <c r="F2092" s="107"/>
      <c r="G2092" s="107"/>
      <c r="H2092" s="107"/>
      <c r="I2092" s="107"/>
      <c r="J2092" s="107"/>
      <c r="K2092" s="107"/>
      <c r="L2092" s="107"/>
      <c r="M2092" s="107"/>
      <c r="N2092" s="107">
        <v>100</v>
      </c>
      <c r="O2092" s="107"/>
      <c r="P2092" s="107"/>
      <c r="Q2092" s="107"/>
      <c r="R2092" s="107"/>
      <c r="S2092" s="107"/>
      <c r="T2092" s="107"/>
      <c r="U2092" s="406">
        <f t="shared" si="870"/>
        <v>100</v>
      </c>
      <c r="V2092" s="32">
        <f t="shared" si="871"/>
        <v>100</v>
      </c>
      <c r="W2092" s="97">
        <f t="shared" si="872"/>
        <v>100</v>
      </c>
      <c r="X2092" s="172">
        <f t="shared" si="885"/>
        <v>0</v>
      </c>
      <c r="Y2092" s="64"/>
      <c r="Z2092" s="5">
        <f t="shared" si="891"/>
        <v>0</v>
      </c>
      <c r="AA2092" s="65"/>
      <c r="AB2092" s="65"/>
      <c r="AC2092" s="65"/>
      <c r="AD2092" s="65"/>
      <c r="AE2092" s="65"/>
      <c r="AF2092" s="65"/>
      <c r="AG2092" s="65"/>
      <c r="AH2092" s="65"/>
      <c r="AI2092" s="65"/>
      <c r="AJ2092" s="65"/>
      <c r="AK2092" s="65"/>
      <c r="AL2092" s="65"/>
      <c r="AM2092" s="65"/>
      <c r="AN2092" s="65"/>
      <c r="AO2092" s="65"/>
      <c r="AP2092" s="65"/>
      <c r="AQ2092" s="65"/>
      <c r="AR2092" s="65"/>
      <c r="AS2092" s="65"/>
      <c r="AT2092" s="65"/>
      <c r="AU2092" s="65"/>
      <c r="AV2092" s="65"/>
      <c r="AW2092" s="65"/>
      <c r="AX2092" s="65"/>
      <c r="AY2092" s="65"/>
      <c r="AZ2092" s="65"/>
      <c r="BA2092" s="65"/>
      <c r="BB2092" s="65"/>
      <c r="BC2092" s="65"/>
      <c r="BD2092" s="65"/>
      <c r="BE2092" s="65"/>
      <c r="BF2092" s="65"/>
      <c r="BG2092" s="65"/>
    </row>
    <row r="2093" spans="1:59" s="59" customFormat="1" ht="12" outlineLevel="1">
      <c r="A2093" s="50" t="s">
        <v>40</v>
      </c>
      <c r="B2093" s="51" t="s">
        <v>1478</v>
      </c>
      <c r="C2093" s="405">
        <v>100</v>
      </c>
      <c r="D2093" s="107">
        <f t="shared" si="894"/>
        <v>100</v>
      </c>
      <c r="E2093" s="107"/>
      <c r="F2093" s="107"/>
      <c r="G2093" s="107"/>
      <c r="H2093" s="107"/>
      <c r="I2093" s="107"/>
      <c r="J2093" s="107"/>
      <c r="K2093" s="107"/>
      <c r="L2093" s="107"/>
      <c r="M2093" s="107"/>
      <c r="N2093" s="107">
        <v>100</v>
      </c>
      <c r="O2093" s="107"/>
      <c r="P2093" s="107"/>
      <c r="Q2093" s="107"/>
      <c r="R2093" s="107"/>
      <c r="S2093" s="107"/>
      <c r="T2093" s="107"/>
      <c r="U2093" s="406">
        <f t="shared" si="870"/>
        <v>100</v>
      </c>
      <c r="V2093" s="32">
        <f t="shared" si="871"/>
        <v>100</v>
      </c>
      <c r="W2093" s="97">
        <f t="shared" si="872"/>
        <v>100</v>
      </c>
      <c r="X2093" s="172">
        <f t="shared" si="885"/>
        <v>0</v>
      </c>
      <c r="Y2093" s="57"/>
      <c r="Z2093" s="5">
        <f t="shared" si="891"/>
        <v>0</v>
      </c>
      <c r="AA2093" s="58"/>
      <c r="AB2093" s="58"/>
      <c r="AC2093" s="58"/>
      <c r="AD2093" s="58"/>
      <c r="AE2093" s="58"/>
      <c r="AF2093" s="58"/>
      <c r="AG2093" s="58"/>
      <c r="AH2093" s="58"/>
      <c r="AI2093" s="58"/>
      <c r="AJ2093" s="58"/>
      <c r="AK2093" s="58"/>
      <c r="AL2093" s="58"/>
      <c r="AM2093" s="58"/>
      <c r="AN2093" s="58"/>
      <c r="AO2093" s="58"/>
      <c r="AP2093" s="58"/>
      <c r="AQ2093" s="58"/>
      <c r="AR2093" s="58"/>
      <c r="AS2093" s="58"/>
      <c r="AT2093" s="58"/>
      <c r="AU2093" s="58"/>
      <c r="AV2093" s="58"/>
      <c r="AW2093" s="58"/>
      <c r="AX2093" s="58"/>
      <c r="AY2093" s="58"/>
      <c r="AZ2093" s="58"/>
      <c r="BA2093" s="58"/>
      <c r="BB2093" s="58"/>
      <c r="BC2093" s="58"/>
      <c r="BD2093" s="58"/>
      <c r="BE2093" s="58"/>
      <c r="BF2093" s="58"/>
      <c r="BG2093" s="58"/>
    </row>
    <row r="2094" spans="1:59" s="41" customFormat="1" ht="13.5" customHeight="1">
      <c r="A2094" s="83">
        <v>44</v>
      </c>
      <c r="B2094" s="28" t="s">
        <v>1479</v>
      </c>
      <c r="C2094" s="407">
        <f>C2095+C2097</f>
        <v>1224</v>
      </c>
      <c r="D2094" s="37">
        <f t="shared" si="894"/>
        <v>1117</v>
      </c>
      <c r="E2094" s="37">
        <v>0</v>
      </c>
      <c r="F2094" s="37">
        <v>0</v>
      </c>
      <c r="G2094" s="37">
        <v>0</v>
      </c>
      <c r="H2094" s="37">
        <v>0</v>
      </c>
      <c r="I2094" s="37">
        <v>0</v>
      </c>
      <c r="J2094" s="37">
        <v>0</v>
      </c>
      <c r="K2094" s="37">
        <v>0</v>
      </c>
      <c r="L2094" s="37">
        <v>0</v>
      </c>
      <c r="M2094" s="37">
        <v>0</v>
      </c>
      <c r="N2094" s="37">
        <f>+N2095+N2097</f>
        <v>1117</v>
      </c>
      <c r="O2094" s="37">
        <v>0</v>
      </c>
      <c r="P2094" s="37">
        <v>0</v>
      </c>
      <c r="Q2094" s="37">
        <f>+Q2095+Q2097</f>
        <v>0</v>
      </c>
      <c r="R2094" s="37"/>
      <c r="S2094" s="37">
        <f>+S2095+S2097</f>
        <v>0</v>
      </c>
      <c r="T2094" s="37">
        <f>+T2095+T2097</f>
        <v>0</v>
      </c>
      <c r="U2094" s="408">
        <f t="shared" si="870"/>
        <v>1117</v>
      </c>
      <c r="V2094" s="32">
        <f t="shared" si="871"/>
        <v>1117</v>
      </c>
      <c r="W2094" s="97">
        <f t="shared" si="872"/>
        <v>1117</v>
      </c>
      <c r="X2094" s="125">
        <f t="shared" si="885"/>
        <v>-107</v>
      </c>
      <c r="Y2094" s="75" t="s">
        <v>37</v>
      </c>
      <c r="Z2094" s="5">
        <f t="shared" si="891"/>
        <v>0</v>
      </c>
      <c r="AA2094" s="39"/>
      <c r="AB2094" s="39"/>
      <c r="AC2094" s="40"/>
      <c r="AD2094" s="40"/>
      <c r="AE2094" s="40"/>
      <c r="AF2094" s="40"/>
      <c r="AG2094" s="40"/>
      <c r="AH2094" s="40"/>
      <c r="AI2094" s="40"/>
      <c r="AJ2094" s="40"/>
      <c r="AK2094" s="40"/>
      <c r="AL2094" s="40"/>
      <c r="AM2094" s="40"/>
      <c r="AN2094" s="40"/>
      <c r="AO2094" s="40"/>
      <c r="AP2094" s="40"/>
      <c r="AQ2094" s="40"/>
      <c r="AR2094" s="40"/>
      <c r="AS2094" s="40"/>
      <c r="AT2094" s="40"/>
      <c r="AU2094" s="40"/>
      <c r="AV2094" s="40"/>
      <c r="AW2094" s="40"/>
      <c r="AX2094" s="40"/>
      <c r="AY2094" s="40"/>
      <c r="AZ2094" s="40"/>
      <c r="BA2094" s="40"/>
      <c r="BB2094" s="40"/>
      <c r="BC2094" s="40"/>
      <c r="BD2094" s="40"/>
      <c r="BE2094" s="40"/>
      <c r="BF2094" s="40"/>
      <c r="BG2094" s="40"/>
    </row>
    <row r="2095" spans="1:59" s="49" customFormat="1" ht="12">
      <c r="A2095" s="42" t="s">
        <v>35</v>
      </c>
      <c r="B2095" s="43" t="s">
        <v>139</v>
      </c>
      <c r="C2095" s="409">
        <f>C2096</f>
        <v>334</v>
      </c>
      <c r="D2095" s="103">
        <f t="shared" si="894"/>
        <v>477</v>
      </c>
      <c r="E2095" s="103"/>
      <c r="F2095" s="103"/>
      <c r="G2095" s="103"/>
      <c r="H2095" s="103"/>
      <c r="I2095" s="103"/>
      <c r="J2095" s="103"/>
      <c r="K2095" s="103"/>
      <c r="L2095" s="103"/>
      <c r="M2095" s="103"/>
      <c r="N2095" s="103">
        <f>+N2096</f>
        <v>477</v>
      </c>
      <c r="O2095" s="103"/>
      <c r="P2095" s="103"/>
      <c r="Q2095" s="103">
        <f t="shared" ref="Q2095:T2095" si="898">Q2096</f>
        <v>0</v>
      </c>
      <c r="R2095" s="103"/>
      <c r="S2095" s="103">
        <f t="shared" si="898"/>
        <v>0</v>
      </c>
      <c r="T2095" s="103">
        <f t="shared" si="898"/>
        <v>0</v>
      </c>
      <c r="U2095" s="412">
        <f t="shared" si="870"/>
        <v>477</v>
      </c>
      <c r="V2095" s="32">
        <f t="shared" si="871"/>
        <v>477</v>
      </c>
      <c r="W2095" s="97">
        <f t="shared" si="872"/>
        <v>477</v>
      </c>
      <c r="X2095" s="176">
        <f t="shared" si="885"/>
        <v>143</v>
      </c>
      <c r="Y2095" s="38"/>
      <c r="Z2095" s="5">
        <f t="shared" si="891"/>
        <v>0</v>
      </c>
      <c r="AA2095" s="48"/>
      <c r="AB2095" s="48"/>
      <c r="AC2095" s="48"/>
      <c r="AD2095" s="48"/>
      <c r="AE2095" s="48"/>
      <c r="AF2095" s="48"/>
      <c r="AG2095" s="48"/>
      <c r="AH2095" s="48"/>
      <c r="AI2095" s="48"/>
      <c r="AJ2095" s="48"/>
      <c r="AK2095" s="48"/>
      <c r="AL2095" s="48"/>
      <c r="AM2095" s="48"/>
      <c r="AN2095" s="48"/>
      <c r="AO2095" s="48"/>
      <c r="AP2095" s="48"/>
      <c r="AQ2095" s="48"/>
      <c r="AR2095" s="48"/>
      <c r="AS2095" s="48"/>
      <c r="AT2095" s="48"/>
      <c r="AU2095" s="48"/>
      <c r="AV2095" s="48"/>
      <c r="AW2095" s="48"/>
      <c r="AX2095" s="48"/>
      <c r="AY2095" s="48"/>
      <c r="AZ2095" s="48"/>
      <c r="BA2095" s="48"/>
      <c r="BB2095" s="48"/>
      <c r="BC2095" s="48"/>
      <c r="BD2095" s="48"/>
      <c r="BE2095" s="48"/>
      <c r="BF2095" s="48"/>
      <c r="BG2095" s="48"/>
    </row>
    <row r="2096" spans="1:59" s="49" customFormat="1" ht="24">
      <c r="A2096" s="413" t="s">
        <v>40</v>
      </c>
      <c r="B2096" s="67" t="s">
        <v>1423</v>
      </c>
      <c r="C2096" s="405">
        <v>334</v>
      </c>
      <c r="D2096" s="107">
        <f t="shared" si="894"/>
        <v>477</v>
      </c>
      <c r="E2096" s="107"/>
      <c r="F2096" s="107"/>
      <c r="G2096" s="107"/>
      <c r="H2096" s="107"/>
      <c r="I2096" s="107"/>
      <c r="J2096" s="107"/>
      <c r="K2096" s="107"/>
      <c r="L2096" s="107"/>
      <c r="M2096" s="107"/>
      <c r="N2096" s="107">
        <v>477</v>
      </c>
      <c r="O2096" s="107"/>
      <c r="P2096" s="107"/>
      <c r="Q2096" s="107"/>
      <c r="R2096" s="107"/>
      <c r="S2096" s="107"/>
      <c r="T2096" s="107"/>
      <c r="U2096" s="406">
        <f t="shared" si="870"/>
        <v>477</v>
      </c>
      <c r="V2096" s="32">
        <f t="shared" si="871"/>
        <v>477</v>
      </c>
      <c r="W2096" s="97">
        <f t="shared" si="872"/>
        <v>477</v>
      </c>
      <c r="X2096" s="172">
        <f t="shared" si="885"/>
        <v>143</v>
      </c>
      <c r="Y2096" s="38"/>
      <c r="Z2096" s="5">
        <f t="shared" si="891"/>
        <v>0</v>
      </c>
      <c r="AA2096" s="48"/>
      <c r="AB2096" s="48"/>
      <c r="AC2096" s="48"/>
      <c r="AD2096" s="48"/>
      <c r="AE2096" s="48"/>
      <c r="AF2096" s="48"/>
      <c r="AG2096" s="48"/>
      <c r="AH2096" s="48"/>
      <c r="AI2096" s="48"/>
      <c r="AJ2096" s="48"/>
      <c r="AK2096" s="48"/>
      <c r="AL2096" s="48"/>
      <c r="AM2096" s="48"/>
      <c r="AN2096" s="48"/>
      <c r="AO2096" s="48"/>
      <c r="AP2096" s="48"/>
      <c r="AQ2096" s="48"/>
      <c r="AR2096" s="48"/>
      <c r="AS2096" s="48"/>
      <c r="AT2096" s="48"/>
      <c r="AU2096" s="48"/>
      <c r="AV2096" s="48"/>
      <c r="AW2096" s="48"/>
      <c r="AX2096" s="48"/>
      <c r="AY2096" s="48"/>
      <c r="AZ2096" s="48"/>
      <c r="BA2096" s="48"/>
      <c r="BB2096" s="48"/>
      <c r="BC2096" s="48"/>
      <c r="BD2096" s="48"/>
      <c r="BE2096" s="48"/>
      <c r="BF2096" s="48"/>
      <c r="BG2096" s="48"/>
    </row>
    <row r="2097" spans="1:59" s="49" customFormat="1" ht="12">
      <c r="A2097" s="42" t="s">
        <v>43</v>
      </c>
      <c r="B2097" s="43" t="s">
        <v>94</v>
      </c>
      <c r="C2097" s="409">
        <f>C2098+C2099+C2100</f>
        <v>890</v>
      </c>
      <c r="D2097" s="103">
        <f t="shared" si="894"/>
        <v>640</v>
      </c>
      <c r="E2097" s="103">
        <v>0</v>
      </c>
      <c r="F2097" s="103">
        <v>0</v>
      </c>
      <c r="G2097" s="103">
        <v>0</v>
      </c>
      <c r="H2097" s="103">
        <v>0</v>
      </c>
      <c r="I2097" s="103">
        <v>0</v>
      </c>
      <c r="J2097" s="103">
        <v>0</v>
      </c>
      <c r="K2097" s="103">
        <v>0</v>
      </c>
      <c r="L2097" s="103">
        <v>0</v>
      </c>
      <c r="M2097" s="103">
        <v>0</v>
      </c>
      <c r="N2097" s="103">
        <f>+SUM(N2098:N2099)</f>
        <v>640</v>
      </c>
      <c r="O2097" s="103">
        <v>0</v>
      </c>
      <c r="P2097" s="103">
        <v>0</v>
      </c>
      <c r="Q2097" s="103"/>
      <c r="R2097" s="103"/>
      <c r="S2097" s="103"/>
      <c r="T2097" s="103"/>
      <c r="U2097" s="410">
        <f t="shared" si="870"/>
        <v>640</v>
      </c>
      <c r="V2097" s="32">
        <f t="shared" si="871"/>
        <v>640</v>
      </c>
      <c r="W2097" s="97">
        <f t="shared" si="872"/>
        <v>640</v>
      </c>
      <c r="X2097" s="176">
        <f t="shared" si="885"/>
        <v>-250</v>
      </c>
      <c r="Y2097" s="38"/>
      <c r="Z2097" s="5">
        <f t="shared" si="891"/>
        <v>0</v>
      </c>
      <c r="AA2097" s="48"/>
      <c r="AB2097" s="48"/>
      <c r="AC2097" s="48"/>
      <c r="AD2097" s="48"/>
      <c r="AE2097" s="48"/>
      <c r="AF2097" s="48"/>
      <c r="AG2097" s="48"/>
      <c r="AH2097" s="48"/>
      <c r="AI2097" s="48"/>
      <c r="AJ2097" s="48"/>
      <c r="AK2097" s="48"/>
      <c r="AL2097" s="48"/>
      <c r="AM2097" s="48"/>
      <c r="AN2097" s="48"/>
      <c r="AO2097" s="48"/>
      <c r="AP2097" s="48"/>
      <c r="AQ2097" s="48"/>
      <c r="AR2097" s="48"/>
      <c r="AS2097" s="48"/>
      <c r="AT2097" s="48"/>
      <c r="AU2097" s="48"/>
      <c r="AV2097" s="48"/>
      <c r="AW2097" s="48"/>
      <c r="AX2097" s="48"/>
      <c r="AY2097" s="48"/>
      <c r="AZ2097" s="48"/>
      <c r="BA2097" s="48"/>
      <c r="BB2097" s="48"/>
      <c r="BC2097" s="48"/>
      <c r="BD2097" s="48"/>
      <c r="BE2097" s="48"/>
      <c r="BF2097" s="48"/>
      <c r="BG2097" s="48"/>
    </row>
    <row r="2098" spans="1:59" s="66" customFormat="1" ht="12">
      <c r="A2098" s="413" t="s">
        <v>40</v>
      </c>
      <c r="B2098" s="67" t="s">
        <v>350</v>
      </c>
      <c r="C2098" s="405">
        <v>40</v>
      </c>
      <c r="D2098" s="107">
        <f t="shared" si="894"/>
        <v>40</v>
      </c>
      <c r="E2098" s="107"/>
      <c r="F2098" s="107"/>
      <c r="G2098" s="107"/>
      <c r="H2098" s="107"/>
      <c r="I2098" s="107"/>
      <c r="J2098" s="107"/>
      <c r="K2098" s="107"/>
      <c r="L2098" s="107"/>
      <c r="M2098" s="107"/>
      <c r="N2098" s="107">
        <v>40</v>
      </c>
      <c r="O2098" s="107"/>
      <c r="P2098" s="107"/>
      <c r="Q2098" s="107"/>
      <c r="R2098" s="107"/>
      <c r="S2098" s="107"/>
      <c r="T2098" s="107"/>
      <c r="U2098" s="406">
        <f t="shared" si="870"/>
        <v>40</v>
      </c>
      <c r="V2098" s="32">
        <f t="shared" si="871"/>
        <v>40</v>
      </c>
      <c r="W2098" s="97">
        <f t="shared" si="872"/>
        <v>40</v>
      </c>
      <c r="X2098" s="172">
        <f t="shared" si="885"/>
        <v>0</v>
      </c>
      <c r="Y2098" s="64"/>
      <c r="Z2098" s="5">
        <f t="shared" si="891"/>
        <v>0</v>
      </c>
      <c r="AA2098" s="65"/>
      <c r="AB2098" s="65"/>
      <c r="AC2098" s="65"/>
      <c r="AD2098" s="65"/>
      <c r="AE2098" s="65"/>
      <c r="AF2098" s="65"/>
      <c r="AG2098" s="65"/>
      <c r="AH2098" s="65"/>
      <c r="AI2098" s="65"/>
      <c r="AJ2098" s="65"/>
      <c r="AK2098" s="65"/>
      <c r="AL2098" s="65"/>
      <c r="AM2098" s="65"/>
      <c r="AN2098" s="65"/>
      <c r="AO2098" s="65"/>
      <c r="AP2098" s="65"/>
      <c r="AQ2098" s="65"/>
      <c r="AR2098" s="65"/>
      <c r="AS2098" s="65"/>
      <c r="AT2098" s="65"/>
      <c r="AU2098" s="65"/>
      <c r="AV2098" s="65"/>
      <c r="AW2098" s="65"/>
      <c r="AX2098" s="65"/>
      <c r="AY2098" s="65"/>
      <c r="AZ2098" s="65"/>
      <c r="BA2098" s="65"/>
      <c r="BB2098" s="65"/>
      <c r="BC2098" s="65"/>
      <c r="BD2098" s="65"/>
      <c r="BE2098" s="65"/>
      <c r="BF2098" s="65"/>
      <c r="BG2098" s="65"/>
    </row>
    <row r="2099" spans="1:59" s="66" customFormat="1" ht="27" customHeight="1">
      <c r="A2099" s="63" t="s">
        <v>40</v>
      </c>
      <c r="B2099" s="67" t="s">
        <v>1480</v>
      </c>
      <c r="C2099" s="405">
        <v>600</v>
      </c>
      <c r="D2099" s="107">
        <f t="shared" si="894"/>
        <v>600</v>
      </c>
      <c r="E2099" s="107"/>
      <c r="F2099" s="107"/>
      <c r="G2099" s="107"/>
      <c r="H2099" s="107"/>
      <c r="I2099" s="107"/>
      <c r="J2099" s="107"/>
      <c r="K2099" s="107"/>
      <c r="L2099" s="107"/>
      <c r="M2099" s="107"/>
      <c r="N2099" s="107">
        <v>600</v>
      </c>
      <c r="O2099" s="107"/>
      <c r="P2099" s="107"/>
      <c r="Q2099" s="107"/>
      <c r="R2099" s="107"/>
      <c r="S2099" s="107"/>
      <c r="T2099" s="107"/>
      <c r="U2099" s="406">
        <f t="shared" si="870"/>
        <v>600</v>
      </c>
      <c r="V2099" s="32">
        <f t="shared" si="871"/>
        <v>600</v>
      </c>
      <c r="W2099" s="97">
        <f t="shared" si="872"/>
        <v>600</v>
      </c>
      <c r="X2099" s="172">
        <f t="shared" si="885"/>
        <v>0</v>
      </c>
      <c r="Y2099" s="64"/>
      <c r="Z2099" s="5">
        <f t="shared" si="891"/>
        <v>0</v>
      </c>
      <c r="AA2099" s="65"/>
      <c r="AB2099" s="65"/>
      <c r="AC2099" s="65"/>
      <c r="AD2099" s="65"/>
      <c r="AE2099" s="65"/>
      <c r="AF2099" s="65"/>
      <c r="AG2099" s="65"/>
      <c r="AH2099" s="65"/>
      <c r="AI2099" s="65"/>
      <c r="AJ2099" s="65"/>
      <c r="AK2099" s="65"/>
      <c r="AL2099" s="65"/>
      <c r="AM2099" s="65"/>
      <c r="AN2099" s="65"/>
      <c r="AO2099" s="65"/>
      <c r="AP2099" s="65"/>
      <c r="AQ2099" s="65"/>
      <c r="AR2099" s="65"/>
      <c r="AS2099" s="65"/>
      <c r="AT2099" s="65"/>
      <c r="AU2099" s="65"/>
      <c r="AV2099" s="65"/>
      <c r="AW2099" s="65"/>
      <c r="AX2099" s="65"/>
      <c r="AY2099" s="65"/>
      <c r="AZ2099" s="65"/>
      <c r="BA2099" s="65"/>
      <c r="BB2099" s="65"/>
      <c r="BC2099" s="65"/>
      <c r="BD2099" s="65"/>
      <c r="BE2099" s="65"/>
      <c r="BF2099" s="65"/>
      <c r="BG2099" s="65"/>
    </row>
    <row r="2100" spans="1:59" s="49" customFormat="1" ht="12" hidden="1">
      <c r="A2100" s="63" t="s">
        <v>40</v>
      </c>
      <c r="B2100" s="67" t="s">
        <v>1481</v>
      </c>
      <c r="C2100" s="405">
        <v>250</v>
      </c>
      <c r="D2100" s="107">
        <f t="shared" si="894"/>
        <v>0</v>
      </c>
      <c r="E2100" s="107"/>
      <c r="F2100" s="107"/>
      <c r="G2100" s="107"/>
      <c r="H2100" s="107"/>
      <c r="I2100" s="107"/>
      <c r="J2100" s="107"/>
      <c r="K2100" s="107"/>
      <c r="L2100" s="107"/>
      <c r="M2100" s="107"/>
      <c r="N2100" s="107"/>
      <c r="O2100" s="107"/>
      <c r="P2100" s="107"/>
      <c r="Q2100" s="107"/>
      <c r="R2100" s="107"/>
      <c r="S2100" s="107"/>
      <c r="T2100" s="107"/>
      <c r="U2100" s="406">
        <f t="shared" ref="U2100:U2163" si="899">D2100+Q2100+R2100</f>
        <v>0</v>
      </c>
      <c r="V2100" s="32">
        <f t="shared" ref="V2100:V2163" si="900">U2100-S2100</f>
        <v>0</v>
      </c>
      <c r="W2100" s="97">
        <f t="shared" ref="W2100:W2148" si="901">E2100+F2100+G2100+H2100+I2100+J2100+K2100+L2100+M2100+N2100+O2100+P2100</f>
        <v>0</v>
      </c>
      <c r="X2100" s="172">
        <f t="shared" si="885"/>
        <v>-250</v>
      </c>
      <c r="Y2100" s="38"/>
      <c r="Z2100" s="5">
        <f t="shared" si="891"/>
        <v>0</v>
      </c>
      <c r="AA2100" s="48"/>
      <c r="AB2100" s="48"/>
      <c r="AC2100" s="48"/>
      <c r="AD2100" s="48"/>
      <c r="AE2100" s="48"/>
      <c r="AF2100" s="48"/>
      <c r="AG2100" s="48"/>
      <c r="AH2100" s="48"/>
      <c r="AI2100" s="48"/>
      <c r="AJ2100" s="48"/>
      <c r="AK2100" s="48"/>
      <c r="AL2100" s="48"/>
      <c r="AM2100" s="48"/>
      <c r="AN2100" s="48"/>
      <c r="AO2100" s="48"/>
      <c r="AP2100" s="48"/>
      <c r="AQ2100" s="48"/>
      <c r="AR2100" s="48"/>
      <c r="AS2100" s="48"/>
      <c r="AT2100" s="48"/>
      <c r="AU2100" s="48"/>
      <c r="AV2100" s="48"/>
      <c r="AW2100" s="48"/>
      <c r="AX2100" s="48"/>
      <c r="AY2100" s="48"/>
      <c r="AZ2100" s="48"/>
      <c r="BA2100" s="48"/>
      <c r="BB2100" s="48"/>
      <c r="BC2100" s="48"/>
      <c r="BD2100" s="48"/>
      <c r="BE2100" s="48"/>
      <c r="BF2100" s="48"/>
      <c r="BG2100" s="48"/>
    </row>
    <row r="2101" spans="1:59" s="41" customFormat="1" ht="13.5" customHeight="1">
      <c r="A2101" s="83">
        <v>45</v>
      </c>
      <c r="B2101" s="28" t="s">
        <v>1482</v>
      </c>
      <c r="C2101" s="407">
        <v>2746</v>
      </c>
      <c r="D2101" s="37">
        <f t="shared" ref="D2101:Q2101" si="902">D2102+D2107</f>
        <v>3178</v>
      </c>
      <c r="E2101" s="37">
        <f t="shared" si="902"/>
        <v>100</v>
      </c>
      <c r="F2101" s="37">
        <f t="shared" si="902"/>
        <v>0</v>
      </c>
      <c r="G2101" s="37">
        <f t="shared" si="902"/>
        <v>0</v>
      </c>
      <c r="H2101" s="37">
        <f t="shared" si="902"/>
        <v>0</v>
      </c>
      <c r="I2101" s="37">
        <f t="shared" si="902"/>
        <v>0</v>
      </c>
      <c r="J2101" s="37">
        <f t="shared" si="902"/>
        <v>143</v>
      </c>
      <c r="K2101" s="37">
        <f t="shared" si="902"/>
        <v>0</v>
      </c>
      <c r="L2101" s="37">
        <f t="shared" si="902"/>
        <v>2875</v>
      </c>
      <c r="M2101" s="37">
        <f t="shared" si="902"/>
        <v>0</v>
      </c>
      <c r="N2101" s="37">
        <f t="shared" si="902"/>
        <v>0</v>
      </c>
      <c r="O2101" s="37">
        <f t="shared" si="902"/>
        <v>0</v>
      </c>
      <c r="P2101" s="37">
        <f t="shared" si="902"/>
        <v>60</v>
      </c>
      <c r="Q2101" s="37">
        <f t="shared" si="902"/>
        <v>28</v>
      </c>
      <c r="R2101" s="37"/>
      <c r="S2101" s="37">
        <f t="shared" ref="S2101:T2101" si="903">S2102+S2107</f>
        <v>28</v>
      </c>
      <c r="T2101" s="37">
        <f t="shared" si="903"/>
        <v>0</v>
      </c>
      <c r="U2101" s="408">
        <f t="shared" si="899"/>
        <v>3206</v>
      </c>
      <c r="V2101" s="32">
        <f t="shared" si="900"/>
        <v>3178</v>
      </c>
      <c r="W2101" s="97">
        <f t="shared" si="901"/>
        <v>3178</v>
      </c>
      <c r="X2101" s="34">
        <f t="shared" si="885"/>
        <v>432</v>
      </c>
      <c r="Y2101" s="75" t="s">
        <v>37</v>
      </c>
      <c r="Z2101" s="5">
        <f t="shared" si="891"/>
        <v>0</v>
      </c>
      <c r="AA2101" s="39"/>
      <c r="AB2101" s="39"/>
      <c r="AC2101" s="40"/>
      <c r="AD2101" s="40"/>
      <c r="AE2101" s="40"/>
      <c r="AF2101" s="40"/>
      <c r="AG2101" s="40"/>
      <c r="AH2101" s="40"/>
      <c r="AI2101" s="40"/>
      <c r="AJ2101" s="40"/>
      <c r="AK2101" s="40"/>
      <c r="AL2101" s="40"/>
      <c r="AM2101" s="40"/>
      <c r="AN2101" s="40"/>
      <c r="AO2101" s="40"/>
      <c r="AP2101" s="40"/>
      <c r="AQ2101" s="40"/>
      <c r="AR2101" s="40"/>
      <c r="AS2101" s="40"/>
      <c r="AT2101" s="40"/>
      <c r="AU2101" s="40"/>
      <c r="AV2101" s="40"/>
      <c r="AW2101" s="40"/>
      <c r="AX2101" s="40"/>
      <c r="AY2101" s="40"/>
      <c r="AZ2101" s="40"/>
      <c r="BA2101" s="40"/>
      <c r="BB2101" s="40"/>
      <c r="BC2101" s="40"/>
      <c r="BD2101" s="40"/>
      <c r="BE2101" s="40"/>
      <c r="BF2101" s="40"/>
      <c r="BG2101" s="40"/>
    </row>
    <row r="2102" spans="1:59" s="41" customFormat="1" ht="13.5" customHeight="1">
      <c r="A2102" s="27" t="s">
        <v>1483</v>
      </c>
      <c r="B2102" s="28" t="s">
        <v>1484</v>
      </c>
      <c r="C2102" s="407">
        <v>160</v>
      </c>
      <c r="D2102" s="37">
        <f>SUM(D2103:D2106)</f>
        <v>303</v>
      </c>
      <c r="E2102" s="37">
        <f>SUM(E2103:E2106)</f>
        <v>100</v>
      </c>
      <c r="F2102" s="37">
        <f t="shared" ref="F2102:P2102" si="904">SUM(F2103:F2105)</f>
        <v>0</v>
      </c>
      <c r="G2102" s="37">
        <f t="shared" si="904"/>
        <v>0</v>
      </c>
      <c r="H2102" s="37">
        <f t="shared" si="904"/>
        <v>0</v>
      </c>
      <c r="I2102" s="37">
        <f t="shared" si="904"/>
        <v>0</v>
      </c>
      <c r="J2102" s="37">
        <f>SUM(J2103:J2106)</f>
        <v>143</v>
      </c>
      <c r="K2102" s="37">
        <f t="shared" si="904"/>
        <v>0</v>
      </c>
      <c r="L2102" s="37">
        <f t="shared" si="904"/>
        <v>0</v>
      </c>
      <c r="M2102" s="37">
        <f t="shared" si="904"/>
        <v>0</v>
      </c>
      <c r="N2102" s="37">
        <f t="shared" si="904"/>
        <v>0</v>
      </c>
      <c r="O2102" s="37">
        <f t="shared" si="904"/>
        <v>0</v>
      </c>
      <c r="P2102" s="37">
        <f t="shared" si="904"/>
        <v>60</v>
      </c>
      <c r="Q2102" s="37">
        <f>SUM(Q2103:Q2105)</f>
        <v>0</v>
      </c>
      <c r="R2102" s="37">
        <f>SUM(R2103:R2105)</f>
        <v>0</v>
      </c>
      <c r="S2102" s="37">
        <f>SUM(S2103:S2105)</f>
        <v>0</v>
      </c>
      <c r="T2102" s="37">
        <f>SUM(T2103:T2105)</f>
        <v>0</v>
      </c>
      <c r="U2102" s="408">
        <f t="shared" si="899"/>
        <v>303</v>
      </c>
      <c r="V2102" s="32">
        <f t="shared" si="900"/>
        <v>303</v>
      </c>
      <c r="W2102" s="97">
        <f t="shared" si="901"/>
        <v>303</v>
      </c>
      <c r="X2102" s="125">
        <f t="shared" si="885"/>
        <v>143</v>
      </c>
      <c r="Y2102" s="75" t="s">
        <v>37</v>
      </c>
      <c r="Z2102" s="5">
        <f t="shared" si="891"/>
        <v>0</v>
      </c>
      <c r="AA2102" s="39"/>
      <c r="AB2102" s="39"/>
      <c r="AC2102" s="40"/>
      <c r="AD2102" s="40"/>
      <c r="AE2102" s="40"/>
      <c r="AF2102" s="40"/>
      <c r="AG2102" s="40"/>
      <c r="AH2102" s="40"/>
      <c r="AI2102" s="40"/>
      <c r="AJ2102" s="40"/>
      <c r="AK2102" s="40"/>
      <c r="AL2102" s="40"/>
      <c r="AM2102" s="40"/>
      <c r="AN2102" s="40"/>
      <c r="AO2102" s="40"/>
      <c r="AP2102" s="40"/>
      <c r="AQ2102" s="40"/>
      <c r="AR2102" s="40"/>
      <c r="AS2102" s="40"/>
      <c r="AT2102" s="40"/>
      <c r="AU2102" s="40"/>
      <c r="AV2102" s="40"/>
      <c r="AW2102" s="40"/>
      <c r="AX2102" s="40"/>
      <c r="AY2102" s="40"/>
      <c r="AZ2102" s="40"/>
      <c r="BA2102" s="40"/>
      <c r="BB2102" s="40"/>
      <c r="BC2102" s="40"/>
      <c r="BD2102" s="40"/>
      <c r="BE2102" s="40"/>
      <c r="BF2102" s="40"/>
      <c r="BG2102" s="40"/>
    </row>
    <row r="2103" spans="1:59" s="66" customFormat="1" ht="36">
      <c r="A2103" s="63" t="s">
        <v>40</v>
      </c>
      <c r="B2103" s="67" t="s">
        <v>1485</v>
      </c>
      <c r="C2103" s="405">
        <v>50</v>
      </c>
      <c r="D2103" s="107">
        <f>SUM(E2103:P2103)</f>
        <v>50</v>
      </c>
      <c r="E2103" s="107">
        <v>50</v>
      </c>
      <c r="F2103" s="107"/>
      <c r="G2103" s="107"/>
      <c r="H2103" s="107"/>
      <c r="I2103" s="107"/>
      <c r="J2103" s="107"/>
      <c r="K2103" s="107"/>
      <c r="L2103" s="107"/>
      <c r="M2103" s="107"/>
      <c r="N2103" s="107"/>
      <c r="O2103" s="107"/>
      <c r="P2103" s="107"/>
      <c r="Q2103" s="107"/>
      <c r="R2103" s="107"/>
      <c r="S2103" s="107"/>
      <c r="T2103" s="107"/>
      <c r="U2103" s="406">
        <f t="shared" si="899"/>
        <v>50</v>
      </c>
      <c r="V2103" s="32">
        <f t="shared" si="900"/>
        <v>50</v>
      </c>
      <c r="W2103" s="97">
        <f t="shared" si="901"/>
        <v>50</v>
      </c>
      <c r="X2103" s="172">
        <f t="shared" si="885"/>
        <v>0</v>
      </c>
      <c r="Y2103" s="64"/>
      <c r="Z2103" s="5">
        <f t="shared" si="891"/>
        <v>0</v>
      </c>
      <c r="AA2103" s="65"/>
      <c r="AB2103" s="65"/>
      <c r="AC2103" s="65"/>
      <c r="AD2103" s="65"/>
      <c r="AE2103" s="65"/>
      <c r="AF2103" s="65"/>
      <c r="AG2103" s="65"/>
      <c r="AH2103" s="65"/>
      <c r="AI2103" s="65"/>
      <c r="AJ2103" s="65"/>
      <c r="AK2103" s="65"/>
      <c r="AL2103" s="65"/>
      <c r="AM2103" s="65"/>
      <c r="AN2103" s="65"/>
      <c r="AO2103" s="65"/>
      <c r="AP2103" s="65"/>
      <c r="AQ2103" s="65"/>
      <c r="AR2103" s="65"/>
      <c r="AS2103" s="65"/>
      <c r="AT2103" s="65"/>
      <c r="AU2103" s="65"/>
      <c r="AV2103" s="65"/>
      <c r="AW2103" s="65"/>
      <c r="AX2103" s="65"/>
      <c r="AY2103" s="65"/>
      <c r="AZ2103" s="65"/>
      <c r="BA2103" s="65"/>
      <c r="BB2103" s="65"/>
      <c r="BC2103" s="65"/>
      <c r="BD2103" s="65"/>
      <c r="BE2103" s="65"/>
      <c r="BF2103" s="65"/>
      <c r="BG2103" s="65"/>
    </row>
    <row r="2104" spans="1:59" s="66" customFormat="1" ht="36">
      <c r="A2104" s="63" t="s">
        <v>40</v>
      </c>
      <c r="B2104" s="67" t="s">
        <v>365</v>
      </c>
      <c r="C2104" s="405">
        <v>50</v>
      </c>
      <c r="D2104" s="107">
        <f>SUM(E2104:P2104)</f>
        <v>50</v>
      </c>
      <c r="E2104" s="107">
        <v>50</v>
      </c>
      <c r="F2104" s="107"/>
      <c r="G2104" s="107"/>
      <c r="H2104" s="107"/>
      <c r="I2104" s="107"/>
      <c r="J2104" s="107"/>
      <c r="K2104" s="107"/>
      <c r="L2104" s="107"/>
      <c r="M2104" s="107"/>
      <c r="N2104" s="107"/>
      <c r="O2104" s="107"/>
      <c r="P2104" s="107"/>
      <c r="Q2104" s="107"/>
      <c r="R2104" s="107"/>
      <c r="S2104" s="107"/>
      <c r="T2104" s="107"/>
      <c r="U2104" s="406"/>
      <c r="V2104" s="32"/>
      <c r="W2104" s="97"/>
      <c r="X2104" s="172">
        <f t="shared" si="885"/>
        <v>0</v>
      </c>
      <c r="Y2104" s="64"/>
      <c r="Z2104" s="5">
        <f t="shared" si="891"/>
        <v>0</v>
      </c>
      <c r="AA2104" s="65"/>
      <c r="AB2104" s="65"/>
      <c r="AC2104" s="65"/>
      <c r="AD2104" s="65"/>
      <c r="AE2104" s="65"/>
      <c r="AF2104" s="65"/>
      <c r="AG2104" s="65"/>
      <c r="AH2104" s="65"/>
      <c r="AI2104" s="65"/>
      <c r="AJ2104" s="65"/>
      <c r="AK2104" s="65"/>
      <c r="AL2104" s="65"/>
      <c r="AM2104" s="65"/>
      <c r="AN2104" s="65"/>
      <c r="AO2104" s="65"/>
      <c r="AP2104" s="65"/>
      <c r="AQ2104" s="65"/>
      <c r="AR2104" s="65"/>
      <c r="AS2104" s="65"/>
      <c r="AT2104" s="65"/>
      <c r="AU2104" s="65"/>
      <c r="AV2104" s="65"/>
      <c r="AW2104" s="65"/>
      <c r="AX2104" s="65"/>
      <c r="AY2104" s="65"/>
      <c r="AZ2104" s="65"/>
      <c r="BA2104" s="65"/>
      <c r="BB2104" s="65"/>
      <c r="BC2104" s="65"/>
      <c r="BD2104" s="65"/>
      <c r="BE2104" s="65"/>
      <c r="BF2104" s="65"/>
      <c r="BG2104" s="65"/>
    </row>
    <row r="2105" spans="1:59" s="66" customFormat="1" ht="36">
      <c r="A2105" s="63" t="s">
        <v>38</v>
      </c>
      <c r="B2105" s="67" t="s">
        <v>1486</v>
      </c>
      <c r="C2105" s="405">
        <v>60</v>
      </c>
      <c r="D2105" s="107">
        <f>SUM(E2105:P2105)</f>
        <v>60</v>
      </c>
      <c r="E2105" s="107"/>
      <c r="F2105" s="107"/>
      <c r="G2105" s="107"/>
      <c r="H2105" s="107"/>
      <c r="I2105" s="107"/>
      <c r="J2105" s="107"/>
      <c r="K2105" s="107"/>
      <c r="L2105" s="107"/>
      <c r="M2105" s="107"/>
      <c r="N2105" s="107"/>
      <c r="O2105" s="107"/>
      <c r="P2105" s="107">
        <v>60</v>
      </c>
      <c r="Q2105" s="107"/>
      <c r="R2105" s="107"/>
      <c r="S2105" s="107"/>
      <c r="T2105" s="107"/>
      <c r="U2105" s="406">
        <f t="shared" si="899"/>
        <v>60</v>
      </c>
      <c r="V2105" s="32">
        <f t="shared" si="900"/>
        <v>60</v>
      </c>
      <c r="W2105" s="97">
        <f t="shared" si="901"/>
        <v>60</v>
      </c>
      <c r="X2105" s="172">
        <f t="shared" si="885"/>
        <v>0</v>
      </c>
      <c r="Y2105" s="64"/>
      <c r="Z2105" s="5">
        <f t="shared" si="891"/>
        <v>0</v>
      </c>
      <c r="AA2105" s="65"/>
      <c r="AB2105" s="65"/>
      <c r="AC2105" s="65"/>
      <c r="AD2105" s="65"/>
      <c r="AE2105" s="65"/>
      <c r="AF2105" s="65"/>
      <c r="AG2105" s="65"/>
      <c r="AH2105" s="65"/>
      <c r="AI2105" s="65"/>
      <c r="AJ2105" s="65"/>
      <c r="AK2105" s="65"/>
      <c r="AL2105" s="65"/>
      <c r="AM2105" s="65"/>
      <c r="AN2105" s="65"/>
      <c r="AO2105" s="65"/>
      <c r="AP2105" s="65"/>
      <c r="AQ2105" s="65"/>
      <c r="AR2105" s="65"/>
      <c r="AS2105" s="65"/>
      <c r="AT2105" s="65"/>
      <c r="AU2105" s="65"/>
      <c r="AV2105" s="65"/>
      <c r="AW2105" s="65"/>
      <c r="AX2105" s="65"/>
      <c r="AY2105" s="65"/>
      <c r="AZ2105" s="65"/>
      <c r="BA2105" s="65"/>
      <c r="BB2105" s="65"/>
      <c r="BC2105" s="65"/>
      <c r="BD2105" s="65"/>
      <c r="BE2105" s="65"/>
      <c r="BF2105" s="65"/>
      <c r="BG2105" s="65"/>
    </row>
    <row r="2106" spans="1:59" s="66" customFormat="1" ht="24">
      <c r="A2106" s="63" t="s">
        <v>40</v>
      </c>
      <c r="B2106" s="67" t="s">
        <v>1487</v>
      </c>
      <c r="C2106" s="405"/>
      <c r="D2106" s="107">
        <f>SUM(E2106:P2106)</f>
        <v>143</v>
      </c>
      <c r="E2106" s="107"/>
      <c r="F2106" s="107"/>
      <c r="G2106" s="107"/>
      <c r="H2106" s="107"/>
      <c r="I2106" s="107"/>
      <c r="J2106" s="107">
        <v>143</v>
      </c>
      <c r="K2106" s="107"/>
      <c r="L2106" s="107"/>
      <c r="M2106" s="107"/>
      <c r="N2106" s="107"/>
      <c r="O2106" s="107"/>
      <c r="P2106" s="107"/>
      <c r="Q2106" s="107"/>
      <c r="R2106" s="107"/>
      <c r="S2106" s="107"/>
      <c r="T2106" s="107"/>
      <c r="U2106" s="406"/>
      <c r="V2106" s="32"/>
      <c r="W2106" s="97"/>
      <c r="X2106" s="172">
        <f t="shared" si="885"/>
        <v>143</v>
      </c>
      <c r="Y2106" s="64"/>
      <c r="Z2106" s="5">
        <f t="shared" si="891"/>
        <v>0</v>
      </c>
      <c r="AA2106" s="65"/>
      <c r="AB2106" s="65"/>
      <c r="AC2106" s="65"/>
      <c r="AD2106" s="65"/>
      <c r="AE2106" s="65"/>
      <c r="AF2106" s="65"/>
      <c r="AG2106" s="65"/>
      <c r="AH2106" s="65"/>
      <c r="AI2106" s="65"/>
      <c r="AJ2106" s="65"/>
      <c r="AK2106" s="65"/>
      <c r="AL2106" s="65"/>
      <c r="AM2106" s="65"/>
      <c r="AN2106" s="65"/>
      <c r="AO2106" s="65"/>
      <c r="AP2106" s="65"/>
      <c r="AQ2106" s="65"/>
      <c r="AR2106" s="65"/>
      <c r="AS2106" s="65"/>
      <c r="AT2106" s="65"/>
      <c r="AU2106" s="65"/>
      <c r="AV2106" s="65"/>
      <c r="AW2106" s="65"/>
      <c r="AX2106" s="65"/>
      <c r="AY2106" s="65"/>
      <c r="AZ2106" s="65"/>
      <c r="BA2106" s="65"/>
      <c r="BB2106" s="65"/>
      <c r="BC2106" s="65"/>
      <c r="BD2106" s="65"/>
      <c r="BE2106" s="65"/>
      <c r="BF2106" s="65"/>
      <c r="BG2106" s="65"/>
    </row>
    <row r="2107" spans="1:59" s="41" customFormat="1" ht="13.5" customHeight="1">
      <c r="A2107" s="27" t="s">
        <v>1488</v>
      </c>
      <c r="B2107" s="28" t="s">
        <v>1489</v>
      </c>
      <c r="C2107" s="407">
        <v>2586</v>
      </c>
      <c r="D2107" s="37">
        <f t="shared" ref="D2107:D2112" si="905">SUM(E2107:P2107)</f>
        <v>2875</v>
      </c>
      <c r="E2107" s="37">
        <v>0</v>
      </c>
      <c r="F2107" s="37">
        <v>0</v>
      </c>
      <c r="G2107" s="37">
        <v>0</v>
      </c>
      <c r="H2107" s="37">
        <v>0</v>
      </c>
      <c r="I2107" s="37">
        <v>0</v>
      </c>
      <c r="J2107" s="37">
        <v>0</v>
      </c>
      <c r="K2107" s="37">
        <v>0</v>
      </c>
      <c r="L2107" s="37">
        <f t="shared" ref="L2107:T2107" si="906">SUM(L2108:L2110)</f>
        <v>2875</v>
      </c>
      <c r="M2107" s="37">
        <f t="shared" si="906"/>
        <v>0</v>
      </c>
      <c r="N2107" s="37">
        <f t="shared" si="906"/>
        <v>0</v>
      </c>
      <c r="O2107" s="37">
        <f t="shared" si="906"/>
        <v>0</v>
      </c>
      <c r="P2107" s="37">
        <f t="shared" si="906"/>
        <v>0</v>
      </c>
      <c r="Q2107" s="37">
        <f t="shared" si="906"/>
        <v>28</v>
      </c>
      <c r="R2107" s="37"/>
      <c r="S2107" s="37">
        <f t="shared" si="906"/>
        <v>28</v>
      </c>
      <c r="T2107" s="37">
        <f t="shared" si="906"/>
        <v>0</v>
      </c>
      <c r="U2107" s="408">
        <f t="shared" si="899"/>
        <v>2903</v>
      </c>
      <c r="V2107" s="32">
        <f t="shared" si="900"/>
        <v>2875</v>
      </c>
      <c r="W2107" s="97">
        <f t="shared" si="901"/>
        <v>2875</v>
      </c>
      <c r="X2107" s="125">
        <f t="shared" si="885"/>
        <v>289</v>
      </c>
      <c r="Y2107" s="75" t="s">
        <v>37</v>
      </c>
      <c r="Z2107" s="5">
        <f t="shared" si="891"/>
        <v>0</v>
      </c>
      <c r="AA2107" s="39"/>
      <c r="AB2107" s="39"/>
      <c r="AC2107" s="40"/>
      <c r="AD2107" s="40"/>
      <c r="AE2107" s="40"/>
      <c r="AF2107" s="40"/>
      <c r="AG2107" s="40"/>
      <c r="AH2107" s="40"/>
      <c r="AI2107" s="40"/>
      <c r="AJ2107" s="40"/>
      <c r="AK2107" s="40"/>
      <c r="AL2107" s="40"/>
      <c r="AM2107" s="40"/>
      <c r="AN2107" s="40"/>
      <c r="AO2107" s="40"/>
      <c r="AP2107" s="40"/>
      <c r="AQ2107" s="40"/>
      <c r="AR2107" s="40"/>
      <c r="AS2107" s="40"/>
      <c r="AT2107" s="40"/>
      <c r="AU2107" s="40"/>
      <c r="AV2107" s="40"/>
      <c r="AW2107" s="40"/>
      <c r="AX2107" s="40"/>
      <c r="AY2107" s="40"/>
      <c r="AZ2107" s="40"/>
      <c r="BA2107" s="40"/>
      <c r="BB2107" s="40"/>
      <c r="BC2107" s="40"/>
      <c r="BD2107" s="40"/>
      <c r="BE2107" s="40"/>
      <c r="BF2107" s="40"/>
      <c r="BG2107" s="40"/>
    </row>
    <row r="2108" spans="1:59" s="190" customFormat="1" ht="12">
      <c r="A2108" s="113" t="s">
        <v>35</v>
      </c>
      <c r="B2108" s="43" t="s">
        <v>36</v>
      </c>
      <c r="C2108" s="414">
        <v>1209</v>
      </c>
      <c r="D2108" s="45">
        <f t="shared" si="905"/>
        <v>1498</v>
      </c>
      <c r="E2108" s="45">
        <v>0</v>
      </c>
      <c r="F2108" s="45">
        <v>0</v>
      </c>
      <c r="G2108" s="45">
        <v>0</v>
      </c>
      <c r="H2108" s="45">
        <v>0</v>
      </c>
      <c r="I2108" s="45">
        <v>0</v>
      </c>
      <c r="J2108" s="45">
        <v>0</v>
      </c>
      <c r="K2108" s="45">
        <v>0</v>
      </c>
      <c r="L2108" s="45">
        <v>1498</v>
      </c>
      <c r="M2108" s="45"/>
      <c r="N2108" s="45"/>
      <c r="O2108" s="45"/>
      <c r="P2108" s="45"/>
      <c r="Q2108" s="45"/>
      <c r="R2108" s="45"/>
      <c r="S2108" s="45"/>
      <c r="T2108" s="45"/>
      <c r="U2108" s="415">
        <f t="shared" si="899"/>
        <v>1498</v>
      </c>
      <c r="V2108" s="32">
        <f t="shared" si="900"/>
        <v>1498</v>
      </c>
      <c r="W2108" s="97">
        <f t="shared" si="901"/>
        <v>1498</v>
      </c>
      <c r="X2108" s="244">
        <f t="shared" si="885"/>
        <v>289</v>
      </c>
      <c r="Y2108" s="64"/>
      <c r="Z2108" s="5">
        <f t="shared" si="891"/>
        <v>0</v>
      </c>
      <c r="AA2108" s="189"/>
      <c r="AB2108" s="189"/>
      <c r="AC2108" s="189"/>
      <c r="AD2108" s="189"/>
      <c r="AE2108" s="189"/>
      <c r="AF2108" s="189"/>
      <c r="AG2108" s="189"/>
      <c r="AH2108" s="189"/>
      <c r="AI2108" s="189"/>
      <c r="AJ2108" s="189"/>
      <c r="AK2108" s="189"/>
      <c r="AL2108" s="189"/>
      <c r="AM2108" s="189"/>
      <c r="AN2108" s="189"/>
      <c r="AO2108" s="189"/>
      <c r="AP2108" s="189"/>
      <c r="AQ2108" s="189"/>
      <c r="AR2108" s="189"/>
      <c r="AS2108" s="189"/>
      <c r="AT2108" s="189"/>
      <c r="AU2108" s="189"/>
      <c r="AV2108" s="189"/>
      <c r="AW2108" s="189"/>
      <c r="AX2108" s="189"/>
      <c r="AY2108" s="189"/>
      <c r="AZ2108" s="189"/>
      <c r="BA2108" s="189"/>
      <c r="BB2108" s="189"/>
      <c r="BC2108" s="189"/>
      <c r="BD2108" s="189"/>
      <c r="BE2108" s="189"/>
      <c r="BF2108" s="189"/>
      <c r="BG2108" s="189"/>
    </row>
    <row r="2109" spans="1:59" s="190" customFormat="1" ht="12">
      <c r="A2109" s="113" t="s">
        <v>43</v>
      </c>
      <c r="B2109" s="43" t="s">
        <v>44</v>
      </c>
      <c r="C2109" s="414">
        <v>257</v>
      </c>
      <c r="D2109" s="45">
        <f t="shared" si="905"/>
        <v>257</v>
      </c>
      <c r="E2109" s="45"/>
      <c r="F2109" s="45"/>
      <c r="G2109" s="45"/>
      <c r="H2109" s="45"/>
      <c r="I2109" s="45"/>
      <c r="J2109" s="45"/>
      <c r="K2109" s="45"/>
      <c r="L2109" s="45">
        <v>257</v>
      </c>
      <c r="M2109" s="45"/>
      <c r="N2109" s="45"/>
      <c r="O2109" s="45"/>
      <c r="P2109" s="45"/>
      <c r="Q2109" s="45">
        <v>28</v>
      </c>
      <c r="R2109" s="45"/>
      <c r="S2109" s="45">
        <v>28</v>
      </c>
      <c r="T2109" s="45"/>
      <c r="U2109" s="416">
        <f t="shared" si="899"/>
        <v>285</v>
      </c>
      <c r="V2109" s="32">
        <f t="shared" si="900"/>
        <v>257</v>
      </c>
      <c r="W2109" s="97">
        <f t="shared" si="901"/>
        <v>257</v>
      </c>
      <c r="X2109" s="244">
        <f t="shared" si="885"/>
        <v>0</v>
      </c>
      <c r="Y2109" s="64"/>
      <c r="Z2109" s="5">
        <f t="shared" si="891"/>
        <v>0</v>
      </c>
      <c r="AA2109" s="189"/>
      <c r="AB2109" s="189"/>
      <c r="AC2109" s="189"/>
      <c r="AD2109" s="189"/>
      <c r="AE2109" s="189"/>
      <c r="AF2109" s="189"/>
      <c r="AG2109" s="189"/>
      <c r="AH2109" s="189"/>
      <c r="AI2109" s="189"/>
      <c r="AJ2109" s="189"/>
      <c r="AK2109" s="189"/>
      <c r="AL2109" s="189"/>
      <c r="AM2109" s="189"/>
      <c r="AN2109" s="189"/>
      <c r="AO2109" s="189"/>
      <c r="AP2109" s="189"/>
      <c r="AQ2109" s="189"/>
      <c r="AR2109" s="189"/>
      <c r="AS2109" s="189"/>
      <c r="AT2109" s="189"/>
      <c r="AU2109" s="189"/>
      <c r="AV2109" s="189"/>
      <c r="AW2109" s="189"/>
      <c r="AX2109" s="189"/>
      <c r="AY2109" s="189"/>
      <c r="AZ2109" s="189"/>
      <c r="BA2109" s="189"/>
      <c r="BB2109" s="189"/>
      <c r="BC2109" s="189"/>
      <c r="BD2109" s="189"/>
      <c r="BE2109" s="189"/>
      <c r="BF2109" s="189"/>
      <c r="BG2109" s="189"/>
    </row>
    <row r="2110" spans="1:59" s="190" customFormat="1" ht="12">
      <c r="A2110" s="113" t="s">
        <v>45</v>
      </c>
      <c r="B2110" s="43" t="s">
        <v>94</v>
      </c>
      <c r="C2110" s="414">
        <v>1120</v>
      </c>
      <c r="D2110" s="45">
        <f t="shared" si="905"/>
        <v>1120</v>
      </c>
      <c r="E2110" s="45">
        <v>0</v>
      </c>
      <c r="F2110" s="45">
        <v>0</v>
      </c>
      <c r="G2110" s="45">
        <v>0</v>
      </c>
      <c r="H2110" s="45">
        <v>0</v>
      </c>
      <c r="I2110" s="45">
        <v>0</v>
      </c>
      <c r="J2110" s="45">
        <v>0</v>
      </c>
      <c r="K2110" s="45">
        <v>0</v>
      </c>
      <c r="L2110" s="45">
        <f>SUM(L2111:L2112)</f>
        <v>1120</v>
      </c>
      <c r="M2110" s="45">
        <v>0</v>
      </c>
      <c r="N2110" s="45">
        <v>0</v>
      </c>
      <c r="O2110" s="45">
        <v>0</v>
      </c>
      <c r="P2110" s="45">
        <v>0</v>
      </c>
      <c r="Q2110" s="45"/>
      <c r="R2110" s="45"/>
      <c r="S2110" s="45"/>
      <c r="T2110" s="45"/>
      <c r="U2110" s="410">
        <f t="shared" si="899"/>
        <v>1120</v>
      </c>
      <c r="V2110" s="32">
        <f t="shared" si="900"/>
        <v>1120</v>
      </c>
      <c r="W2110" s="97">
        <f t="shared" si="901"/>
        <v>1120</v>
      </c>
      <c r="X2110" s="176">
        <f t="shared" si="885"/>
        <v>0</v>
      </c>
      <c r="Y2110" s="64"/>
      <c r="Z2110" s="5">
        <f t="shared" si="891"/>
        <v>0</v>
      </c>
      <c r="AA2110" s="189"/>
      <c r="AB2110" s="189"/>
      <c r="AC2110" s="189"/>
      <c r="AD2110" s="189"/>
      <c r="AE2110" s="189"/>
      <c r="AF2110" s="189"/>
      <c r="AG2110" s="189"/>
      <c r="AH2110" s="189"/>
      <c r="AI2110" s="189"/>
      <c r="AJ2110" s="189"/>
      <c r="AK2110" s="189"/>
      <c r="AL2110" s="189"/>
      <c r="AM2110" s="189"/>
      <c r="AN2110" s="189"/>
      <c r="AO2110" s="189"/>
      <c r="AP2110" s="189"/>
      <c r="AQ2110" s="189"/>
      <c r="AR2110" s="189"/>
      <c r="AS2110" s="189"/>
      <c r="AT2110" s="189"/>
      <c r="AU2110" s="189"/>
      <c r="AV2110" s="189"/>
      <c r="AW2110" s="189"/>
      <c r="AX2110" s="189"/>
      <c r="AY2110" s="189"/>
      <c r="AZ2110" s="189"/>
      <c r="BA2110" s="189"/>
      <c r="BB2110" s="189"/>
      <c r="BC2110" s="189"/>
      <c r="BD2110" s="189"/>
      <c r="BE2110" s="189"/>
      <c r="BF2110" s="189"/>
      <c r="BG2110" s="189"/>
    </row>
    <row r="2111" spans="1:59" s="190" customFormat="1" ht="24">
      <c r="A2111" s="60" t="s">
        <v>40</v>
      </c>
      <c r="B2111" s="51" t="s">
        <v>1490</v>
      </c>
      <c r="C2111" s="417">
        <v>820</v>
      </c>
      <c r="D2111" s="52">
        <f t="shared" si="905"/>
        <v>820</v>
      </c>
      <c r="E2111" s="52"/>
      <c r="F2111" s="52"/>
      <c r="G2111" s="52"/>
      <c r="H2111" s="52"/>
      <c r="I2111" s="52"/>
      <c r="J2111" s="52"/>
      <c r="K2111" s="52"/>
      <c r="L2111" s="52">
        <v>820</v>
      </c>
      <c r="M2111" s="52"/>
      <c r="N2111" s="52"/>
      <c r="O2111" s="52"/>
      <c r="P2111" s="52"/>
      <c r="Q2111" s="52"/>
      <c r="R2111" s="52"/>
      <c r="S2111" s="52"/>
      <c r="T2111" s="52"/>
      <c r="U2111" s="415">
        <f t="shared" si="899"/>
        <v>820</v>
      </c>
      <c r="V2111" s="32">
        <f t="shared" si="900"/>
        <v>820</v>
      </c>
      <c r="W2111" s="97">
        <f t="shared" si="901"/>
        <v>820</v>
      </c>
      <c r="X2111" s="244">
        <f t="shared" si="885"/>
        <v>0</v>
      </c>
      <c r="Y2111" s="64"/>
      <c r="Z2111" s="5">
        <f t="shared" si="891"/>
        <v>0</v>
      </c>
      <c r="AA2111" s="189"/>
      <c r="AB2111" s="189"/>
      <c r="AC2111" s="189"/>
      <c r="AD2111" s="189"/>
      <c r="AE2111" s="189"/>
      <c r="AF2111" s="189"/>
      <c r="AG2111" s="189"/>
      <c r="AH2111" s="189"/>
      <c r="AI2111" s="189"/>
      <c r="AJ2111" s="189"/>
      <c r="AK2111" s="189"/>
      <c r="AL2111" s="189"/>
      <c r="AM2111" s="189"/>
      <c r="AN2111" s="189"/>
      <c r="AO2111" s="189"/>
      <c r="AP2111" s="189"/>
      <c r="AQ2111" s="189"/>
      <c r="AR2111" s="189"/>
      <c r="AS2111" s="189"/>
      <c r="AT2111" s="189"/>
      <c r="AU2111" s="189"/>
      <c r="AV2111" s="189"/>
      <c r="AW2111" s="189"/>
      <c r="AX2111" s="189"/>
      <c r="AY2111" s="189"/>
      <c r="AZ2111" s="189"/>
      <c r="BA2111" s="189"/>
      <c r="BB2111" s="189"/>
      <c r="BC2111" s="189"/>
      <c r="BD2111" s="189"/>
      <c r="BE2111" s="189"/>
      <c r="BF2111" s="189"/>
      <c r="BG2111" s="189"/>
    </row>
    <row r="2112" spans="1:59" s="190" customFormat="1" ht="12">
      <c r="A2112" s="60" t="s">
        <v>40</v>
      </c>
      <c r="B2112" s="51" t="s">
        <v>350</v>
      </c>
      <c r="C2112" s="417">
        <v>300</v>
      </c>
      <c r="D2112" s="52">
        <f t="shared" si="905"/>
        <v>300</v>
      </c>
      <c r="E2112" s="52"/>
      <c r="F2112" s="52"/>
      <c r="G2112" s="52"/>
      <c r="H2112" s="52"/>
      <c r="I2112" s="52"/>
      <c r="J2112" s="52"/>
      <c r="K2112" s="52"/>
      <c r="L2112" s="52">
        <v>300</v>
      </c>
      <c r="M2112" s="52"/>
      <c r="N2112" s="52"/>
      <c r="O2112" s="52"/>
      <c r="P2112" s="52"/>
      <c r="Q2112" s="52"/>
      <c r="R2112" s="52"/>
      <c r="S2112" s="52"/>
      <c r="T2112" s="52"/>
      <c r="U2112" s="415">
        <f t="shared" si="899"/>
        <v>300</v>
      </c>
      <c r="V2112" s="32">
        <f t="shared" si="900"/>
        <v>300</v>
      </c>
      <c r="W2112" s="97">
        <f t="shared" si="901"/>
        <v>300</v>
      </c>
      <c r="X2112" s="244">
        <f t="shared" si="885"/>
        <v>0</v>
      </c>
      <c r="Y2112" s="64"/>
      <c r="Z2112" s="5">
        <f t="shared" si="891"/>
        <v>0</v>
      </c>
      <c r="AA2112" s="189"/>
      <c r="AB2112" s="189"/>
      <c r="AC2112" s="189"/>
      <c r="AD2112" s="189"/>
      <c r="AE2112" s="189"/>
      <c r="AF2112" s="189"/>
      <c r="AG2112" s="189"/>
      <c r="AH2112" s="189"/>
      <c r="AI2112" s="189"/>
      <c r="AJ2112" s="189"/>
      <c r="AK2112" s="189"/>
      <c r="AL2112" s="189"/>
      <c r="AM2112" s="189"/>
      <c r="AN2112" s="189"/>
      <c r="AO2112" s="189"/>
      <c r="AP2112" s="189"/>
      <c r="AQ2112" s="189"/>
      <c r="AR2112" s="189"/>
      <c r="AS2112" s="189"/>
      <c r="AT2112" s="189"/>
      <c r="AU2112" s="189"/>
      <c r="AV2112" s="189"/>
      <c r="AW2112" s="189"/>
      <c r="AX2112" s="189"/>
      <c r="AY2112" s="189"/>
      <c r="AZ2112" s="189"/>
      <c r="BA2112" s="189"/>
      <c r="BB2112" s="189"/>
      <c r="BC2112" s="189"/>
      <c r="BD2112" s="189"/>
      <c r="BE2112" s="189"/>
      <c r="BF2112" s="189"/>
      <c r="BG2112" s="189"/>
    </row>
    <row r="2113" spans="1:59" s="425" customFormat="1" ht="12">
      <c r="A2113" s="418">
        <v>46</v>
      </c>
      <c r="B2113" s="28" t="s">
        <v>1491</v>
      </c>
      <c r="C2113" s="419">
        <v>160267</v>
      </c>
      <c r="D2113" s="420">
        <f>D2114+D2115+D2116+D2118+D2119+D2120</f>
        <v>172057</v>
      </c>
      <c r="E2113" s="420">
        <f t="shared" ref="E2113:O2113" si="907">E2114+E2115+E2116+E2118+E2119+E2120</f>
        <v>0</v>
      </c>
      <c r="F2113" s="420">
        <f t="shared" si="907"/>
        <v>200</v>
      </c>
      <c r="G2113" s="420">
        <f t="shared" si="907"/>
        <v>7864</v>
      </c>
      <c r="H2113" s="420">
        <f t="shared" si="907"/>
        <v>0</v>
      </c>
      <c r="I2113" s="420">
        <f t="shared" si="907"/>
        <v>0</v>
      </c>
      <c r="J2113" s="420">
        <f t="shared" si="907"/>
        <v>0</v>
      </c>
      <c r="K2113" s="420">
        <f t="shared" si="907"/>
        <v>0</v>
      </c>
      <c r="L2113" s="420">
        <f t="shared" si="907"/>
        <v>0</v>
      </c>
      <c r="M2113" s="420">
        <f t="shared" si="907"/>
        <v>0</v>
      </c>
      <c r="N2113" s="420">
        <f t="shared" si="907"/>
        <v>0</v>
      </c>
      <c r="O2113" s="420">
        <f t="shared" si="907"/>
        <v>163993</v>
      </c>
      <c r="P2113" s="420">
        <f>SUM(P2114:P2119)</f>
        <v>0</v>
      </c>
      <c r="Q2113" s="420">
        <f>SUM(Q2114:Q2119)</f>
        <v>0</v>
      </c>
      <c r="R2113" s="420"/>
      <c r="S2113" s="420">
        <f>SUM(S2114:S2119)</f>
        <v>0</v>
      </c>
      <c r="T2113" s="420">
        <f>SUM(T2114:T2119)</f>
        <v>0</v>
      </c>
      <c r="U2113" s="421">
        <f t="shared" si="899"/>
        <v>172057</v>
      </c>
      <c r="V2113" s="32">
        <f t="shared" si="900"/>
        <v>172057</v>
      </c>
      <c r="W2113" s="97">
        <f t="shared" si="901"/>
        <v>172057</v>
      </c>
      <c r="X2113" s="422">
        <f t="shared" si="885"/>
        <v>11790</v>
      </c>
      <c r="Y2113" s="64" t="s">
        <v>17</v>
      </c>
      <c r="Z2113" s="423" t="s">
        <v>1492</v>
      </c>
      <c r="AA2113" s="189"/>
      <c r="AB2113" s="189"/>
      <c r="AC2113" s="424"/>
      <c r="AD2113" s="424"/>
      <c r="AE2113" s="424"/>
      <c r="AF2113" s="424"/>
      <c r="AG2113" s="424"/>
      <c r="AH2113" s="424"/>
      <c r="AI2113" s="424"/>
      <c r="AJ2113" s="424"/>
      <c r="AK2113" s="424"/>
      <c r="AL2113" s="424"/>
      <c r="AM2113" s="424"/>
      <c r="AN2113" s="424"/>
      <c r="AO2113" s="424"/>
      <c r="AP2113" s="424"/>
      <c r="AQ2113" s="424"/>
      <c r="AR2113" s="424"/>
      <c r="AS2113" s="424"/>
      <c r="AT2113" s="424"/>
      <c r="AU2113" s="424"/>
      <c r="AV2113" s="424"/>
      <c r="AW2113" s="424"/>
      <c r="AX2113" s="424"/>
      <c r="AY2113" s="424"/>
      <c r="AZ2113" s="424"/>
      <c r="BA2113" s="424"/>
      <c r="BB2113" s="424"/>
      <c r="BC2113" s="424"/>
      <c r="BD2113" s="424"/>
      <c r="BE2113" s="424"/>
      <c r="BF2113" s="424"/>
      <c r="BG2113" s="424"/>
    </row>
    <row r="2114" spans="1:59" s="190" customFormat="1" ht="12">
      <c r="A2114" s="426" t="s">
        <v>1493</v>
      </c>
      <c r="B2114" s="51" t="s">
        <v>1494</v>
      </c>
      <c r="C2114" s="417">
        <v>16740</v>
      </c>
      <c r="D2114" s="52">
        <f>SUM(E2114:P2114)</f>
        <v>17869</v>
      </c>
      <c r="E2114" s="52"/>
      <c r="F2114" s="52"/>
      <c r="G2114" s="52"/>
      <c r="H2114" s="52"/>
      <c r="I2114" s="52"/>
      <c r="J2114" s="52"/>
      <c r="K2114" s="52"/>
      <c r="L2114" s="52"/>
      <c r="M2114" s="52"/>
      <c r="N2114" s="52"/>
      <c r="O2114" s="52">
        <v>17869</v>
      </c>
      <c r="P2114" s="52"/>
      <c r="Q2114" s="52"/>
      <c r="R2114" s="52"/>
      <c r="S2114" s="52"/>
      <c r="T2114" s="52"/>
      <c r="U2114" s="406">
        <f t="shared" si="899"/>
        <v>17869</v>
      </c>
      <c r="V2114" s="32">
        <f t="shared" si="900"/>
        <v>17869</v>
      </c>
      <c r="W2114" s="97">
        <f t="shared" si="901"/>
        <v>17869</v>
      </c>
      <c r="X2114" s="53">
        <f t="shared" si="885"/>
        <v>1129</v>
      </c>
      <c r="Y2114" s="64"/>
      <c r="Z2114" s="5">
        <f t="shared" si="891"/>
        <v>0</v>
      </c>
      <c r="AA2114" s="189"/>
      <c r="AB2114" s="189"/>
      <c r="AC2114" s="189"/>
      <c r="AD2114" s="189"/>
      <c r="AE2114" s="189"/>
      <c r="AF2114" s="189"/>
      <c r="AG2114" s="189"/>
      <c r="AH2114" s="189"/>
      <c r="AI2114" s="189"/>
      <c r="AJ2114" s="189"/>
      <c r="AK2114" s="189"/>
      <c r="AL2114" s="189"/>
      <c r="AM2114" s="189"/>
      <c r="AN2114" s="189"/>
      <c r="AO2114" s="189"/>
      <c r="AP2114" s="189"/>
      <c r="AQ2114" s="189"/>
      <c r="AR2114" s="189"/>
      <c r="AS2114" s="189"/>
      <c r="AT2114" s="189"/>
      <c r="AU2114" s="189"/>
      <c r="AV2114" s="189"/>
      <c r="AW2114" s="189"/>
      <c r="AX2114" s="189"/>
      <c r="AY2114" s="189"/>
      <c r="AZ2114" s="189"/>
      <c r="BA2114" s="189"/>
      <c r="BB2114" s="189"/>
      <c r="BC2114" s="189"/>
      <c r="BD2114" s="189"/>
      <c r="BE2114" s="189"/>
      <c r="BF2114" s="189"/>
      <c r="BG2114" s="189"/>
    </row>
    <row r="2115" spans="1:59" s="190" customFormat="1" ht="12">
      <c r="A2115" s="199" t="s">
        <v>1495</v>
      </c>
      <c r="B2115" s="51" t="s">
        <v>1496</v>
      </c>
      <c r="C2115" s="417">
        <v>82201</v>
      </c>
      <c r="D2115" s="52">
        <f t="shared" ref="D2115:D2120" si="908">SUM(E2115:P2115)</f>
        <v>82409</v>
      </c>
      <c r="E2115" s="52"/>
      <c r="F2115" s="52"/>
      <c r="G2115" s="52">
        <v>7864</v>
      </c>
      <c r="H2115" s="52"/>
      <c r="I2115" s="52"/>
      <c r="J2115" s="52"/>
      <c r="K2115" s="52"/>
      <c r="L2115" s="52"/>
      <c r="M2115" s="52"/>
      <c r="N2115" s="52"/>
      <c r="O2115" s="52">
        <f>82409-G2115</f>
        <v>74545</v>
      </c>
      <c r="P2115" s="52"/>
      <c r="Q2115" s="52"/>
      <c r="R2115" s="52"/>
      <c r="S2115" s="52"/>
      <c r="T2115" s="52"/>
      <c r="U2115" s="406">
        <f t="shared" si="899"/>
        <v>82409</v>
      </c>
      <c r="V2115" s="32">
        <f t="shared" si="900"/>
        <v>82409</v>
      </c>
      <c r="W2115" s="97">
        <f t="shared" si="901"/>
        <v>82409</v>
      </c>
      <c r="X2115" s="53">
        <f t="shared" si="885"/>
        <v>208</v>
      </c>
      <c r="Y2115" s="64"/>
      <c r="Z2115" s="5">
        <f t="shared" si="891"/>
        <v>0</v>
      </c>
      <c r="AA2115" s="189"/>
      <c r="AB2115" s="189"/>
      <c r="AC2115" s="189"/>
      <c r="AD2115" s="189"/>
      <c r="AE2115" s="189"/>
      <c r="AF2115" s="189"/>
      <c r="AG2115" s="189"/>
      <c r="AH2115" s="189"/>
      <c r="AI2115" s="189"/>
      <c r="AJ2115" s="189"/>
      <c r="AK2115" s="189"/>
      <c r="AL2115" s="189"/>
      <c r="AM2115" s="189"/>
      <c r="AN2115" s="189"/>
      <c r="AO2115" s="189"/>
      <c r="AP2115" s="189"/>
      <c r="AQ2115" s="189"/>
      <c r="AR2115" s="189"/>
      <c r="AS2115" s="189"/>
      <c r="AT2115" s="189"/>
      <c r="AU2115" s="189"/>
      <c r="AV2115" s="189"/>
      <c r="AW2115" s="189"/>
      <c r="AX2115" s="189"/>
      <c r="AY2115" s="189"/>
      <c r="AZ2115" s="189"/>
      <c r="BA2115" s="189"/>
      <c r="BB2115" s="189"/>
      <c r="BC2115" s="189"/>
      <c r="BD2115" s="189"/>
      <c r="BE2115" s="189"/>
      <c r="BF2115" s="189"/>
      <c r="BG2115" s="189"/>
    </row>
    <row r="2116" spans="1:59" s="190" customFormat="1" ht="12">
      <c r="A2116" s="426" t="s">
        <v>1497</v>
      </c>
      <c r="B2116" s="51" t="s">
        <v>1498</v>
      </c>
      <c r="C2116" s="417">
        <v>15826</v>
      </c>
      <c r="D2116" s="52">
        <f>SUM(E2116:P2116)</f>
        <v>22779</v>
      </c>
      <c r="E2116" s="52"/>
      <c r="F2116" s="52">
        <v>200</v>
      </c>
      <c r="G2116" s="52"/>
      <c r="H2116" s="52"/>
      <c r="I2116" s="52"/>
      <c r="J2116" s="52"/>
      <c r="K2116" s="52"/>
      <c r="L2116" s="52"/>
      <c r="M2116" s="52"/>
      <c r="N2116" s="52"/>
      <c r="O2116" s="52">
        <f>22779-F2116</f>
        <v>22579</v>
      </c>
      <c r="P2116" s="52"/>
      <c r="Q2116" s="52"/>
      <c r="R2116" s="52"/>
      <c r="S2116" s="52"/>
      <c r="T2116" s="52"/>
      <c r="U2116" s="427">
        <f t="shared" si="899"/>
        <v>22779</v>
      </c>
      <c r="V2116" s="32">
        <f t="shared" si="900"/>
        <v>22779</v>
      </c>
      <c r="W2116" s="97">
        <f t="shared" si="901"/>
        <v>22779</v>
      </c>
      <c r="X2116" s="53">
        <f t="shared" si="885"/>
        <v>6953</v>
      </c>
      <c r="Y2116" s="64"/>
      <c r="Z2116" s="5">
        <f t="shared" si="891"/>
        <v>0</v>
      </c>
      <c r="AA2116" s="189"/>
      <c r="AB2116" s="189"/>
      <c r="AC2116" s="189"/>
      <c r="AD2116" s="189"/>
      <c r="AE2116" s="189"/>
      <c r="AF2116" s="189"/>
      <c r="AG2116" s="189"/>
      <c r="AH2116" s="189"/>
      <c r="AI2116" s="189"/>
      <c r="AJ2116" s="189"/>
      <c r="AK2116" s="189"/>
      <c r="AL2116" s="189"/>
      <c r="AM2116" s="189"/>
      <c r="AN2116" s="189"/>
      <c r="AO2116" s="189"/>
      <c r="AP2116" s="189"/>
      <c r="AQ2116" s="189"/>
      <c r="AR2116" s="189"/>
      <c r="AS2116" s="189"/>
      <c r="AT2116" s="189"/>
      <c r="AU2116" s="189"/>
      <c r="AV2116" s="189"/>
      <c r="AW2116" s="189"/>
      <c r="AX2116" s="189"/>
      <c r="AY2116" s="189"/>
      <c r="AZ2116" s="189"/>
      <c r="BA2116" s="189"/>
      <c r="BB2116" s="189"/>
      <c r="BC2116" s="189"/>
      <c r="BD2116" s="189"/>
      <c r="BE2116" s="189"/>
      <c r="BF2116" s="189"/>
      <c r="BG2116" s="189"/>
    </row>
    <row r="2117" spans="1:59" s="190" customFormat="1" ht="24">
      <c r="A2117" s="428" t="s">
        <v>217</v>
      </c>
      <c r="B2117" s="261" t="s">
        <v>1499</v>
      </c>
      <c r="C2117" s="417"/>
      <c r="D2117" s="429">
        <f>SUM(E2117:P2117)</f>
        <v>5925</v>
      </c>
      <c r="E2117" s="429"/>
      <c r="F2117" s="429"/>
      <c r="G2117" s="429"/>
      <c r="H2117" s="429"/>
      <c r="I2117" s="429"/>
      <c r="J2117" s="429"/>
      <c r="K2117" s="429"/>
      <c r="L2117" s="429"/>
      <c r="M2117" s="429"/>
      <c r="N2117" s="429"/>
      <c r="O2117" s="429">
        <v>5925</v>
      </c>
      <c r="P2117" s="429"/>
      <c r="Q2117" s="429"/>
      <c r="R2117" s="429"/>
      <c r="S2117" s="429"/>
      <c r="T2117" s="429"/>
      <c r="U2117" s="427"/>
      <c r="V2117" s="32"/>
      <c r="W2117" s="97"/>
      <c r="X2117" s="53"/>
      <c r="Y2117" s="64"/>
      <c r="Z2117" s="5"/>
      <c r="AA2117" s="189"/>
      <c r="AB2117" s="189"/>
      <c r="AC2117" s="189"/>
      <c r="AD2117" s="189"/>
      <c r="AE2117" s="189"/>
      <c r="AF2117" s="189"/>
      <c r="AG2117" s="189"/>
      <c r="AH2117" s="189"/>
      <c r="AI2117" s="189"/>
      <c r="AJ2117" s="189"/>
      <c r="AK2117" s="189"/>
      <c r="AL2117" s="189"/>
      <c r="AM2117" s="189"/>
      <c r="AN2117" s="189"/>
      <c r="AO2117" s="189"/>
      <c r="AP2117" s="189"/>
      <c r="AQ2117" s="189"/>
      <c r="AR2117" s="189"/>
      <c r="AS2117" s="189"/>
      <c r="AT2117" s="189"/>
      <c r="AU2117" s="189"/>
      <c r="AV2117" s="189"/>
      <c r="AW2117" s="189"/>
      <c r="AX2117" s="189"/>
      <c r="AY2117" s="189"/>
      <c r="AZ2117" s="189"/>
      <c r="BA2117" s="189"/>
      <c r="BB2117" s="189"/>
      <c r="BC2117" s="189"/>
      <c r="BD2117" s="189"/>
      <c r="BE2117" s="189"/>
      <c r="BF2117" s="189"/>
      <c r="BG2117" s="189"/>
    </row>
    <row r="2118" spans="1:59" s="190" customFormat="1" ht="12">
      <c r="A2118" s="199" t="s">
        <v>1500</v>
      </c>
      <c r="B2118" s="51" t="s">
        <v>1501</v>
      </c>
      <c r="C2118" s="417">
        <v>45500</v>
      </c>
      <c r="D2118" s="52">
        <f t="shared" si="908"/>
        <v>49000</v>
      </c>
      <c r="E2118" s="52"/>
      <c r="F2118" s="52"/>
      <c r="G2118" s="52"/>
      <c r="H2118" s="52"/>
      <c r="I2118" s="52"/>
      <c r="J2118" s="52"/>
      <c r="K2118" s="52"/>
      <c r="L2118" s="52"/>
      <c r="M2118" s="52"/>
      <c r="N2118" s="52"/>
      <c r="O2118" s="52">
        <v>49000</v>
      </c>
      <c r="P2118" s="52"/>
      <c r="Q2118" s="52"/>
      <c r="R2118" s="52"/>
      <c r="S2118" s="52"/>
      <c r="T2118" s="52"/>
      <c r="U2118" s="406">
        <f t="shared" si="899"/>
        <v>49000</v>
      </c>
      <c r="V2118" s="32">
        <f t="shared" si="900"/>
        <v>49000</v>
      </c>
      <c r="W2118" s="97">
        <f t="shared" si="901"/>
        <v>49000</v>
      </c>
      <c r="X2118" s="53">
        <f t="shared" si="885"/>
        <v>3500</v>
      </c>
      <c r="Y2118" s="64"/>
      <c r="Z2118" s="5">
        <f t="shared" si="891"/>
        <v>0</v>
      </c>
      <c r="AA2118" s="189"/>
      <c r="AB2118" s="189"/>
      <c r="AC2118" s="189"/>
      <c r="AD2118" s="189"/>
      <c r="AE2118" s="189"/>
      <c r="AF2118" s="189"/>
      <c r="AG2118" s="189"/>
      <c r="AH2118" s="189"/>
      <c r="AI2118" s="189"/>
      <c r="AJ2118" s="189"/>
      <c r="AK2118" s="189"/>
      <c r="AL2118" s="189"/>
      <c r="AM2118" s="189"/>
      <c r="AN2118" s="189"/>
      <c r="AO2118" s="189"/>
      <c r="AP2118" s="189"/>
      <c r="AQ2118" s="189"/>
      <c r="AR2118" s="189"/>
      <c r="AS2118" s="189"/>
      <c r="AT2118" s="189"/>
      <c r="AU2118" s="189"/>
      <c r="AV2118" s="189"/>
      <c r="AW2118" s="189"/>
      <c r="AX2118" s="189"/>
      <c r="AY2118" s="189"/>
      <c r="AZ2118" s="189"/>
      <c r="BA2118" s="189"/>
      <c r="BB2118" s="189"/>
      <c r="BC2118" s="189"/>
      <c r="BD2118" s="189"/>
      <c r="BE2118" s="189"/>
      <c r="BF2118" s="189"/>
      <c r="BG2118" s="189"/>
    </row>
    <row r="2119" spans="1:59" s="190" customFormat="1" ht="12" hidden="1" customHeight="1">
      <c r="A2119" s="426" t="s">
        <v>1502</v>
      </c>
      <c r="B2119" s="51" t="s">
        <v>1503</v>
      </c>
      <c r="C2119" s="417">
        <v>0</v>
      </c>
      <c r="D2119" s="52">
        <f t="shared" si="908"/>
        <v>0</v>
      </c>
      <c r="E2119" s="52"/>
      <c r="F2119" s="52"/>
      <c r="G2119" s="52"/>
      <c r="H2119" s="52"/>
      <c r="I2119" s="52"/>
      <c r="J2119" s="52"/>
      <c r="K2119" s="52"/>
      <c r="L2119" s="52"/>
      <c r="M2119" s="52"/>
      <c r="N2119" s="52"/>
      <c r="O2119" s="52"/>
      <c r="P2119" s="52"/>
      <c r="Q2119" s="52"/>
      <c r="R2119" s="52"/>
      <c r="S2119" s="52"/>
      <c r="T2119" s="52"/>
      <c r="U2119" s="406">
        <f t="shared" si="899"/>
        <v>0</v>
      </c>
      <c r="V2119" s="32">
        <f t="shared" si="900"/>
        <v>0</v>
      </c>
      <c r="W2119" s="97">
        <f t="shared" si="901"/>
        <v>0</v>
      </c>
      <c r="X2119" s="53">
        <f t="shared" si="885"/>
        <v>0</v>
      </c>
      <c r="Y2119" s="64"/>
      <c r="Z2119" s="5">
        <f t="shared" si="891"/>
        <v>0</v>
      </c>
      <c r="AA2119" s="189"/>
      <c r="AB2119" s="189"/>
      <c r="AC2119" s="189"/>
      <c r="AD2119" s="189"/>
      <c r="AE2119" s="189"/>
      <c r="AF2119" s="189"/>
      <c r="AG2119" s="189"/>
      <c r="AH2119" s="189"/>
      <c r="AI2119" s="189"/>
      <c r="AJ2119" s="189"/>
      <c r="AK2119" s="189"/>
      <c r="AL2119" s="189"/>
      <c r="AM2119" s="189"/>
      <c r="AN2119" s="189"/>
      <c r="AO2119" s="189"/>
      <c r="AP2119" s="189"/>
      <c r="AQ2119" s="189"/>
      <c r="AR2119" s="189"/>
      <c r="AS2119" s="189"/>
      <c r="AT2119" s="189"/>
      <c r="AU2119" s="189"/>
      <c r="AV2119" s="189"/>
      <c r="AW2119" s="189"/>
      <c r="AX2119" s="189"/>
      <c r="AY2119" s="189"/>
      <c r="AZ2119" s="189"/>
      <c r="BA2119" s="189"/>
      <c r="BB2119" s="189"/>
      <c r="BC2119" s="189"/>
      <c r="BD2119" s="189"/>
      <c r="BE2119" s="189"/>
      <c r="BF2119" s="189"/>
      <c r="BG2119" s="189"/>
    </row>
    <row r="2120" spans="1:59" s="190" customFormat="1" ht="12" hidden="1" customHeight="1">
      <c r="A2120" s="199" t="s">
        <v>1504</v>
      </c>
      <c r="B2120" s="51" t="s">
        <v>1505</v>
      </c>
      <c r="C2120" s="417">
        <v>0</v>
      </c>
      <c r="D2120" s="52">
        <f t="shared" si="908"/>
        <v>0</v>
      </c>
      <c r="E2120" s="52"/>
      <c r="F2120" s="52"/>
      <c r="G2120" s="52"/>
      <c r="H2120" s="52"/>
      <c r="I2120" s="52"/>
      <c r="J2120" s="52"/>
      <c r="K2120" s="52"/>
      <c r="L2120" s="52"/>
      <c r="M2120" s="52"/>
      <c r="N2120" s="52"/>
      <c r="O2120" s="52"/>
      <c r="P2120" s="52"/>
      <c r="Q2120" s="52"/>
      <c r="R2120" s="52"/>
      <c r="S2120" s="52"/>
      <c r="T2120" s="52"/>
      <c r="U2120" s="406">
        <f t="shared" si="899"/>
        <v>0</v>
      </c>
      <c r="V2120" s="32">
        <f t="shared" si="900"/>
        <v>0</v>
      </c>
      <c r="W2120" s="97">
        <f t="shared" si="901"/>
        <v>0</v>
      </c>
      <c r="X2120" s="53">
        <f t="shared" si="885"/>
        <v>0</v>
      </c>
      <c r="Y2120" s="64"/>
      <c r="Z2120" s="5">
        <f t="shared" si="891"/>
        <v>0</v>
      </c>
      <c r="AA2120" s="189"/>
      <c r="AB2120" s="189"/>
      <c r="AC2120" s="189"/>
      <c r="AD2120" s="189"/>
      <c r="AE2120" s="189"/>
      <c r="AF2120" s="189"/>
      <c r="AG2120" s="189"/>
      <c r="AH2120" s="189"/>
      <c r="AI2120" s="189"/>
      <c r="AJ2120" s="189"/>
      <c r="AK2120" s="189"/>
      <c r="AL2120" s="189"/>
      <c r="AM2120" s="189"/>
      <c r="AN2120" s="189"/>
      <c r="AO2120" s="189"/>
      <c r="AP2120" s="189"/>
      <c r="AQ2120" s="189"/>
      <c r="AR2120" s="189"/>
      <c r="AS2120" s="189"/>
      <c r="AT2120" s="189"/>
      <c r="AU2120" s="189"/>
      <c r="AV2120" s="189"/>
      <c r="AW2120" s="189"/>
      <c r="AX2120" s="189"/>
      <c r="AY2120" s="189"/>
      <c r="AZ2120" s="189"/>
      <c r="BA2120" s="189"/>
      <c r="BB2120" s="189"/>
      <c r="BC2120" s="189"/>
      <c r="BD2120" s="189"/>
      <c r="BE2120" s="189"/>
      <c r="BF2120" s="189"/>
      <c r="BG2120" s="189"/>
    </row>
    <row r="2121" spans="1:59" s="425" customFormat="1" ht="12">
      <c r="A2121" s="418">
        <v>47</v>
      </c>
      <c r="B2121" s="28" t="s">
        <v>1506</v>
      </c>
      <c r="C2121" s="419">
        <v>52584</v>
      </c>
      <c r="D2121" s="420">
        <f>SUM(D2122:D2123)</f>
        <v>49650</v>
      </c>
      <c r="E2121" s="420">
        <f t="shared" ref="E2121:N2121" si="909">SUM(E2122:E2123)</f>
        <v>0</v>
      </c>
      <c r="F2121" s="420">
        <f>SUM(F2122:F2123)</f>
        <v>200</v>
      </c>
      <c r="G2121" s="420">
        <f t="shared" si="909"/>
        <v>0</v>
      </c>
      <c r="H2121" s="420">
        <f t="shared" si="909"/>
        <v>0</v>
      </c>
      <c r="I2121" s="420">
        <f t="shared" si="909"/>
        <v>0</v>
      </c>
      <c r="J2121" s="420">
        <f t="shared" si="909"/>
        <v>0</v>
      </c>
      <c r="K2121" s="420">
        <f t="shared" si="909"/>
        <v>0</v>
      </c>
      <c r="L2121" s="420">
        <f t="shared" si="909"/>
        <v>0</v>
      </c>
      <c r="M2121" s="420">
        <f t="shared" si="909"/>
        <v>0</v>
      </c>
      <c r="N2121" s="420">
        <f t="shared" si="909"/>
        <v>0</v>
      </c>
      <c r="O2121" s="420">
        <f>SUM(O2122:O2123)</f>
        <v>48547</v>
      </c>
      <c r="P2121" s="420">
        <f>SUM(P2122:P2123)</f>
        <v>903</v>
      </c>
      <c r="Q2121" s="420">
        <f>SUM(Q2122:Q2124)</f>
        <v>0</v>
      </c>
      <c r="R2121" s="420"/>
      <c r="S2121" s="420">
        <f t="shared" ref="S2121:T2121" si="910">SUM(S2122:S2123)</f>
        <v>0</v>
      </c>
      <c r="T2121" s="420">
        <f t="shared" si="910"/>
        <v>0</v>
      </c>
      <c r="U2121" s="421">
        <f t="shared" si="899"/>
        <v>49650</v>
      </c>
      <c r="V2121" s="32">
        <f t="shared" si="900"/>
        <v>49650</v>
      </c>
      <c r="W2121" s="97">
        <f t="shared" si="901"/>
        <v>49650</v>
      </c>
      <c r="X2121" s="422">
        <f t="shared" si="885"/>
        <v>-2934</v>
      </c>
      <c r="Y2121" s="64" t="s">
        <v>17</v>
      </c>
      <c r="Z2121" s="5">
        <f t="shared" si="891"/>
        <v>0</v>
      </c>
      <c r="AA2121" s="189"/>
      <c r="AB2121" s="189"/>
      <c r="AC2121" s="424"/>
      <c r="AD2121" s="424"/>
      <c r="AE2121" s="424"/>
      <c r="AF2121" s="424"/>
      <c r="AG2121" s="424"/>
      <c r="AH2121" s="424"/>
      <c r="AI2121" s="424"/>
      <c r="AJ2121" s="424"/>
      <c r="AK2121" s="424"/>
      <c r="AL2121" s="424"/>
      <c r="AM2121" s="424"/>
      <c r="AN2121" s="424"/>
      <c r="AO2121" s="424"/>
      <c r="AP2121" s="424"/>
      <c r="AQ2121" s="424"/>
      <c r="AR2121" s="424"/>
      <c r="AS2121" s="424"/>
      <c r="AT2121" s="424"/>
      <c r="AU2121" s="424"/>
      <c r="AV2121" s="424"/>
      <c r="AW2121" s="424"/>
      <c r="AX2121" s="424"/>
      <c r="AY2121" s="424"/>
      <c r="AZ2121" s="424"/>
      <c r="BA2121" s="424"/>
      <c r="BB2121" s="424"/>
      <c r="BC2121" s="424"/>
      <c r="BD2121" s="424"/>
      <c r="BE2121" s="424"/>
      <c r="BF2121" s="424"/>
      <c r="BG2121" s="424"/>
    </row>
    <row r="2122" spans="1:59" s="190" customFormat="1" ht="12">
      <c r="A2122" s="199" t="s">
        <v>1507</v>
      </c>
      <c r="B2122" s="51" t="s">
        <v>1494</v>
      </c>
      <c r="C2122" s="417">
        <v>16090</v>
      </c>
      <c r="D2122" s="52">
        <f t="shared" ref="D2122:D2127" si="911">SUM(E2122:P2122)</f>
        <v>16538</v>
      </c>
      <c r="E2122" s="52"/>
      <c r="F2122" s="52"/>
      <c r="G2122" s="52"/>
      <c r="H2122" s="52"/>
      <c r="I2122" s="52"/>
      <c r="J2122" s="52"/>
      <c r="K2122" s="52"/>
      <c r="L2122" s="52"/>
      <c r="M2122" s="52"/>
      <c r="N2122" s="52"/>
      <c r="O2122" s="52">
        <v>16538</v>
      </c>
      <c r="P2122" s="52"/>
      <c r="Q2122" s="52"/>
      <c r="R2122" s="52"/>
      <c r="S2122" s="52"/>
      <c r="T2122" s="52"/>
      <c r="U2122" s="406">
        <f t="shared" si="899"/>
        <v>16538</v>
      </c>
      <c r="V2122" s="32">
        <f t="shared" si="900"/>
        <v>16538</v>
      </c>
      <c r="W2122" s="97">
        <f t="shared" si="901"/>
        <v>16538</v>
      </c>
      <c r="X2122" s="53">
        <f t="shared" si="885"/>
        <v>448</v>
      </c>
      <c r="Y2122" s="64"/>
      <c r="Z2122" s="5">
        <f t="shared" si="891"/>
        <v>0</v>
      </c>
      <c r="AA2122" s="189"/>
      <c r="AB2122" s="189"/>
      <c r="AC2122" s="189"/>
      <c r="AD2122" s="189"/>
      <c r="AE2122" s="189"/>
      <c r="AF2122" s="189"/>
      <c r="AG2122" s="189"/>
      <c r="AH2122" s="189"/>
      <c r="AI2122" s="189"/>
      <c r="AJ2122" s="189"/>
      <c r="AK2122" s="189"/>
      <c r="AL2122" s="189"/>
      <c r="AM2122" s="189"/>
      <c r="AN2122" s="189"/>
      <c r="AO2122" s="189"/>
      <c r="AP2122" s="189"/>
      <c r="AQ2122" s="189"/>
      <c r="AR2122" s="189"/>
      <c r="AS2122" s="189"/>
      <c r="AT2122" s="189"/>
      <c r="AU2122" s="189"/>
      <c r="AV2122" s="189"/>
      <c r="AW2122" s="189"/>
      <c r="AX2122" s="189"/>
      <c r="AY2122" s="189"/>
      <c r="AZ2122" s="189"/>
      <c r="BA2122" s="189"/>
      <c r="BB2122" s="189"/>
      <c r="BC2122" s="189"/>
      <c r="BD2122" s="189"/>
      <c r="BE2122" s="189"/>
      <c r="BF2122" s="189"/>
      <c r="BG2122" s="189"/>
    </row>
    <row r="2123" spans="1:59" s="190" customFormat="1" ht="12">
      <c r="A2123" s="199" t="s">
        <v>1508</v>
      </c>
      <c r="B2123" s="51" t="s">
        <v>1498</v>
      </c>
      <c r="C2123" s="417">
        <v>36494</v>
      </c>
      <c r="D2123" s="52">
        <f>SUM(E2123:P2123)</f>
        <v>33112</v>
      </c>
      <c r="E2123" s="52"/>
      <c r="F2123" s="52">
        <v>200</v>
      </c>
      <c r="G2123" s="52"/>
      <c r="H2123" s="52"/>
      <c r="I2123" s="52"/>
      <c r="J2123" s="52"/>
      <c r="K2123" s="52"/>
      <c r="L2123" s="52"/>
      <c r="M2123" s="52"/>
      <c r="N2123" s="52"/>
      <c r="O2123" s="52">
        <f>33112-F2123-P2123</f>
        <v>32009</v>
      </c>
      <c r="P2123" s="52">
        <f>593+310</f>
        <v>903</v>
      </c>
      <c r="Q2123" s="52"/>
      <c r="R2123" s="52"/>
      <c r="S2123" s="52"/>
      <c r="T2123" s="52"/>
      <c r="U2123" s="406">
        <f t="shared" si="899"/>
        <v>33112</v>
      </c>
      <c r="V2123" s="32">
        <f t="shared" si="900"/>
        <v>33112</v>
      </c>
      <c r="W2123" s="97">
        <f t="shared" si="901"/>
        <v>33112</v>
      </c>
      <c r="X2123" s="53">
        <f t="shared" si="885"/>
        <v>-3382</v>
      </c>
      <c r="Y2123" s="64"/>
      <c r="Z2123" s="5">
        <f t="shared" si="891"/>
        <v>0</v>
      </c>
      <c r="AA2123" s="189"/>
      <c r="AB2123" s="189"/>
      <c r="AC2123" s="189"/>
      <c r="AD2123" s="189"/>
      <c r="AE2123" s="189"/>
      <c r="AF2123" s="189"/>
      <c r="AG2123" s="189"/>
      <c r="AH2123" s="189"/>
      <c r="AI2123" s="189"/>
      <c r="AJ2123" s="189"/>
      <c r="AK2123" s="189"/>
      <c r="AL2123" s="189"/>
      <c r="AM2123" s="189"/>
      <c r="AN2123" s="189"/>
      <c r="AO2123" s="189"/>
      <c r="AP2123" s="189"/>
      <c r="AQ2123" s="189"/>
      <c r="AR2123" s="189"/>
      <c r="AS2123" s="189"/>
      <c r="AT2123" s="189"/>
      <c r="AU2123" s="189"/>
      <c r="AV2123" s="189"/>
      <c r="AW2123" s="189"/>
      <c r="AX2123" s="189"/>
      <c r="AY2123" s="189"/>
      <c r="AZ2123" s="189"/>
      <c r="BA2123" s="189"/>
      <c r="BB2123" s="189"/>
      <c r="BC2123" s="189"/>
      <c r="BD2123" s="189"/>
      <c r="BE2123" s="189"/>
      <c r="BF2123" s="189"/>
      <c r="BG2123" s="189"/>
    </row>
    <row r="2124" spans="1:59" s="73" customFormat="1" ht="48">
      <c r="A2124" s="430" t="s">
        <v>217</v>
      </c>
      <c r="B2124" s="261" t="s">
        <v>1509</v>
      </c>
      <c r="C2124" s="431">
        <v>5000</v>
      </c>
      <c r="D2124" s="429">
        <f>SUM(E2124:P2124)</f>
        <v>3200</v>
      </c>
      <c r="E2124" s="429"/>
      <c r="F2124" s="429"/>
      <c r="G2124" s="429"/>
      <c r="H2124" s="429"/>
      <c r="I2124" s="429"/>
      <c r="J2124" s="429"/>
      <c r="K2124" s="429"/>
      <c r="L2124" s="429"/>
      <c r="M2124" s="429"/>
      <c r="N2124" s="429"/>
      <c r="O2124" s="429">
        <v>3200</v>
      </c>
      <c r="P2124" s="429"/>
      <c r="Q2124" s="429"/>
      <c r="R2124" s="429"/>
      <c r="S2124" s="429"/>
      <c r="T2124" s="429"/>
      <c r="U2124" s="432">
        <f t="shared" si="899"/>
        <v>3200</v>
      </c>
      <c r="V2124" s="140">
        <f t="shared" si="900"/>
        <v>3200</v>
      </c>
      <c r="W2124" s="350">
        <f t="shared" si="901"/>
        <v>3200</v>
      </c>
      <c r="X2124" s="433">
        <f t="shared" si="885"/>
        <v>-1800</v>
      </c>
      <c r="Y2124" s="79"/>
      <c r="Z2124" s="143">
        <f t="shared" si="891"/>
        <v>0</v>
      </c>
      <c r="AA2124" s="72"/>
      <c r="AB2124" s="72"/>
      <c r="AC2124" s="72"/>
      <c r="AD2124" s="72"/>
      <c r="AE2124" s="72"/>
      <c r="AF2124" s="72"/>
      <c r="AG2124" s="72"/>
      <c r="AH2124" s="72"/>
      <c r="AI2124" s="72"/>
      <c r="AJ2124" s="72"/>
      <c r="AK2124" s="72"/>
      <c r="AL2124" s="72"/>
      <c r="AM2124" s="72"/>
      <c r="AN2124" s="72"/>
      <c r="AO2124" s="72"/>
      <c r="AP2124" s="72"/>
      <c r="AQ2124" s="72"/>
      <c r="AR2124" s="72"/>
      <c r="AS2124" s="72"/>
      <c r="AT2124" s="72"/>
      <c r="AU2124" s="72"/>
      <c r="AV2124" s="72"/>
      <c r="AW2124" s="72"/>
      <c r="AX2124" s="72"/>
      <c r="AY2124" s="72"/>
      <c r="AZ2124" s="72"/>
      <c r="BA2124" s="72"/>
      <c r="BB2124" s="72"/>
      <c r="BC2124" s="72"/>
      <c r="BD2124" s="72"/>
      <c r="BE2124" s="72"/>
      <c r="BF2124" s="72"/>
      <c r="BG2124" s="72"/>
    </row>
    <row r="2125" spans="1:59" s="425" customFormat="1" ht="12">
      <c r="A2125" s="418">
        <v>48</v>
      </c>
      <c r="B2125" s="28" t="s">
        <v>1510</v>
      </c>
      <c r="C2125" s="419">
        <v>48515</v>
      </c>
      <c r="D2125" s="420">
        <f t="shared" si="911"/>
        <v>50888</v>
      </c>
      <c r="E2125" s="420">
        <f t="shared" ref="E2125:Q2125" si="912">SUM(E2126:E2127)</f>
        <v>0</v>
      </c>
      <c r="F2125" s="420">
        <v>200</v>
      </c>
      <c r="G2125" s="420">
        <f t="shared" si="912"/>
        <v>0</v>
      </c>
      <c r="H2125" s="420">
        <f t="shared" si="912"/>
        <v>0</v>
      </c>
      <c r="I2125" s="420">
        <f t="shared" si="912"/>
        <v>0</v>
      </c>
      <c r="J2125" s="420">
        <f t="shared" si="912"/>
        <v>0</v>
      </c>
      <c r="K2125" s="420">
        <f t="shared" si="912"/>
        <v>0</v>
      </c>
      <c r="L2125" s="420">
        <f t="shared" si="912"/>
        <v>0</v>
      </c>
      <c r="M2125" s="420">
        <f t="shared" si="912"/>
        <v>0</v>
      </c>
      <c r="N2125" s="420">
        <f t="shared" si="912"/>
        <v>0</v>
      </c>
      <c r="O2125" s="420">
        <f t="shared" si="912"/>
        <v>0</v>
      </c>
      <c r="P2125" s="420">
        <f>50588-F2125+300</f>
        <v>50688</v>
      </c>
      <c r="Q2125" s="420">
        <f t="shared" si="912"/>
        <v>0</v>
      </c>
      <c r="R2125" s="420"/>
      <c r="S2125" s="420">
        <f>SUM(S2126:S2127)</f>
        <v>0</v>
      </c>
      <c r="T2125" s="420">
        <f>SUM(T2126:T2127)</f>
        <v>0</v>
      </c>
      <c r="U2125" s="421">
        <f t="shared" si="899"/>
        <v>50888</v>
      </c>
      <c r="V2125" s="32">
        <f t="shared" si="900"/>
        <v>50888</v>
      </c>
      <c r="W2125" s="97">
        <f t="shared" si="901"/>
        <v>50888</v>
      </c>
      <c r="X2125" s="422">
        <f t="shared" si="885"/>
        <v>2373</v>
      </c>
      <c r="Y2125" s="64" t="s">
        <v>17</v>
      </c>
      <c r="Z2125" s="423" t="s">
        <v>1511</v>
      </c>
      <c r="AA2125" s="189"/>
      <c r="AB2125" s="189"/>
      <c r="AC2125" s="424"/>
      <c r="AD2125" s="424"/>
      <c r="AE2125" s="424"/>
      <c r="AF2125" s="424"/>
      <c r="AG2125" s="424"/>
      <c r="AH2125" s="424"/>
      <c r="AI2125" s="424"/>
      <c r="AJ2125" s="424"/>
      <c r="AK2125" s="424"/>
      <c r="AL2125" s="424"/>
      <c r="AM2125" s="424"/>
      <c r="AN2125" s="424"/>
      <c r="AO2125" s="424"/>
      <c r="AP2125" s="424"/>
      <c r="AQ2125" s="424"/>
      <c r="AR2125" s="424"/>
      <c r="AS2125" s="424"/>
      <c r="AT2125" s="424"/>
      <c r="AU2125" s="424"/>
      <c r="AV2125" s="424"/>
      <c r="AW2125" s="424"/>
      <c r="AX2125" s="424"/>
      <c r="AY2125" s="424"/>
      <c r="AZ2125" s="424"/>
      <c r="BA2125" s="424"/>
      <c r="BB2125" s="424"/>
      <c r="BC2125" s="424"/>
      <c r="BD2125" s="424"/>
      <c r="BE2125" s="424"/>
      <c r="BF2125" s="424"/>
      <c r="BG2125" s="424"/>
    </row>
    <row r="2126" spans="1:59" s="190" customFormat="1" ht="12" hidden="1">
      <c r="A2126" s="199" t="s">
        <v>1512</v>
      </c>
      <c r="B2126" s="51" t="s">
        <v>1494</v>
      </c>
      <c r="C2126" s="417">
        <v>22114</v>
      </c>
      <c r="D2126" s="52">
        <f t="shared" si="911"/>
        <v>0</v>
      </c>
      <c r="E2126" s="52"/>
      <c r="F2126" s="52"/>
      <c r="G2126" s="52"/>
      <c r="H2126" s="52"/>
      <c r="I2126" s="52"/>
      <c r="J2126" s="52"/>
      <c r="K2126" s="52"/>
      <c r="L2126" s="52"/>
      <c r="M2126" s="52"/>
      <c r="N2126" s="52"/>
      <c r="O2126" s="52"/>
      <c r="P2126" s="52"/>
      <c r="Q2126" s="52"/>
      <c r="R2126" s="52"/>
      <c r="S2126" s="52"/>
      <c r="T2126" s="52"/>
      <c r="U2126" s="406">
        <f t="shared" si="899"/>
        <v>0</v>
      </c>
      <c r="V2126" s="32">
        <f t="shared" si="900"/>
        <v>0</v>
      </c>
      <c r="W2126" s="97">
        <f t="shared" si="901"/>
        <v>0</v>
      </c>
      <c r="X2126" s="53">
        <f t="shared" si="885"/>
        <v>-22114</v>
      </c>
      <c r="Y2126" s="64"/>
      <c r="Z2126" s="5">
        <f t="shared" si="891"/>
        <v>0</v>
      </c>
      <c r="AA2126" s="189"/>
      <c r="AB2126" s="189"/>
      <c r="AC2126" s="189"/>
      <c r="AD2126" s="189"/>
      <c r="AE2126" s="189"/>
      <c r="AF2126" s="189"/>
      <c r="AG2126" s="189"/>
      <c r="AH2126" s="189"/>
      <c r="AI2126" s="189"/>
      <c r="AJ2126" s="189"/>
      <c r="AK2126" s="189"/>
      <c r="AL2126" s="189"/>
      <c r="AM2126" s="189"/>
      <c r="AN2126" s="189"/>
      <c r="AO2126" s="189"/>
      <c r="AP2126" s="189"/>
      <c r="AQ2126" s="189"/>
      <c r="AR2126" s="189"/>
      <c r="AS2126" s="189"/>
      <c r="AT2126" s="189"/>
      <c r="AU2126" s="189"/>
      <c r="AV2126" s="189"/>
      <c r="AW2126" s="189"/>
      <c r="AX2126" s="189"/>
      <c r="AY2126" s="189"/>
      <c r="AZ2126" s="189"/>
      <c r="BA2126" s="189"/>
      <c r="BB2126" s="189"/>
      <c r="BC2126" s="189"/>
      <c r="BD2126" s="189"/>
      <c r="BE2126" s="189"/>
      <c r="BF2126" s="189"/>
      <c r="BG2126" s="189"/>
    </row>
    <row r="2127" spans="1:59" s="190" customFormat="1" ht="12" hidden="1">
      <c r="A2127" s="199" t="s">
        <v>1513</v>
      </c>
      <c r="B2127" s="51" t="s">
        <v>1514</v>
      </c>
      <c r="C2127" s="417">
        <v>26401</v>
      </c>
      <c r="D2127" s="52">
        <f t="shared" si="911"/>
        <v>0</v>
      </c>
      <c r="E2127" s="52"/>
      <c r="F2127" s="52"/>
      <c r="G2127" s="52"/>
      <c r="H2127" s="52"/>
      <c r="I2127" s="52"/>
      <c r="J2127" s="52"/>
      <c r="K2127" s="52"/>
      <c r="L2127" s="52"/>
      <c r="M2127" s="52"/>
      <c r="N2127" s="52"/>
      <c r="O2127" s="52"/>
      <c r="P2127" s="52"/>
      <c r="Q2127" s="52"/>
      <c r="R2127" s="52"/>
      <c r="S2127" s="52"/>
      <c r="T2127" s="52"/>
      <c r="U2127" s="406">
        <f t="shared" si="899"/>
        <v>0</v>
      </c>
      <c r="V2127" s="32">
        <f t="shared" si="900"/>
        <v>0</v>
      </c>
      <c r="W2127" s="97">
        <f t="shared" si="901"/>
        <v>0</v>
      </c>
      <c r="X2127" s="53">
        <f t="shared" si="885"/>
        <v>-26401</v>
      </c>
      <c r="Y2127" s="64"/>
      <c r="Z2127" s="5">
        <f t="shared" si="891"/>
        <v>0</v>
      </c>
      <c r="AA2127" s="189"/>
      <c r="AB2127" s="189"/>
      <c r="AC2127" s="189"/>
      <c r="AD2127" s="189"/>
      <c r="AE2127" s="189"/>
      <c r="AF2127" s="189"/>
      <c r="AG2127" s="189"/>
      <c r="AH2127" s="189"/>
      <c r="AI2127" s="189"/>
      <c r="AJ2127" s="189"/>
      <c r="AK2127" s="189"/>
      <c r="AL2127" s="189"/>
      <c r="AM2127" s="189"/>
      <c r="AN2127" s="189"/>
      <c r="AO2127" s="189"/>
      <c r="AP2127" s="189"/>
      <c r="AQ2127" s="189"/>
      <c r="AR2127" s="189"/>
      <c r="AS2127" s="189"/>
      <c r="AT2127" s="189"/>
      <c r="AU2127" s="189"/>
      <c r="AV2127" s="189"/>
      <c r="AW2127" s="189"/>
      <c r="AX2127" s="189"/>
      <c r="AY2127" s="189"/>
      <c r="AZ2127" s="189"/>
      <c r="BA2127" s="189"/>
      <c r="BB2127" s="189"/>
      <c r="BC2127" s="189"/>
      <c r="BD2127" s="189"/>
      <c r="BE2127" s="189"/>
      <c r="BF2127" s="189"/>
      <c r="BG2127" s="189"/>
    </row>
    <row r="2128" spans="1:59" s="425" customFormat="1" ht="12">
      <c r="A2128" s="418">
        <v>49</v>
      </c>
      <c r="B2128" s="28" t="s">
        <v>1515</v>
      </c>
      <c r="C2128" s="419">
        <v>860</v>
      </c>
      <c r="D2128" s="420">
        <f>SUM(D2129:D2131)</f>
        <v>860</v>
      </c>
      <c r="E2128" s="420">
        <f t="shared" ref="E2128:O2128" si="913">SUM(E2129:E2131)</f>
        <v>0</v>
      </c>
      <c r="F2128" s="420">
        <f t="shared" si="913"/>
        <v>0</v>
      </c>
      <c r="G2128" s="420">
        <f>SUM(G2129:G2131)</f>
        <v>665</v>
      </c>
      <c r="H2128" s="420">
        <f t="shared" si="913"/>
        <v>0</v>
      </c>
      <c r="I2128" s="420">
        <f t="shared" si="913"/>
        <v>0</v>
      </c>
      <c r="J2128" s="420">
        <f t="shared" si="913"/>
        <v>0</v>
      </c>
      <c r="K2128" s="420">
        <f t="shared" si="913"/>
        <v>0</v>
      </c>
      <c r="L2128" s="420">
        <f t="shared" si="913"/>
        <v>0</v>
      </c>
      <c r="M2128" s="420">
        <f t="shared" si="913"/>
        <v>0</v>
      </c>
      <c r="N2128" s="420">
        <f>SUM(N2129:N2131)</f>
        <v>135</v>
      </c>
      <c r="O2128" s="420">
        <f t="shared" si="913"/>
        <v>0</v>
      </c>
      <c r="P2128" s="420">
        <f>SUM(P2129:P2131)</f>
        <v>60</v>
      </c>
      <c r="Q2128" s="420">
        <v>0</v>
      </c>
      <c r="R2128" s="420"/>
      <c r="S2128" s="420">
        <v>0</v>
      </c>
      <c r="T2128" s="420">
        <v>0</v>
      </c>
      <c r="U2128" s="421">
        <f t="shared" si="899"/>
        <v>860</v>
      </c>
      <c r="V2128" s="32">
        <f t="shared" si="900"/>
        <v>860</v>
      </c>
      <c r="W2128" s="97">
        <f t="shared" si="901"/>
        <v>860</v>
      </c>
      <c r="X2128" s="422">
        <f t="shared" si="885"/>
        <v>0</v>
      </c>
      <c r="Y2128" s="64" t="s">
        <v>17</v>
      </c>
      <c r="Z2128" s="423" t="s">
        <v>410</v>
      </c>
      <c r="AA2128" s="189"/>
      <c r="AB2128" s="189"/>
      <c r="AC2128" s="424"/>
      <c r="AD2128" s="424"/>
      <c r="AE2128" s="424"/>
      <c r="AF2128" s="424"/>
      <c r="AG2128" s="424"/>
      <c r="AH2128" s="424"/>
      <c r="AI2128" s="424"/>
      <c r="AJ2128" s="424"/>
      <c r="AK2128" s="424"/>
      <c r="AL2128" s="424"/>
      <c r="AM2128" s="424"/>
      <c r="AN2128" s="424"/>
      <c r="AO2128" s="424"/>
      <c r="AP2128" s="424"/>
      <c r="AQ2128" s="424"/>
      <c r="AR2128" s="424"/>
      <c r="AS2128" s="424"/>
      <c r="AT2128" s="424"/>
      <c r="AU2128" s="424"/>
      <c r="AV2128" s="424"/>
      <c r="AW2128" s="424"/>
      <c r="AX2128" s="424"/>
      <c r="AY2128" s="424"/>
      <c r="AZ2128" s="424"/>
      <c r="BA2128" s="424"/>
      <c r="BB2128" s="424"/>
      <c r="BC2128" s="424"/>
      <c r="BD2128" s="424"/>
      <c r="BE2128" s="424"/>
      <c r="BF2128" s="424"/>
      <c r="BG2128" s="424"/>
    </row>
    <row r="2129" spans="1:59" s="190" customFormat="1" ht="12">
      <c r="A2129" s="199" t="s">
        <v>40</v>
      </c>
      <c r="B2129" s="186" t="s">
        <v>1516</v>
      </c>
      <c r="C2129" s="417">
        <v>665</v>
      </c>
      <c r="D2129" s="52">
        <f>SUM(E2129:P2129)</f>
        <v>665</v>
      </c>
      <c r="E2129" s="52"/>
      <c r="F2129" s="52"/>
      <c r="G2129" s="52">
        <v>665</v>
      </c>
      <c r="H2129" s="52"/>
      <c r="I2129" s="52"/>
      <c r="J2129" s="52"/>
      <c r="K2129" s="52"/>
      <c r="L2129" s="52"/>
      <c r="M2129" s="52"/>
      <c r="N2129" s="52"/>
      <c r="O2129" s="52"/>
      <c r="P2129" s="52"/>
      <c r="Q2129" s="52"/>
      <c r="R2129" s="52"/>
      <c r="S2129" s="52"/>
      <c r="T2129" s="52"/>
      <c r="U2129" s="406">
        <f t="shared" si="899"/>
        <v>665</v>
      </c>
      <c r="V2129" s="32">
        <f t="shared" si="900"/>
        <v>665</v>
      </c>
      <c r="W2129" s="97">
        <f t="shared" si="901"/>
        <v>665</v>
      </c>
      <c r="X2129" s="53">
        <f t="shared" si="885"/>
        <v>0</v>
      </c>
      <c r="Y2129" s="64"/>
      <c r="Z2129" s="5">
        <f t="shared" si="891"/>
        <v>0</v>
      </c>
      <c r="AA2129" s="189"/>
      <c r="AB2129" s="189"/>
      <c r="AC2129" s="189"/>
      <c r="AD2129" s="189"/>
      <c r="AE2129" s="189"/>
      <c r="AF2129" s="189"/>
      <c r="AG2129" s="189"/>
      <c r="AH2129" s="189"/>
      <c r="AI2129" s="189"/>
      <c r="AJ2129" s="189"/>
      <c r="AK2129" s="189"/>
      <c r="AL2129" s="189"/>
      <c r="AM2129" s="189"/>
      <c r="AN2129" s="189"/>
      <c r="AO2129" s="189"/>
      <c r="AP2129" s="189"/>
      <c r="AQ2129" s="189"/>
      <c r="AR2129" s="189"/>
      <c r="AS2129" s="189"/>
      <c r="AT2129" s="189"/>
      <c r="AU2129" s="189"/>
      <c r="AV2129" s="189"/>
      <c r="AW2129" s="189"/>
      <c r="AX2129" s="189"/>
      <c r="AY2129" s="189"/>
      <c r="AZ2129" s="189"/>
      <c r="BA2129" s="189"/>
      <c r="BB2129" s="189"/>
      <c r="BC2129" s="189"/>
      <c r="BD2129" s="189"/>
      <c r="BE2129" s="189"/>
      <c r="BF2129" s="189"/>
      <c r="BG2129" s="189"/>
    </row>
    <row r="2130" spans="1:59" s="190" customFormat="1" ht="12">
      <c r="A2130" s="199" t="s">
        <v>40</v>
      </c>
      <c r="B2130" s="186" t="s">
        <v>1517</v>
      </c>
      <c r="C2130" s="417">
        <v>135</v>
      </c>
      <c r="D2130" s="52">
        <f>SUM(E2130:P2130)</f>
        <v>135</v>
      </c>
      <c r="E2130" s="52"/>
      <c r="F2130" s="52"/>
      <c r="G2130" s="52"/>
      <c r="H2130" s="52"/>
      <c r="I2130" s="52"/>
      <c r="J2130" s="52"/>
      <c r="K2130" s="52"/>
      <c r="L2130" s="52"/>
      <c r="M2130" s="52"/>
      <c r="N2130" s="52">
        <v>135</v>
      </c>
      <c r="O2130" s="52"/>
      <c r="P2130" s="52"/>
      <c r="Q2130" s="52"/>
      <c r="R2130" s="52"/>
      <c r="S2130" s="52"/>
      <c r="T2130" s="52"/>
      <c r="U2130" s="406">
        <f t="shared" si="899"/>
        <v>135</v>
      </c>
      <c r="V2130" s="32">
        <f t="shared" si="900"/>
        <v>135</v>
      </c>
      <c r="W2130" s="97">
        <f t="shared" si="901"/>
        <v>135</v>
      </c>
      <c r="X2130" s="53">
        <f t="shared" si="885"/>
        <v>0</v>
      </c>
      <c r="Y2130" s="64"/>
      <c r="Z2130" s="5">
        <f t="shared" si="891"/>
        <v>0</v>
      </c>
      <c r="AA2130" s="189"/>
      <c r="AB2130" s="189"/>
      <c r="AC2130" s="189"/>
      <c r="AD2130" s="189"/>
      <c r="AE2130" s="189"/>
      <c r="AF2130" s="189"/>
      <c r="AG2130" s="189"/>
      <c r="AH2130" s="189"/>
      <c r="AI2130" s="189"/>
      <c r="AJ2130" s="189"/>
      <c r="AK2130" s="189"/>
      <c r="AL2130" s="189"/>
      <c r="AM2130" s="189"/>
      <c r="AN2130" s="189"/>
      <c r="AO2130" s="189"/>
      <c r="AP2130" s="189"/>
      <c r="AQ2130" s="189"/>
      <c r="AR2130" s="189"/>
      <c r="AS2130" s="189"/>
      <c r="AT2130" s="189"/>
      <c r="AU2130" s="189"/>
      <c r="AV2130" s="189"/>
      <c r="AW2130" s="189"/>
      <c r="AX2130" s="189"/>
      <c r="AY2130" s="189"/>
      <c r="AZ2130" s="189"/>
      <c r="BA2130" s="189"/>
      <c r="BB2130" s="189"/>
      <c r="BC2130" s="189"/>
      <c r="BD2130" s="189"/>
      <c r="BE2130" s="189"/>
      <c r="BF2130" s="189"/>
      <c r="BG2130" s="189"/>
    </row>
    <row r="2131" spans="1:59" s="190" customFormat="1" ht="36">
      <c r="A2131" s="199" t="s">
        <v>40</v>
      </c>
      <c r="B2131" s="434" t="s">
        <v>1518</v>
      </c>
      <c r="C2131" s="417">
        <v>60</v>
      </c>
      <c r="D2131" s="52">
        <f>SUM(E2131:P2131)</f>
        <v>60</v>
      </c>
      <c r="E2131" s="52"/>
      <c r="F2131" s="52"/>
      <c r="G2131" s="52"/>
      <c r="H2131" s="52"/>
      <c r="I2131" s="52"/>
      <c r="J2131" s="52"/>
      <c r="K2131" s="52"/>
      <c r="L2131" s="52"/>
      <c r="M2131" s="52"/>
      <c r="N2131" s="52">
        <v>0</v>
      </c>
      <c r="O2131" s="52"/>
      <c r="P2131" s="52">
        <v>60</v>
      </c>
      <c r="Q2131" s="52"/>
      <c r="R2131" s="52"/>
      <c r="S2131" s="52"/>
      <c r="T2131" s="52"/>
      <c r="U2131" s="406">
        <f t="shared" si="899"/>
        <v>60</v>
      </c>
      <c r="V2131" s="32">
        <f t="shared" si="900"/>
        <v>60</v>
      </c>
      <c r="W2131" s="97">
        <f t="shared" si="901"/>
        <v>60</v>
      </c>
      <c r="X2131" s="53">
        <f t="shared" si="885"/>
        <v>0</v>
      </c>
      <c r="Y2131" s="64"/>
      <c r="Z2131" s="5">
        <f t="shared" si="891"/>
        <v>0</v>
      </c>
      <c r="AA2131" s="189"/>
      <c r="AB2131" s="189"/>
      <c r="AC2131" s="189"/>
      <c r="AD2131" s="189"/>
      <c r="AE2131" s="189"/>
      <c r="AF2131" s="189"/>
      <c r="AG2131" s="189"/>
      <c r="AH2131" s="189"/>
      <c r="AI2131" s="189"/>
      <c r="AJ2131" s="189"/>
      <c r="AK2131" s="189"/>
      <c r="AL2131" s="189"/>
      <c r="AM2131" s="189"/>
      <c r="AN2131" s="189"/>
      <c r="AO2131" s="189"/>
      <c r="AP2131" s="189"/>
      <c r="AQ2131" s="189"/>
      <c r="AR2131" s="189"/>
      <c r="AS2131" s="189"/>
      <c r="AT2131" s="189"/>
      <c r="AU2131" s="189"/>
      <c r="AV2131" s="189"/>
      <c r="AW2131" s="189"/>
      <c r="AX2131" s="189"/>
      <c r="AY2131" s="189"/>
      <c r="AZ2131" s="189"/>
      <c r="BA2131" s="189"/>
      <c r="BB2131" s="189"/>
      <c r="BC2131" s="189"/>
      <c r="BD2131" s="189"/>
      <c r="BE2131" s="189"/>
      <c r="BF2131" s="189"/>
      <c r="BG2131" s="189"/>
    </row>
    <row r="2132" spans="1:59" s="425" customFormat="1" ht="12">
      <c r="A2132" s="418">
        <v>50</v>
      </c>
      <c r="B2132" s="28" t="s">
        <v>1519</v>
      </c>
      <c r="C2132" s="419">
        <v>820</v>
      </c>
      <c r="D2132" s="420">
        <f>SUM(D2133:D2134)</f>
        <v>820</v>
      </c>
      <c r="E2132" s="420">
        <f>SUM(E2133:E2134)</f>
        <v>0</v>
      </c>
      <c r="F2132" s="420">
        <f t="shared" ref="F2132:P2132" si="914">SUM(F2133:F2134)</f>
        <v>0</v>
      </c>
      <c r="G2132" s="420">
        <f t="shared" si="914"/>
        <v>0</v>
      </c>
      <c r="H2132" s="420">
        <f t="shared" si="914"/>
        <v>0</v>
      </c>
      <c r="I2132" s="420">
        <f t="shared" si="914"/>
        <v>0</v>
      </c>
      <c r="J2132" s="420">
        <f t="shared" si="914"/>
        <v>0</v>
      </c>
      <c r="K2132" s="420">
        <f t="shared" si="914"/>
        <v>0</v>
      </c>
      <c r="L2132" s="420">
        <f t="shared" si="914"/>
        <v>0</v>
      </c>
      <c r="M2132" s="420">
        <f t="shared" si="914"/>
        <v>0</v>
      </c>
      <c r="N2132" s="420">
        <f t="shared" si="914"/>
        <v>820</v>
      </c>
      <c r="O2132" s="420">
        <f t="shared" si="914"/>
        <v>0</v>
      </c>
      <c r="P2132" s="420">
        <f t="shared" si="914"/>
        <v>0</v>
      </c>
      <c r="Q2132" s="420">
        <v>0</v>
      </c>
      <c r="R2132" s="420"/>
      <c r="S2132" s="420">
        <v>0</v>
      </c>
      <c r="T2132" s="420">
        <v>0</v>
      </c>
      <c r="U2132" s="421">
        <f t="shared" si="899"/>
        <v>820</v>
      </c>
      <c r="V2132" s="32">
        <f t="shared" si="900"/>
        <v>820</v>
      </c>
      <c r="W2132" s="97">
        <f t="shared" si="901"/>
        <v>820</v>
      </c>
      <c r="X2132" s="422">
        <f t="shared" ref="X2132:X2192" si="915">D2132-C2132</f>
        <v>0</v>
      </c>
      <c r="Y2132" s="64" t="s">
        <v>17</v>
      </c>
      <c r="Z2132" s="423" t="s">
        <v>410</v>
      </c>
      <c r="AA2132" s="189"/>
      <c r="AB2132" s="189"/>
      <c r="AC2132" s="424"/>
      <c r="AD2132" s="424"/>
      <c r="AE2132" s="424"/>
      <c r="AF2132" s="424"/>
      <c r="AG2132" s="424"/>
      <c r="AH2132" s="424"/>
      <c r="AI2132" s="424"/>
      <c r="AJ2132" s="424"/>
      <c r="AK2132" s="424"/>
      <c r="AL2132" s="424"/>
      <c r="AM2132" s="424"/>
      <c r="AN2132" s="424"/>
      <c r="AO2132" s="424"/>
      <c r="AP2132" s="424"/>
      <c r="AQ2132" s="424"/>
      <c r="AR2132" s="424"/>
      <c r="AS2132" s="424"/>
      <c r="AT2132" s="424"/>
      <c r="AU2132" s="424"/>
      <c r="AV2132" s="424"/>
      <c r="AW2132" s="424"/>
      <c r="AX2132" s="424"/>
      <c r="AY2132" s="424"/>
      <c r="AZ2132" s="424"/>
      <c r="BA2132" s="424"/>
      <c r="BB2132" s="424"/>
      <c r="BC2132" s="424"/>
      <c r="BD2132" s="424"/>
      <c r="BE2132" s="424"/>
      <c r="BF2132" s="424"/>
      <c r="BG2132" s="424"/>
    </row>
    <row r="2133" spans="1:59" s="190" customFormat="1" ht="28.5" customHeight="1">
      <c r="A2133" s="199" t="s">
        <v>40</v>
      </c>
      <c r="B2133" s="186" t="s">
        <v>1520</v>
      </c>
      <c r="C2133" s="417">
        <v>320</v>
      </c>
      <c r="D2133" s="52">
        <f>SUM(E2133:P2133)</f>
        <v>320</v>
      </c>
      <c r="E2133" s="52"/>
      <c r="F2133" s="52"/>
      <c r="G2133" s="52"/>
      <c r="H2133" s="52"/>
      <c r="I2133" s="52"/>
      <c r="J2133" s="52"/>
      <c r="K2133" s="52"/>
      <c r="L2133" s="52"/>
      <c r="M2133" s="52"/>
      <c r="N2133" s="52">
        <v>320</v>
      </c>
      <c r="O2133" s="52"/>
      <c r="P2133" s="52"/>
      <c r="Q2133" s="52"/>
      <c r="R2133" s="52"/>
      <c r="S2133" s="52"/>
      <c r="T2133" s="52"/>
      <c r="U2133" s="406">
        <f t="shared" si="899"/>
        <v>320</v>
      </c>
      <c r="V2133" s="32">
        <f t="shared" si="900"/>
        <v>320</v>
      </c>
      <c r="W2133" s="97">
        <f t="shared" si="901"/>
        <v>320</v>
      </c>
      <c r="X2133" s="53">
        <f t="shared" si="915"/>
        <v>0</v>
      </c>
      <c r="Y2133" s="64"/>
      <c r="Z2133" s="5">
        <f t="shared" si="891"/>
        <v>0</v>
      </c>
      <c r="AA2133" s="189"/>
      <c r="AB2133" s="189"/>
      <c r="AC2133" s="189"/>
      <c r="AD2133" s="189"/>
      <c r="AE2133" s="189"/>
      <c r="AF2133" s="189"/>
      <c r="AG2133" s="189"/>
      <c r="AH2133" s="189"/>
      <c r="AI2133" s="189"/>
      <c r="AJ2133" s="189"/>
      <c r="AK2133" s="189"/>
      <c r="AL2133" s="189"/>
      <c r="AM2133" s="189"/>
      <c r="AN2133" s="189"/>
      <c r="AO2133" s="189"/>
      <c r="AP2133" s="189"/>
      <c r="AQ2133" s="189"/>
      <c r="AR2133" s="189"/>
      <c r="AS2133" s="189"/>
      <c r="AT2133" s="189"/>
      <c r="AU2133" s="189"/>
      <c r="AV2133" s="189"/>
      <c r="AW2133" s="189"/>
      <c r="AX2133" s="189"/>
      <c r="AY2133" s="189"/>
      <c r="AZ2133" s="189"/>
      <c r="BA2133" s="189"/>
      <c r="BB2133" s="189"/>
      <c r="BC2133" s="189"/>
      <c r="BD2133" s="189"/>
      <c r="BE2133" s="189"/>
      <c r="BF2133" s="189"/>
      <c r="BG2133" s="189"/>
    </row>
    <row r="2134" spans="1:59" s="190" customFormat="1" ht="36.75" customHeight="1">
      <c r="A2134" s="199" t="s">
        <v>40</v>
      </c>
      <c r="B2134" s="186" t="s">
        <v>1521</v>
      </c>
      <c r="C2134" s="417">
        <v>500</v>
      </c>
      <c r="D2134" s="52">
        <f>SUM(E2134:P2134)</f>
        <v>500</v>
      </c>
      <c r="E2134" s="52"/>
      <c r="F2134" s="52"/>
      <c r="G2134" s="52"/>
      <c r="H2134" s="52"/>
      <c r="I2134" s="52"/>
      <c r="J2134" s="52"/>
      <c r="K2134" s="52"/>
      <c r="L2134" s="52"/>
      <c r="M2134" s="52"/>
      <c r="N2134" s="52">
        <v>500</v>
      </c>
      <c r="O2134" s="52"/>
      <c r="P2134" s="52"/>
      <c r="Q2134" s="52"/>
      <c r="R2134" s="52"/>
      <c r="S2134" s="52"/>
      <c r="T2134" s="52"/>
      <c r="U2134" s="406">
        <f t="shared" si="899"/>
        <v>500</v>
      </c>
      <c r="V2134" s="32">
        <f t="shared" si="900"/>
        <v>500</v>
      </c>
      <c r="W2134" s="97">
        <f t="shared" si="901"/>
        <v>500</v>
      </c>
      <c r="X2134" s="53">
        <f t="shared" si="915"/>
        <v>0</v>
      </c>
      <c r="Y2134" s="64"/>
      <c r="Z2134" s="5">
        <f t="shared" si="891"/>
        <v>0</v>
      </c>
      <c r="AA2134" s="189"/>
      <c r="AB2134" s="189"/>
      <c r="AC2134" s="189"/>
      <c r="AD2134" s="189"/>
      <c r="AE2134" s="189"/>
      <c r="AF2134" s="189"/>
      <c r="AG2134" s="189"/>
      <c r="AH2134" s="189"/>
      <c r="AI2134" s="189"/>
      <c r="AJ2134" s="189"/>
      <c r="AK2134" s="189"/>
      <c r="AL2134" s="189"/>
      <c r="AM2134" s="189"/>
      <c r="AN2134" s="189"/>
      <c r="AO2134" s="189"/>
      <c r="AP2134" s="189"/>
      <c r="AQ2134" s="189"/>
      <c r="AR2134" s="189"/>
      <c r="AS2134" s="189"/>
      <c r="AT2134" s="189"/>
      <c r="AU2134" s="189"/>
      <c r="AV2134" s="189"/>
      <c r="AW2134" s="189"/>
      <c r="AX2134" s="189"/>
      <c r="AY2134" s="189"/>
      <c r="AZ2134" s="189"/>
      <c r="BA2134" s="189"/>
      <c r="BB2134" s="189"/>
      <c r="BC2134" s="189"/>
      <c r="BD2134" s="189"/>
      <c r="BE2134" s="189"/>
      <c r="BF2134" s="189"/>
      <c r="BG2134" s="189"/>
    </row>
    <row r="2135" spans="1:59" s="425" customFormat="1" ht="12">
      <c r="A2135" s="418">
        <v>51</v>
      </c>
      <c r="B2135" s="28" t="s">
        <v>1522</v>
      </c>
      <c r="C2135" s="419">
        <v>1350</v>
      </c>
      <c r="D2135" s="420">
        <f>SUM(D2136:D2143)</f>
        <v>900</v>
      </c>
      <c r="E2135" s="420">
        <f t="shared" ref="E2135:P2135" si="916">SUM(E2136:E2141)</f>
        <v>0</v>
      </c>
      <c r="F2135" s="420">
        <f>SUM(F2136:F2143)</f>
        <v>200</v>
      </c>
      <c r="G2135" s="420">
        <f t="shared" si="916"/>
        <v>0</v>
      </c>
      <c r="H2135" s="420">
        <f t="shared" si="916"/>
        <v>0</v>
      </c>
      <c r="I2135" s="420">
        <f t="shared" si="916"/>
        <v>0</v>
      </c>
      <c r="J2135" s="420">
        <f t="shared" si="916"/>
        <v>0</v>
      </c>
      <c r="K2135" s="420">
        <f t="shared" si="916"/>
        <v>0</v>
      </c>
      <c r="L2135" s="420">
        <f t="shared" si="916"/>
        <v>0</v>
      </c>
      <c r="M2135" s="420">
        <f t="shared" si="916"/>
        <v>0</v>
      </c>
      <c r="N2135" s="420">
        <f>SUM(N2136:N2143)</f>
        <v>700</v>
      </c>
      <c r="O2135" s="420">
        <f t="shared" si="916"/>
        <v>0</v>
      </c>
      <c r="P2135" s="420">
        <f t="shared" si="916"/>
        <v>0</v>
      </c>
      <c r="Q2135" s="420">
        <v>0</v>
      </c>
      <c r="R2135" s="420"/>
      <c r="S2135" s="420">
        <v>0</v>
      </c>
      <c r="T2135" s="420">
        <v>0</v>
      </c>
      <c r="U2135" s="421">
        <f t="shared" si="899"/>
        <v>900</v>
      </c>
      <c r="V2135" s="32">
        <f t="shared" si="900"/>
        <v>900</v>
      </c>
      <c r="W2135" s="97">
        <f t="shared" si="901"/>
        <v>900</v>
      </c>
      <c r="X2135" s="422">
        <f t="shared" si="915"/>
        <v>-450</v>
      </c>
      <c r="Y2135" s="64" t="s">
        <v>17</v>
      </c>
      <c r="Z2135" s="423" t="s">
        <v>410</v>
      </c>
      <c r="AA2135" s="189"/>
      <c r="AB2135" s="189"/>
      <c r="AC2135" s="424"/>
      <c r="AD2135" s="424"/>
      <c r="AE2135" s="424"/>
      <c r="AF2135" s="424"/>
      <c r="AG2135" s="424"/>
      <c r="AH2135" s="424"/>
      <c r="AI2135" s="424"/>
      <c r="AJ2135" s="424"/>
      <c r="AK2135" s="424"/>
      <c r="AL2135" s="424"/>
      <c r="AM2135" s="424"/>
      <c r="AN2135" s="424"/>
      <c r="AO2135" s="424"/>
      <c r="AP2135" s="424"/>
      <c r="AQ2135" s="424"/>
      <c r="AR2135" s="424"/>
      <c r="AS2135" s="424"/>
      <c r="AT2135" s="424"/>
      <c r="AU2135" s="424"/>
      <c r="AV2135" s="424"/>
      <c r="AW2135" s="424"/>
      <c r="AX2135" s="424"/>
      <c r="AY2135" s="424"/>
      <c r="AZ2135" s="424"/>
      <c r="BA2135" s="424"/>
      <c r="BB2135" s="424"/>
      <c r="BC2135" s="424"/>
      <c r="BD2135" s="424"/>
      <c r="BE2135" s="424"/>
      <c r="BF2135" s="424"/>
      <c r="BG2135" s="424"/>
    </row>
    <row r="2136" spans="1:59" s="190" customFormat="1" ht="12" hidden="1">
      <c r="A2136" s="199" t="s">
        <v>40</v>
      </c>
      <c r="B2136" s="186" t="s">
        <v>1523</v>
      </c>
      <c r="C2136" s="435">
        <v>150</v>
      </c>
      <c r="D2136" s="436">
        <f>SUM(E2136:P2136)</f>
        <v>0</v>
      </c>
      <c r="E2136" s="436"/>
      <c r="F2136" s="436"/>
      <c r="G2136" s="436"/>
      <c r="H2136" s="436"/>
      <c r="I2136" s="436"/>
      <c r="J2136" s="436"/>
      <c r="K2136" s="436"/>
      <c r="L2136" s="436"/>
      <c r="M2136" s="436"/>
      <c r="N2136" s="436"/>
      <c r="O2136" s="436"/>
      <c r="P2136" s="436"/>
      <c r="Q2136" s="436"/>
      <c r="R2136" s="436"/>
      <c r="S2136" s="436"/>
      <c r="T2136" s="436"/>
      <c r="U2136" s="406">
        <f t="shared" si="899"/>
        <v>0</v>
      </c>
      <c r="V2136" s="32">
        <f t="shared" si="900"/>
        <v>0</v>
      </c>
      <c r="W2136" s="97">
        <f t="shared" si="901"/>
        <v>0</v>
      </c>
      <c r="X2136" s="437">
        <f t="shared" si="915"/>
        <v>-150</v>
      </c>
      <c r="Y2136" s="64"/>
      <c r="Z2136" s="5">
        <f t="shared" si="891"/>
        <v>0</v>
      </c>
      <c r="AA2136" s="189"/>
      <c r="AB2136" s="189"/>
      <c r="AC2136" s="189"/>
      <c r="AD2136" s="189"/>
      <c r="AE2136" s="189"/>
      <c r="AF2136" s="189"/>
      <c r="AG2136" s="189"/>
      <c r="AH2136" s="189"/>
      <c r="AI2136" s="189"/>
      <c r="AJ2136" s="189"/>
      <c r="AK2136" s="189"/>
      <c r="AL2136" s="189"/>
      <c r="AM2136" s="189"/>
      <c r="AN2136" s="189"/>
      <c r="AO2136" s="189"/>
      <c r="AP2136" s="189"/>
      <c r="AQ2136" s="189"/>
      <c r="AR2136" s="189"/>
      <c r="AS2136" s="189"/>
      <c r="AT2136" s="189"/>
      <c r="AU2136" s="189"/>
      <c r="AV2136" s="189"/>
      <c r="AW2136" s="189"/>
      <c r="AX2136" s="189"/>
      <c r="AY2136" s="189"/>
      <c r="AZ2136" s="189"/>
      <c r="BA2136" s="189"/>
      <c r="BB2136" s="189"/>
      <c r="BC2136" s="189"/>
      <c r="BD2136" s="189"/>
      <c r="BE2136" s="189"/>
      <c r="BF2136" s="189"/>
      <c r="BG2136" s="189"/>
    </row>
    <row r="2137" spans="1:59" s="190" customFormat="1" ht="24">
      <c r="A2137" s="199" t="s">
        <v>40</v>
      </c>
      <c r="B2137" s="186" t="s">
        <v>1524</v>
      </c>
      <c r="C2137" s="435">
        <v>200</v>
      </c>
      <c r="D2137" s="436">
        <f t="shared" ref="D2137:D2141" si="917">SUM(E2137:P2137)</f>
        <v>200</v>
      </c>
      <c r="E2137" s="436"/>
      <c r="F2137" s="436">
        <v>200</v>
      </c>
      <c r="G2137" s="436"/>
      <c r="H2137" s="436"/>
      <c r="I2137" s="436"/>
      <c r="J2137" s="436"/>
      <c r="K2137" s="436"/>
      <c r="L2137" s="436"/>
      <c r="M2137" s="436"/>
      <c r="N2137" s="436"/>
      <c r="O2137" s="436"/>
      <c r="P2137" s="436"/>
      <c r="Q2137" s="436"/>
      <c r="R2137" s="436"/>
      <c r="S2137" s="436"/>
      <c r="T2137" s="436"/>
      <c r="U2137" s="406">
        <f t="shared" si="899"/>
        <v>200</v>
      </c>
      <c r="V2137" s="32">
        <f t="shared" si="900"/>
        <v>200</v>
      </c>
      <c r="W2137" s="97">
        <f t="shared" si="901"/>
        <v>200</v>
      </c>
      <c r="X2137" s="437">
        <f t="shared" si="915"/>
        <v>0</v>
      </c>
      <c r="Y2137" s="64"/>
      <c r="Z2137" s="5">
        <f t="shared" si="891"/>
        <v>0</v>
      </c>
      <c r="AA2137" s="189"/>
      <c r="AB2137" s="189"/>
      <c r="AC2137" s="189"/>
      <c r="AD2137" s="189"/>
      <c r="AE2137" s="189"/>
      <c r="AF2137" s="189"/>
      <c r="AG2137" s="189"/>
      <c r="AH2137" s="189"/>
      <c r="AI2137" s="189"/>
      <c r="AJ2137" s="189"/>
      <c r="AK2137" s="189"/>
      <c r="AL2137" s="189"/>
      <c r="AM2137" s="189"/>
      <c r="AN2137" s="189"/>
      <c r="AO2137" s="189"/>
      <c r="AP2137" s="189"/>
      <c r="AQ2137" s="189"/>
      <c r="AR2137" s="189"/>
      <c r="AS2137" s="189"/>
      <c r="AT2137" s="189"/>
      <c r="AU2137" s="189"/>
      <c r="AV2137" s="189"/>
      <c r="AW2137" s="189"/>
      <c r="AX2137" s="189"/>
      <c r="AY2137" s="189"/>
      <c r="AZ2137" s="189"/>
      <c r="BA2137" s="189"/>
      <c r="BB2137" s="189"/>
      <c r="BC2137" s="189"/>
      <c r="BD2137" s="189"/>
      <c r="BE2137" s="189"/>
      <c r="BF2137" s="189"/>
      <c r="BG2137" s="189"/>
    </row>
    <row r="2138" spans="1:59" s="190" customFormat="1" ht="12">
      <c r="A2138" s="199" t="s">
        <v>40</v>
      </c>
      <c r="B2138" s="186" t="s">
        <v>1525</v>
      </c>
      <c r="C2138" s="435">
        <v>50</v>
      </c>
      <c r="D2138" s="436">
        <f t="shared" si="917"/>
        <v>50</v>
      </c>
      <c r="E2138" s="436"/>
      <c r="F2138" s="436"/>
      <c r="G2138" s="436"/>
      <c r="H2138" s="436"/>
      <c r="I2138" s="436"/>
      <c r="J2138" s="436"/>
      <c r="K2138" s="436"/>
      <c r="L2138" s="436"/>
      <c r="M2138" s="436"/>
      <c r="N2138" s="436">
        <v>50</v>
      </c>
      <c r="O2138" s="436"/>
      <c r="P2138" s="436"/>
      <c r="Q2138" s="436"/>
      <c r="R2138" s="436"/>
      <c r="S2138" s="436"/>
      <c r="T2138" s="436"/>
      <c r="U2138" s="406">
        <f t="shared" si="899"/>
        <v>50</v>
      </c>
      <c r="V2138" s="32">
        <f t="shared" si="900"/>
        <v>50</v>
      </c>
      <c r="W2138" s="97"/>
      <c r="X2138" s="437">
        <f t="shared" si="915"/>
        <v>0</v>
      </c>
      <c r="Y2138" s="64"/>
      <c r="Z2138" s="5">
        <f t="shared" si="891"/>
        <v>0</v>
      </c>
      <c r="AA2138" s="189"/>
      <c r="AB2138" s="189"/>
      <c r="AC2138" s="189"/>
      <c r="AD2138" s="189"/>
      <c r="AE2138" s="189"/>
      <c r="AF2138" s="189"/>
      <c r="AG2138" s="189"/>
      <c r="AH2138" s="189"/>
      <c r="AI2138" s="189"/>
      <c r="AJ2138" s="189"/>
      <c r="AK2138" s="189"/>
      <c r="AL2138" s="189"/>
      <c r="AM2138" s="189"/>
      <c r="AN2138" s="189"/>
      <c r="AO2138" s="189"/>
      <c r="AP2138" s="189"/>
      <c r="AQ2138" s="189"/>
      <c r="AR2138" s="189"/>
      <c r="AS2138" s="189"/>
      <c r="AT2138" s="189"/>
      <c r="AU2138" s="189"/>
      <c r="AV2138" s="189"/>
      <c r="AW2138" s="189"/>
      <c r="AX2138" s="189"/>
      <c r="AY2138" s="189"/>
      <c r="AZ2138" s="189"/>
      <c r="BA2138" s="189"/>
      <c r="BB2138" s="189"/>
      <c r="BC2138" s="189"/>
      <c r="BD2138" s="189"/>
      <c r="BE2138" s="189"/>
      <c r="BF2138" s="189"/>
      <c r="BG2138" s="189"/>
    </row>
    <row r="2139" spans="1:59" s="190" customFormat="1" ht="24">
      <c r="A2139" s="199" t="s">
        <v>40</v>
      </c>
      <c r="B2139" s="186" t="s">
        <v>1526</v>
      </c>
      <c r="C2139" s="435">
        <v>300</v>
      </c>
      <c r="D2139" s="436">
        <f t="shared" si="917"/>
        <v>300</v>
      </c>
      <c r="E2139" s="436"/>
      <c r="F2139" s="436"/>
      <c r="G2139" s="436"/>
      <c r="H2139" s="436"/>
      <c r="I2139" s="436"/>
      <c r="J2139" s="436"/>
      <c r="K2139" s="436"/>
      <c r="L2139" s="436"/>
      <c r="M2139" s="436"/>
      <c r="N2139" s="436">
        <v>300</v>
      </c>
      <c r="O2139" s="436"/>
      <c r="P2139" s="436"/>
      <c r="Q2139" s="436"/>
      <c r="R2139" s="436"/>
      <c r="S2139" s="436"/>
      <c r="T2139" s="436"/>
      <c r="U2139" s="406">
        <f t="shared" si="899"/>
        <v>300</v>
      </c>
      <c r="V2139" s="32">
        <f t="shared" si="900"/>
        <v>300</v>
      </c>
      <c r="W2139" s="97">
        <f t="shared" si="901"/>
        <v>300</v>
      </c>
      <c r="X2139" s="437">
        <f t="shared" si="915"/>
        <v>0</v>
      </c>
      <c r="Y2139" s="64"/>
      <c r="Z2139" s="5">
        <f t="shared" ref="Z2139:Z2193" si="918">D2139-E2139-F2139-G2139-H2139-I2139-J2139-K2139-L2139-M2139-N2139-O2139-P2139</f>
        <v>0</v>
      </c>
      <c r="AA2139" s="189"/>
      <c r="AB2139" s="189"/>
      <c r="AC2139" s="189"/>
      <c r="AD2139" s="189"/>
      <c r="AE2139" s="189"/>
      <c r="AF2139" s="189"/>
      <c r="AG2139" s="189"/>
      <c r="AH2139" s="189"/>
      <c r="AI2139" s="189"/>
      <c r="AJ2139" s="189"/>
      <c r="AK2139" s="189"/>
      <c r="AL2139" s="189"/>
      <c r="AM2139" s="189"/>
      <c r="AN2139" s="189"/>
      <c r="AO2139" s="189"/>
      <c r="AP2139" s="189"/>
      <c r="AQ2139" s="189"/>
      <c r="AR2139" s="189"/>
      <c r="AS2139" s="189"/>
      <c r="AT2139" s="189"/>
      <c r="AU2139" s="189"/>
      <c r="AV2139" s="189"/>
      <c r="AW2139" s="189"/>
      <c r="AX2139" s="189"/>
      <c r="AY2139" s="189"/>
      <c r="AZ2139" s="189"/>
      <c r="BA2139" s="189"/>
      <c r="BB2139" s="189"/>
      <c r="BC2139" s="189"/>
      <c r="BD2139" s="189"/>
      <c r="BE2139" s="189"/>
      <c r="BF2139" s="189"/>
      <c r="BG2139" s="189"/>
    </row>
    <row r="2140" spans="1:59" s="190" customFormat="1" ht="12" hidden="1">
      <c r="A2140" s="199" t="s">
        <v>40</v>
      </c>
      <c r="B2140" s="246" t="s">
        <v>1527</v>
      </c>
      <c r="C2140" s="435">
        <v>450</v>
      </c>
      <c r="D2140" s="436">
        <f t="shared" si="917"/>
        <v>0</v>
      </c>
      <c r="E2140" s="436"/>
      <c r="F2140" s="436"/>
      <c r="G2140" s="436"/>
      <c r="H2140" s="436"/>
      <c r="I2140" s="436"/>
      <c r="J2140" s="436"/>
      <c r="K2140" s="436"/>
      <c r="L2140" s="436"/>
      <c r="M2140" s="436"/>
      <c r="N2140" s="436"/>
      <c r="O2140" s="436"/>
      <c r="P2140" s="436"/>
      <c r="Q2140" s="436"/>
      <c r="R2140" s="436"/>
      <c r="S2140" s="436"/>
      <c r="T2140" s="436"/>
      <c r="U2140" s="406">
        <f t="shared" si="899"/>
        <v>0</v>
      </c>
      <c r="V2140" s="32">
        <f t="shared" si="900"/>
        <v>0</v>
      </c>
      <c r="W2140" s="97">
        <f t="shared" si="901"/>
        <v>0</v>
      </c>
      <c r="X2140" s="437">
        <f t="shared" si="915"/>
        <v>-450</v>
      </c>
      <c r="Y2140" s="64"/>
      <c r="Z2140" s="5">
        <f t="shared" si="918"/>
        <v>0</v>
      </c>
      <c r="AA2140" s="189"/>
      <c r="AB2140" s="189"/>
      <c r="AC2140" s="189"/>
      <c r="AD2140" s="189"/>
      <c r="AE2140" s="189"/>
      <c r="AF2140" s="189"/>
      <c r="AG2140" s="189"/>
      <c r="AH2140" s="189"/>
      <c r="AI2140" s="189"/>
      <c r="AJ2140" s="189"/>
      <c r="AK2140" s="189"/>
      <c r="AL2140" s="189"/>
      <c r="AM2140" s="189"/>
      <c r="AN2140" s="189"/>
      <c r="AO2140" s="189"/>
      <c r="AP2140" s="189"/>
      <c r="AQ2140" s="189"/>
      <c r="AR2140" s="189"/>
      <c r="AS2140" s="189"/>
      <c r="AT2140" s="189"/>
      <c r="AU2140" s="189"/>
      <c r="AV2140" s="189"/>
      <c r="AW2140" s="189"/>
      <c r="AX2140" s="189"/>
      <c r="AY2140" s="189"/>
      <c r="AZ2140" s="189"/>
      <c r="BA2140" s="189"/>
      <c r="BB2140" s="189"/>
      <c r="BC2140" s="189"/>
      <c r="BD2140" s="189"/>
      <c r="BE2140" s="189"/>
      <c r="BF2140" s="189"/>
      <c r="BG2140" s="189"/>
    </row>
    <row r="2141" spans="1:59" s="190" customFormat="1" ht="24" hidden="1">
      <c r="A2141" s="199" t="s">
        <v>40</v>
      </c>
      <c r="B2141" s="209" t="s">
        <v>1528</v>
      </c>
      <c r="C2141" s="435">
        <v>200</v>
      </c>
      <c r="D2141" s="436">
        <f t="shared" si="917"/>
        <v>0</v>
      </c>
      <c r="E2141" s="436"/>
      <c r="F2141" s="436"/>
      <c r="G2141" s="436"/>
      <c r="H2141" s="436"/>
      <c r="I2141" s="436"/>
      <c r="J2141" s="436"/>
      <c r="K2141" s="436"/>
      <c r="L2141" s="436"/>
      <c r="M2141" s="436"/>
      <c r="N2141" s="436"/>
      <c r="O2141" s="436"/>
      <c r="P2141" s="436"/>
      <c r="Q2141" s="436"/>
      <c r="R2141" s="436"/>
      <c r="S2141" s="436"/>
      <c r="T2141" s="436"/>
      <c r="U2141" s="406">
        <f t="shared" si="899"/>
        <v>0</v>
      </c>
      <c r="V2141" s="32">
        <f t="shared" si="900"/>
        <v>0</v>
      </c>
      <c r="W2141" s="97">
        <f t="shared" si="901"/>
        <v>0</v>
      </c>
      <c r="X2141" s="437">
        <f t="shared" si="915"/>
        <v>-200</v>
      </c>
      <c r="Y2141" s="64"/>
      <c r="Z2141" s="5">
        <f t="shared" si="918"/>
        <v>0</v>
      </c>
      <c r="AA2141" s="189"/>
      <c r="AB2141" s="189"/>
      <c r="AC2141" s="189"/>
      <c r="AD2141" s="189"/>
      <c r="AE2141" s="189"/>
      <c r="AF2141" s="189"/>
      <c r="AG2141" s="189"/>
      <c r="AH2141" s="189"/>
      <c r="AI2141" s="189"/>
      <c r="AJ2141" s="189"/>
      <c r="AK2141" s="189"/>
      <c r="AL2141" s="189"/>
      <c r="AM2141" s="189"/>
      <c r="AN2141" s="189"/>
      <c r="AO2141" s="189"/>
      <c r="AP2141" s="189"/>
      <c r="AQ2141" s="189"/>
      <c r="AR2141" s="189"/>
      <c r="AS2141" s="189"/>
      <c r="AT2141" s="189"/>
      <c r="AU2141" s="189"/>
      <c r="AV2141" s="189"/>
      <c r="AW2141" s="189"/>
      <c r="AX2141" s="189"/>
      <c r="AY2141" s="189"/>
      <c r="AZ2141" s="189"/>
      <c r="BA2141" s="189"/>
      <c r="BB2141" s="189"/>
      <c r="BC2141" s="189"/>
      <c r="BD2141" s="189"/>
      <c r="BE2141" s="189"/>
      <c r="BF2141" s="189"/>
      <c r="BG2141" s="189"/>
    </row>
    <row r="2142" spans="1:59" s="190" customFormat="1" ht="36">
      <c r="A2142" s="199" t="s">
        <v>40</v>
      </c>
      <c r="B2142" s="246" t="s">
        <v>1529</v>
      </c>
      <c r="C2142" s="435"/>
      <c r="D2142" s="436">
        <f>SUM(E2142:P2142)</f>
        <v>200</v>
      </c>
      <c r="E2142" s="436"/>
      <c r="F2142" s="436"/>
      <c r="G2142" s="436"/>
      <c r="H2142" s="436"/>
      <c r="I2142" s="436"/>
      <c r="J2142" s="436"/>
      <c r="K2142" s="436"/>
      <c r="L2142" s="436"/>
      <c r="M2142" s="436"/>
      <c r="N2142" s="436">
        <v>200</v>
      </c>
      <c r="O2142" s="436"/>
      <c r="P2142" s="436"/>
      <c r="Q2142" s="436"/>
      <c r="R2142" s="436"/>
      <c r="S2142" s="436"/>
      <c r="T2142" s="436"/>
      <c r="U2142" s="406"/>
      <c r="V2142" s="32"/>
      <c r="W2142" s="97">
        <f t="shared" si="901"/>
        <v>200</v>
      </c>
      <c r="X2142" s="437">
        <f t="shared" si="915"/>
        <v>200</v>
      </c>
      <c r="Y2142" s="64"/>
      <c r="Z2142" s="5">
        <f t="shared" si="918"/>
        <v>0</v>
      </c>
      <c r="AA2142" s="189"/>
      <c r="AB2142" s="189"/>
      <c r="AC2142" s="189"/>
      <c r="AD2142" s="189"/>
      <c r="AE2142" s="189"/>
      <c r="AF2142" s="189"/>
      <c r="AG2142" s="189"/>
      <c r="AH2142" s="189"/>
      <c r="AI2142" s="189"/>
      <c r="AJ2142" s="189"/>
      <c r="AK2142" s="189"/>
      <c r="AL2142" s="189"/>
      <c r="AM2142" s="189"/>
      <c r="AN2142" s="189"/>
      <c r="AO2142" s="189"/>
      <c r="AP2142" s="189"/>
      <c r="AQ2142" s="189"/>
      <c r="AR2142" s="189"/>
      <c r="AS2142" s="189"/>
      <c r="AT2142" s="189"/>
      <c r="AU2142" s="189"/>
      <c r="AV2142" s="189"/>
      <c r="AW2142" s="189"/>
      <c r="AX2142" s="189"/>
      <c r="AY2142" s="189"/>
      <c r="AZ2142" s="189"/>
      <c r="BA2142" s="189"/>
      <c r="BB2142" s="189"/>
      <c r="BC2142" s="189"/>
      <c r="BD2142" s="189"/>
      <c r="BE2142" s="189"/>
      <c r="BF2142" s="189"/>
      <c r="BG2142" s="189"/>
    </row>
    <row r="2143" spans="1:59" s="190" customFormat="1" ht="48">
      <c r="A2143" s="199" t="s">
        <v>40</v>
      </c>
      <c r="B2143" s="246" t="s">
        <v>1530</v>
      </c>
      <c r="C2143" s="435"/>
      <c r="D2143" s="436">
        <f>SUM(E2143:P2143)</f>
        <v>150</v>
      </c>
      <c r="E2143" s="436"/>
      <c r="F2143" s="436"/>
      <c r="G2143" s="436"/>
      <c r="H2143" s="436"/>
      <c r="I2143" s="436"/>
      <c r="J2143" s="436"/>
      <c r="K2143" s="436"/>
      <c r="L2143" s="436"/>
      <c r="M2143" s="436"/>
      <c r="N2143" s="436">
        <v>150</v>
      </c>
      <c r="O2143" s="436"/>
      <c r="P2143" s="436"/>
      <c r="Q2143" s="436"/>
      <c r="R2143" s="436"/>
      <c r="S2143" s="436"/>
      <c r="T2143" s="436"/>
      <c r="U2143" s="406"/>
      <c r="V2143" s="32"/>
      <c r="W2143" s="97">
        <f t="shared" si="901"/>
        <v>150</v>
      </c>
      <c r="X2143" s="437">
        <f t="shared" si="915"/>
        <v>150</v>
      </c>
      <c r="Y2143" s="64"/>
      <c r="Z2143" s="5">
        <f t="shared" si="918"/>
        <v>0</v>
      </c>
      <c r="AA2143" s="189"/>
      <c r="AB2143" s="189"/>
      <c r="AC2143" s="189"/>
      <c r="AD2143" s="189"/>
      <c r="AE2143" s="189"/>
      <c r="AF2143" s="189"/>
      <c r="AG2143" s="189"/>
      <c r="AH2143" s="189"/>
      <c r="AI2143" s="189"/>
      <c r="AJ2143" s="189"/>
      <c r="AK2143" s="189"/>
      <c r="AL2143" s="189"/>
      <c r="AM2143" s="189"/>
      <c r="AN2143" s="189"/>
      <c r="AO2143" s="189"/>
      <c r="AP2143" s="189"/>
      <c r="AQ2143" s="189"/>
      <c r="AR2143" s="189"/>
      <c r="AS2143" s="189"/>
      <c r="AT2143" s="189"/>
      <c r="AU2143" s="189"/>
      <c r="AV2143" s="189"/>
      <c r="AW2143" s="189"/>
      <c r="AX2143" s="189"/>
      <c r="AY2143" s="189"/>
      <c r="AZ2143" s="189"/>
      <c r="BA2143" s="189"/>
      <c r="BB2143" s="189"/>
      <c r="BC2143" s="189"/>
      <c r="BD2143" s="189"/>
      <c r="BE2143" s="189"/>
      <c r="BF2143" s="189"/>
      <c r="BG2143" s="189"/>
    </row>
    <row r="2144" spans="1:59" s="425" customFormat="1" ht="12">
      <c r="A2144" s="418">
        <v>52</v>
      </c>
      <c r="B2144" s="28" t="s">
        <v>1531</v>
      </c>
      <c r="C2144" s="419">
        <v>2800</v>
      </c>
      <c r="D2144" s="420">
        <f>SUM(D2145:D2149)</f>
        <v>3150</v>
      </c>
      <c r="E2144" s="420">
        <f>SUM(E2145:E2149)</f>
        <v>2000</v>
      </c>
      <c r="F2144" s="420">
        <f t="shared" ref="F2144:P2144" si="919">SUM(F2148:F2148)</f>
        <v>0</v>
      </c>
      <c r="G2144" s="420">
        <f t="shared" si="919"/>
        <v>0</v>
      </c>
      <c r="H2144" s="420">
        <f t="shared" si="919"/>
        <v>0</v>
      </c>
      <c r="I2144" s="420">
        <f t="shared" si="919"/>
        <v>0</v>
      </c>
      <c r="J2144" s="420">
        <f t="shared" si="919"/>
        <v>0</v>
      </c>
      <c r="K2144" s="420">
        <f t="shared" si="919"/>
        <v>0</v>
      </c>
      <c r="L2144" s="420">
        <f t="shared" si="919"/>
        <v>0</v>
      </c>
      <c r="M2144" s="420">
        <f t="shared" si="919"/>
        <v>0</v>
      </c>
      <c r="N2144" s="420">
        <f>SUM(N2145:N2149)</f>
        <v>1150</v>
      </c>
      <c r="O2144" s="420">
        <f t="shared" si="919"/>
        <v>0</v>
      </c>
      <c r="P2144" s="420">
        <f t="shared" si="919"/>
        <v>0</v>
      </c>
      <c r="Q2144" s="420">
        <v>0</v>
      </c>
      <c r="R2144" s="420"/>
      <c r="S2144" s="420">
        <v>0</v>
      </c>
      <c r="T2144" s="420">
        <v>0</v>
      </c>
      <c r="U2144" s="421">
        <f t="shared" si="899"/>
        <v>3150</v>
      </c>
      <c r="V2144" s="32">
        <f t="shared" si="900"/>
        <v>3150</v>
      </c>
      <c r="W2144" s="97">
        <f t="shared" si="901"/>
        <v>3150</v>
      </c>
      <c r="X2144" s="422">
        <f t="shared" si="915"/>
        <v>350</v>
      </c>
      <c r="Y2144" s="64"/>
      <c r="Z2144" s="5">
        <f t="shared" si="918"/>
        <v>0</v>
      </c>
      <c r="AA2144" s="189"/>
      <c r="AB2144" s="189"/>
      <c r="AC2144" s="424"/>
      <c r="AD2144" s="424"/>
      <c r="AE2144" s="424"/>
      <c r="AF2144" s="424"/>
      <c r="AG2144" s="424"/>
      <c r="AH2144" s="424"/>
      <c r="AI2144" s="424"/>
      <c r="AJ2144" s="424"/>
      <c r="AK2144" s="424"/>
      <c r="AL2144" s="424"/>
      <c r="AM2144" s="424"/>
      <c r="AN2144" s="424"/>
      <c r="AO2144" s="424"/>
      <c r="AP2144" s="424"/>
      <c r="AQ2144" s="424"/>
      <c r="AR2144" s="424"/>
      <c r="AS2144" s="424"/>
      <c r="AT2144" s="424"/>
      <c r="AU2144" s="424"/>
      <c r="AV2144" s="424"/>
      <c r="AW2144" s="424"/>
      <c r="AX2144" s="424"/>
      <c r="AY2144" s="424"/>
      <c r="AZ2144" s="424"/>
      <c r="BA2144" s="424"/>
      <c r="BB2144" s="424"/>
      <c r="BC2144" s="424"/>
      <c r="BD2144" s="424"/>
      <c r="BE2144" s="424"/>
      <c r="BF2144" s="424"/>
      <c r="BG2144" s="424"/>
    </row>
    <row r="2145" spans="1:59" s="190" customFormat="1" ht="24">
      <c r="A2145" s="426" t="s">
        <v>40</v>
      </c>
      <c r="B2145" s="86" t="s">
        <v>1532</v>
      </c>
      <c r="C2145" s="435">
        <v>200</v>
      </c>
      <c r="D2145" s="52">
        <f>SUM(E2145:P2145)</f>
        <v>200</v>
      </c>
      <c r="E2145" s="52"/>
      <c r="F2145" s="52"/>
      <c r="G2145" s="52"/>
      <c r="H2145" s="52"/>
      <c r="I2145" s="52"/>
      <c r="J2145" s="52"/>
      <c r="K2145" s="52"/>
      <c r="L2145" s="52"/>
      <c r="M2145" s="52"/>
      <c r="N2145" s="52">
        <v>200</v>
      </c>
      <c r="O2145" s="52"/>
      <c r="P2145" s="52"/>
      <c r="Q2145" s="52"/>
      <c r="R2145" s="52"/>
      <c r="S2145" s="52"/>
      <c r="T2145" s="52"/>
      <c r="U2145" s="406"/>
      <c r="V2145" s="32"/>
      <c r="W2145" s="97"/>
      <c r="X2145" s="437">
        <f t="shared" si="915"/>
        <v>0</v>
      </c>
      <c r="Y2145" s="64" t="s">
        <v>17</v>
      </c>
      <c r="Z2145" s="423" t="s">
        <v>410</v>
      </c>
      <c r="AA2145" s="189"/>
      <c r="AB2145" s="189"/>
      <c r="AC2145" s="189"/>
      <c r="AD2145" s="189"/>
      <c r="AE2145" s="189"/>
      <c r="AF2145" s="189"/>
      <c r="AG2145" s="189"/>
      <c r="AH2145" s="189"/>
      <c r="AI2145" s="189"/>
      <c r="AJ2145" s="189"/>
      <c r="AK2145" s="189"/>
      <c r="AL2145" s="189"/>
      <c r="AM2145" s="189"/>
      <c r="AN2145" s="189"/>
      <c r="AO2145" s="189"/>
      <c r="AP2145" s="189"/>
      <c r="AQ2145" s="189"/>
      <c r="AR2145" s="189"/>
      <c r="AS2145" s="189"/>
      <c r="AT2145" s="189"/>
      <c r="AU2145" s="189"/>
      <c r="AV2145" s="189"/>
      <c r="AW2145" s="189"/>
      <c r="AX2145" s="189"/>
      <c r="AY2145" s="189"/>
      <c r="AZ2145" s="189"/>
      <c r="BA2145" s="189"/>
      <c r="BB2145" s="189"/>
      <c r="BC2145" s="189"/>
      <c r="BD2145" s="189"/>
      <c r="BE2145" s="189"/>
      <c r="BF2145" s="189"/>
      <c r="BG2145" s="189"/>
    </row>
    <row r="2146" spans="1:59" s="190" customFormat="1" ht="48.75" customHeight="1">
      <c r="A2146" s="426" t="s">
        <v>40</v>
      </c>
      <c r="B2146" s="86" t="s">
        <v>1533</v>
      </c>
      <c r="C2146" s="435">
        <v>200</v>
      </c>
      <c r="D2146" s="52">
        <f>SUM(E2146:P2146)</f>
        <v>200</v>
      </c>
      <c r="E2146" s="52"/>
      <c r="F2146" s="52"/>
      <c r="G2146" s="52"/>
      <c r="H2146" s="52"/>
      <c r="I2146" s="52"/>
      <c r="J2146" s="52"/>
      <c r="K2146" s="52"/>
      <c r="L2146" s="52"/>
      <c r="M2146" s="52"/>
      <c r="N2146" s="52">
        <v>200</v>
      </c>
      <c r="O2146" s="52"/>
      <c r="P2146" s="52"/>
      <c r="Q2146" s="52"/>
      <c r="R2146" s="52"/>
      <c r="S2146" s="52"/>
      <c r="T2146" s="52"/>
      <c r="U2146" s="406"/>
      <c r="V2146" s="32"/>
      <c r="W2146" s="97"/>
      <c r="X2146" s="437">
        <f t="shared" si="915"/>
        <v>0</v>
      </c>
      <c r="Y2146" s="64" t="s">
        <v>17</v>
      </c>
      <c r="Z2146" s="423" t="s">
        <v>410</v>
      </c>
      <c r="AA2146" s="189"/>
      <c r="AB2146" s="189"/>
      <c r="AC2146" s="189"/>
      <c r="AD2146" s="189"/>
      <c r="AE2146" s="189"/>
      <c r="AF2146" s="189"/>
      <c r="AG2146" s="189"/>
      <c r="AH2146" s="189"/>
      <c r="AI2146" s="189"/>
      <c r="AJ2146" s="189"/>
      <c r="AK2146" s="189"/>
      <c r="AL2146" s="189"/>
      <c r="AM2146" s="189"/>
      <c r="AN2146" s="189"/>
      <c r="AO2146" s="189"/>
      <c r="AP2146" s="189"/>
      <c r="AQ2146" s="189"/>
      <c r="AR2146" s="189"/>
      <c r="AS2146" s="189"/>
      <c r="AT2146" s="189"/>
      <c r="AU2146" s="189"/>
      <c r="AV2146" s="189"/>
      <c r="AW2146" s="189"/>
      <c r="AX2146" s="189"/>
      <c r="AY2146" s="189"/>
      <c r="AZ2146" s="189"/>
      <c r="BA2146" s="189"/>
      <c r="BB2146" s="189"/>
      <c r="BC2146" s="189"/>
      <c r="BD2146" s="189"/>
      <c r="BE2146" s="189"/>
      <c r="BF2146" s="189"/>
      <c r="BG2146" s="189"/>
    </row>
    <row r="2147" spans="1:59" s="190" customFormat="1" ht="24">
      <c r="A2147" s="426" t="s">
        <v>40</v>
      </c>
      <c r="B2147" s="86" t="s">
        <v>1534</v>
      </c>
      <c r="C2147" s="435">
        <v>400</v>
      </c>
      <c r="D2147" s="52">
        <f>SUM(E2147:P2147)</f>
        <v>400</v>
      </c>
      <c r="E2147" s="52"/>
      <c r="F2147" s="52"/>
      <c r="G2147" s="52"/>
      <c r="H2147" s="52"/>
      <c r="I2147" s="52"/>
      <c r="J2147" s="52"/>
      <c r="K2147" s="52"/>
      <c r="L2147" s="52"/>
      <c r="M2147" s="52"/>
      <c r="N2147" s="52">
        <v>400</v>
      </c>
      <c r="O2147" s="52"/>
      <c r="P2147" s="52"/>
      <c r="Q2147" s="52"/>
      <c r="R2147" s="52"/>
      <c r="S2147" s="52"/>
      <c r="T2147" s="52"/>
      <c r="U2147" s="406"/>
      <c r="V2147" s="32"/>
      <c r="W2147" s="97"/>
      <c r="X2147" s="437">
        <f t="shared" si="915"/>
        <v>0</v>
      </c>
      <c r="Y2147" s="64" t="s">
        <v>17</v>
      </c>
      <c r="Z2147" s="423" t="s">
        <v>410</v>
      </c>
      <c r="AA2147" s="189"/>
      <c r="AB2147" s="189"/>
      <c r="AC2147" s="189"/>
      <c r="AD2147" s="189"/>
      <c r="AE2147" s="189"/>
      <c r="AF2147" s="189"/>
      <c r="AG2147" s="189"/>
      <c r="AH2147" s="189"/>
      <c r="AI2147" s="189"/>
      <c r="AJ2147" s="189"/>
      <c r="AK2147" s="189"/>
      <c r="AL2147" s="189"/>
      <c r="AM2147" s="189"/>
      <c r="AN2147" s="189"/>
      <c r="AO2147" s="189"/>
      <c r="AP2147" s="189"/>
      <c r="AQ2147" s="189"/>
      <c r="AR2147" s="189"/>
      <c r="AS2147" s="189"/>
      <c r="AT2147" s="189"/>
      <c r="AU2147" s="189"/>
      <c r="AV2147" s="189"/>
      <c r="AW2147" s="189"/>
      <c r="AX2147" s="189"/>
      <c r="AY2147" s="189"/>
      <c r="AZ2147" s="189"/>
      <c r="BA2147" s="189"/>
      <c r="BB2147" s="189"/>
      <c r="BC2147" s="189"/>
      <c r="BD2147" s="189"/>
      <c r="BE2147" s="189"/>
      <c r="BF2147" s="189"/>
      <c r="BG2147" s="189"/>
    </row>
    <row r="2148" spans="1:59" s="66" customFormat="1" ht="36" customHeight="1" outlineLevel="1">
      <c r="A2148" s="438" t="s">
        <v>40</v>
      </c>
      <c r="B2148" s="439" t="s">
        <v>1535</v>
      </c>
      <c r="C2148" s="417">
        <v>2000</v>
      </c>
      <c r="D2148" s="52">
        <f>SUM(E2148:P2148)</f>
        <v>2000</v>
      </c>
      <c r="E2148" s="52">
        <v>2000</v>
      </c>
      <c r="F2148" s="52"/>
      <c r="G2148" s="52"/>
      <c r="H2148" s="52"/>
      <c r="I2148" s="52"/>
      <c r="J2148" s="52"/>
      <c r="K2148" s="52"/>
      <c r="L2148" s="52"/>
      <c r="M2148" s="52"/>
      <c r="N2148" s="52"/>
      <c r="O2148" s="52"/>
      <c r="P2148" s="52"/>
      <c r="Q2148" s="52"/>
      <c r="R2148" s="52"/>
      <c r="S2148" s="52"/>
      <c r="T2148" s="52"/>
      <c r="U2148" s="440">
        <f t="shared" si="899"/>
        <v>2000</v>
      </c>
      <c r="V2148" s="32">
        <f t="shared" si="900"/>
        <v>2000</v>
      </c>
      <c r="W2148" s="97">
        <f t="shared" si="901"/>
        <v>2000</v>
      </c>
      <c r="X2148" s="441">
        <f t="shared" si="915"/>
        <v>0</v>
      </c>
      <c r="Y2148" s="75" t="s">
        <v>236</v>
      </c>
      <c r="Z2148" s="5">
        <f t="shared" si="918"/>
        <v>0</v>
      </c>
      <c r="AA2148" s="65"/>
      <c r="AB2148" s="65"/>
      <c r="AC2148" s="65"/>
      <c r="AD2148" s="65"/>
      <c r="AE2148" s="65"/>
      <c r="AF2148" s="65"/>
      <c r="AG2148" s="65"/>
      <c r="AH2148" s="65"/>
      <c r="AI2148" s="65"/>
      <c r="AJ2148" s="65"/>
      <c r="AK2148" s="65"/>
      <c r="AL2148" s="65"/>
      <c r="AM2148" s="65"/>
      <c r="AN2148" s="65"/>
      <c r="AO2148" s="65"/>
      <c r="AP2148" s="65"/>
      <c r="AQ2148" s="65"/>
      <c r="AR2148" s="65"/>
      <c r="AS2148" s="65"/>
      <c r="AT2148" s="65"/>
      <c r="AU2148" s="65"/>
      <c r="AV2148" s="65"/>
      <c r="AW2148" s="65"/>
      <c r="AX2148" s="65"/>
      <c r="AY2148" s="65"/>
      <c r="AZ2148" s="65"/>
      <c r="BA2148" s="65"/>
      <c r="BB2148" s="65"/>
      <c r="BC2148" s="65"/>
      <c r="BD2148" s="65"/>
      <c r="BE2148" s="65"/>
      <c r="BF2148" s="65"/>
      <c r="BG2148" s="65"/>
    </row>
    <row r="2149" spans="1:59" s="190" customFormat="1" ht="36">
      <c r="A2149" s="426" t="s">
        <v>40</v>
      </c>
      <c r="B2149" s="86" t="s">
        <v>1536</v>
      </c>
      <c r="C2149" s="435"/>
      <c r="D2149" s="52">
        <f>SUM(E2149:P2149)</f>
        <v>350</v>
      </c>
      <c r="E2149" s="52"/>
      <c r="F2149" s="52"/>
      <c r="G2149" s="52"/>
      <c r="H2149" s="52"/>
      <c r="I2149" s="52"/>
      <c r="J2149" s="52"/>
      <c r="K2149" s="52"/>
      <c r="L2149" s="52"/>
      <c r="M2149" s="52"/>
      <c r="N2149" s="52">
        <v>350</v>
      </c>
      <c r="O2149" s="52"/>
      <c r="P2149" s="52"/>
      <c r="Q2149" s="52"/>
      <c r="R2149" s="52"/>
      <c r="S2149" s="52"/>
      <c r="T2149" s="52"/>
      <c r="U2149" s="406"/>
      <c r="V2149" s="32"/>
      <c r="W2149" s="97"/>
      <c r="X2149" s="437">
        <f t="shared" si="915"/>
        <v>350</v>
      </c>
      <c r="Y2149" s="64" t="s">
        <v>17</v>
      </c>
      <c r="Z2149" s="423" t="s">
        <v>410</v>
      </c>
      <c r="AA2149" s="189"/>
      <c r="AB2149" s="189"/>
      <c r="AC2149" s="189"/>
      <c r="AD2149" s="189"/>
      <c r="AE2149" s="189"/>
      <c r="AF2149" s="189"/>
      <c r="AG2149" s="189"/>
      <c r="AH2149" s="189"/>
      <c r="AI2149" s="189"/>
      <c r="AJ2149" s="189"/>
      <c r="AK2149" s="189"/>
      <c r="AL2149" s="189"/>
      <c r="AM2149" s="189"/>
      <c r="AN2149" s="189"/>
      <c r="AO2149" s="189"/>
      <c r="AP2149" s="189"/>
      <c r="AQ2149" s="189"/>
      <c r="AR2149" s="189"/>
      <c r="AS2149" s="189"/>
      <c r="AT2149" s="189"/>
      <c r="AU2149" s="189"/>
      <c r="AV2149" s="189"/>
      <c r="AW2149" s="189"/>
      <c r="AX2149" s="189"/>
      <c r="AY2149" s="189"/>
      <c r="AZ2149" s="189"/>
      <c r="BA2149" s="189"/>
      <c r="BB2149" s="189"/>
      <c r="BC2149" s="189"/>
      <c r="BD2149" s="189"/>
      <c r="BE2149" s="189"/>
      <c r="BF2149" s="189"/>
      <c r="BG2149" s="189"/>
    </row>
    <row r="2150" spans="1:59" s="425" customFormat="1" ht="12">
      <c r="A2150" s="83" t="s">
        <v>1537</v>
      </c>
      <c r="B2150" s="28" t="s">
        <v>1538</v>
      </c>
      <c r="C2150" s="407">
        <f>C2151+C2153</f>
        <v>1250</v>
      </c>
      <c r="D2150" s="37">
        <f>D2151+D2153</f>
        <v>1320</v>
      </c>
      <c r="E2150" s="37">
        <f t="shared" ref="E2150:P2150" si="920">E2151+E2153</f>
        <v>0</v>
      </c>
      <c r="F2150" s="37">
        <f t="shared" si="920"/>
        <v>0</v>
      </c>
      <c r="G2150" s="37">
        <f t="shared" si="920"/>
        <v>0</v>
      </c>
      <c r="H2150" s="37">
        <f t="shared" si="920"/>
        <v>0</v>
      </c>
      <c r="I2150" s="37">
        <f t="shared" si="920"/>
        <v>0</v>
      </c>
      <c r="J2150" s="37">
        <f t="shared" si="920"/>
        <v>0</v>
      </c>
      <c r="K2150" s="37">
        <f t="shared" si="920"/>
        <v>0</v>
      </c>
      <c r="L2150" s="37">
        <f t="shared" si="920"/>
        <v>0</v>
      </c>
      <c r="M2150" s="37">
        <f t="shared" si="920"/>
        <v>0</v>
      </c>
      <c r="N2150" s="37">
        <f t="shared" si="920"/>
        <v>1320</v>
      </c>
      <c r="O2150" s="37">
        <f t="shared" si="920"/>
        <v>0</v>
      </c>
      <c r="P2150" s="37">
        <f t="shared" si="920"/>
        <v>0</v>
      </c>
      <c r="Q2150" s="37">
        <v>0</v>
      </c>
      <c r="R2150" s="37"/>
      <c r="S2150" s="37">
        <v>0</v>
      </c>
      <c r="T2150" s="37">
        <v>0</v>
      </c>
      <c r="U2150" s="408">
        <f t="shared" si="899"/>
        <v>1320</v>
      </c>
      <c r="V2150" s="32">
        <f t="shared" si="900"/>
        <v>1320</v>
      </c>
      <c r="W2150" s="97">
        <f t="shared" ref="W2150:W2193" si="921">E2150+F2150+G2150+H2150+I2150+J2150+K2150+L2150+M2150+N2150+O2150+P2150</f>
        <v>1320</v>
      </c>
      <c r="X2150" s="125">
        <f t="shared" si="915"/>
        <v>70</v>
      </c>
      <c r="Y2150" s="75" t="s">
        <v>37</v>
      </c>
      <c r="Z2150" s="5">
        <f t="shared" si="918"/>
        <v>0</v>
      </c>
      <c r="AA2150" s="189"/>
      <c r="AB2150" s="189"/>
      <c r="AC2150" s="424"/>
      <c r="AD2150" s="424"/>
      <c r="AE2150" s="424"/>
      <c r="AF2150" s="424"/>
      <c r="AG2150" s="424"/>
      <c r="AH2150" s="424"/>
      <c r="AI2150" s="424"/>
      <c r="AJ2150" s="424"/>
      <c r="AK2150" s="424"/>
      <c r="AL2150" s="424"/>
      <c r="AM2150" s="424"/>
      <c r="AN2150" s="424"/>
      <c r="AO2150" s="424"/>
      <c r="AP2150" s="424"/>
      <c r="AQ2150" s="424"/>
      <c r="AR2150" s="424"/>
      <c r="AS2150" s="424"/>
      <c r="AT2150" s="424"/>
      <c r="AU2150" s="424"/>
      <c r="AV2150" s="424"/>
      <c r="AW2150" s="424"/>
      <c r="AX2150" s="424"/>
      <c r="AY2150" s="424"/>
      <c r="AZ2150" s="424"/>
      <c r="BA2150" s="424"/>
      <c r="BB2150" s="424"/>
      <c r="BC2150" s="424"/>
      <c r="BD2150" s="424"/>
      <c r="BE2150" s="424"/>
      <c r="BF2150" s="424"/>
      <c r="BG2150" s="424"/>
    </row>
    <row r="2151" spans="1:59" s="190" customFormat="1" ht="12">
      <c r="A2151" s="42" t="s">
        <v>35</v>
      </c>
      <c r="B2151" s="43" t="s">
        <v>139</v>
      </c>
      <c r="C2151" s="414">
        <v>360</v>
      </c>
      <c r="D2151" s="45">
        <f>D2152</f>
        <v>397</v>
      </c>
      <c r="E2151" s="45">
        <f t="shared" ref="E2151:P2151" si="922">E2152</f>
        <v>0</v>
      </c>
      <c r="F2151" s="45">
        <f t="shared" si="922"/>
        <v>0</v>
      </c>
      <c r="G2151" s="45">
        <f t="shared" si="922"/>
        <v>0</v>
      </c>
      <c r="H2151" s="45">
        <f t="shared" si="922"/>
        <v>0</v>
      </c>
      <c r="I2151" s="45">
        <f t="shared" si="922"/>
        <v>0</v>
      </c>
      <c r="J2151" s="45">
        <f t="shared" si="922"/>
        <v>0</v>
      </c>
      <c r="K2151" s="45">
        <f t="shared" si="922"/>
        <v>0</v>
      </c>
      <c r="L2151" s="45">
        <f t="shared" si="922"/>
        <v>0</v>
      </c>
      <c r="M2151" s="45">
        <f t="shared" si="922"/>
        <v>0</v>
      </c>
      <c r="N2151" s="45">
        <f t="shared" si="922"/>
        <v>397</v>
      </c>
      <c r="O2151" s="45">
        <f t="shared" si="922"/>
        <v>0</v>
      </c>
      <c r="P2151" s="45">
        <f t="shared" si="922"/>
        <v>0</v>
      </c>
      <c r="Q2151" s="45"/>
      <c r="R2151" s="45"/>
      <c r="S2151" s="45"/>
      <c r="T2151" s="45"/>
      <c r="U2151" s="406">
        <f t="shared" si="899"/>
        <v>397</v>
      </c>
      <c r="V2151" s="32">
        <f t="shared" si="900"/>
        <v>397</v>
      </c>
      <c r="W2151" s="97">
        <f t="shared" si="921"/>
        <v>397</v>
      </c>
      <c r="X2151" s="176">
        <f t="shared" si="915"/>
        <v>37</v>
      </c>
      <c r="Y2151" s="64"/>
      <c r="Z2151" s="5">
        <f t="shared" si="918"/>
        <v>0</v>
      </c>
      <c r="AA2151" s="189"/>
      <c r="AB2151" s="189"/>
      <c r="AC2151" s="189"/>
      <c r="AD2151" s="189"/>
      <c r="AE2151" s="189"/>
      <c r="AF2151" s="189"/>
      <c r="AG2151" s="189"/>
      <c r="AH2151" s="189"/>
      <c r="AI2151" s="189"/>
      <c r="AJ2151" s="189"/>
      <c r="AK2151" s="189"/>
      <c r="AL2151" s="189"/>
      <c r="AM2151" s="189"/>
      <c r="AN2151" s="189"/>
      <c r="AO2151" s="189"/>
      <c r="AP2151" s="189"/>
      <c r="AQ2151" s="189"/>
      <c r="AR2151" s="189"/>
      <c r="AS2151" s="189"/>
      <c r="AT2151" s="189"/>
      <c r="AU2151" s="189"/>
      <c r="AV2151" s="189"/>
      <c r="AW2151" s="189"/>
      <c r="AX2151" s="189"/>
      <c r="AY2151" s="189"/>
      <c r="AZ2151" s="189"/>
      <c r="BA2151" s="189"/>
      <c r="BB2151" s="189"/>
      <c r="BC2151" s="189"/>
      <c r="BD2151" s="189"/>
      <c r="BE2151" s="189"/>
      <c r="BF2151" s="189"/>
      <c r="BG2151" s="189"/>
    </row>
    <row r="2152" spans="1:59" s="190" customFormat="1" ht="24">
      <c r="A2152" s="63" t="s">
        <v>40</v>
      </c>
      <c r="B2152" s="442" t="s">
        <v>1539</v>
      </c>
      <c r="C2152" s="443">
        <v>360</v>
      </c>
      <c r="D2152" s="52">
        <f>SUM(E2152:P2152)</f>
        <v>397</v>
      </c>
      <c r="E2152" s="52"/>
      <c r="F2152" s="52"/>
      <c r="G2152" s="52"/>
      <c r="H2152" s="52"/>
      <c r="I2152" s="52"/>
      <c r="J2152" s="52"/>
      <c r="K2152" s="52"/>
      <c r="L2152" s="52"/>
      <c r="M2152" s="52"/>
      <c r="N2152" s="52">
        <v>397</v>
      </c>
      <c r="O2152" s="52"/>
      <c r="P2152" s="52"/>
      <c r="Q2152" s="52"/>
      <c r="R2152" s="52"/>
      <c r="S2152" s="52"/>
      <c r="T2152" s="52"/>
      <c r="U2152" s="406">
        <f t="shared" si="899"/>
        <v>397</v>
      </c>
      <c r="V2152" s="32">
        <f t="shared" si="900"/>
        <v>397</v>
      </c>
      <c r="W2152" s="97">
        <f t="shared" si="921"/>
        <v>397</v>
      </c>
      <c r="X2152" s="172">
        <f t="shared" si="915"/>
        <v>37</v>
      </c>
      <c r="Y2152" s="64"/>
      <c r="Z2152" s="5">
        <f t="shared" si="918"/>
        <v>0</v>
      </c>
      <c r="AA2152" s="189"/>
      <c r="AB2152" s="189"/>
      <c r="AC2152" s="189"/>
      <c r="AD2152" s="189"/>
      <c r="AE2152" s="189"/>
      <c r="AF2152" s="189"/>
      <c r="AG2152" s="189"/>
      <c r="AH2152" s="189"/>
      <c r="AI2152" s="189"/>
      <c r="AJ2152" s="189"/>
      <c r="AK2152" s="189"/>
      <c r="AL2152" s="189"/>
      <c r="AM2152" s="189"/>
      <c r="AN2152" s="189"/>
      <c r="AO2152" s="189"/>
      <c r="AP2152" s="189"/>
      <c r="AQ2152" s="189"/>
      <c r="AR2152" s="189"/>
      <c r="AS2152" s="189"/>
      <c r="AT2152" s="189"/>
      <c r="AU2152" s="189"/>
      <c r="AV2152" s="189"/>
      <c r="AW2152" s="189"/>
      <c r="AX2152" s="189"/>
      <c r="AY2152" s="189"/>
      <c r="AZ2152" s="189"/>
      <c r="BA2152" s="189"/>
      <c r="BB2152" s="189"/>
      <c r="BC2152" s="189"/>
      <c r="BD2152" s="189"/>
      <c r="BE2152" s="189"/>
      <c r="BF2152" s="189"/>
      <c r="BG2152" s="189"/>
    </row>
    <row r="2153" spans="1:59" s="190" customFormat="1" ht="12">
      <c r="A2153" s="42" t="s">
        <v>43</v>
      </c>
      <c r="B2153" s="43" t="s">
        <v>94</v>
      </c>
      <c r="C2153" s="414">
        <f>SUM(C2154:C2157)</f>
        <v>890</v>
      </c>
      <c r="D2153" s="45">
        <f>SUM(D2154:D2157)</f>
        <v>923</v>
      </c>
      <c r="E2153" s="45">
        <f t="shared" ref="E2153:P2153" si="923">SUM(E2154:E2157)</f>
        <v>0</v>
      </c>
      <c r="F2153" s="45">
        <f t="shared" si="923"/>
        <v>0</v>
      </c>
      <c r="G2153" s="45">
        <f t="shared" si="923"/>
        <v>0</v>
      </c>
      <c r="H2153" s="45">
        <f t="shared" si="923"/>
        <v>0</v>
      </c>
      <c r="I2153" s="45">
        <f t="shared" si="923"/>
        <v>0</v>
      </c>
      <c r="J2153" s="45">
        <f t="shared" si="923"/>
        <v>0</v>
      </c>
      <c r="K2153" s="45">
        <f t="shared" si="923"/>
        <v>0</v>
      </c>
      <c r="L2153" s="45">
        <f t="shared" si="923"/>
        <v>0</v>
      </c>
      <c r="M2153" s="45">
        <f t="shared" si="923"/>
        <v>0</v>
      </c>
      <c r="N2153" s="45">
        <f>SUM(N2154:N2157)</f>
        <v>923</v>
      </c>
      <c r="O2153" s="45">
        <f t="shared" si="923"/>
        <v>0</v>
      </c>
      <c r="P2153" s="45">
        <f t="shared" si="923"/>
        <v>0</v>
      </c>
      <c r="Q2153" s="45">
        <v>0</v>
      </c>
      <c r="R2153" s="45"/>
      <c r="S2153" s="45">
        <v>0</v>
      </c>
      <c r="T2153" s="45">
        <v>0</v>
      </c>
      <c r="U2153" s="410">
        <f t="shared" si="899"/>
        <v>923</v>
      </c>
      <c r="V2153" s="32">
        <f t="shared" si="900"/>
        <v>923</v>
      </c>
      <c r="W2153" s="97">
        <f t="shared" si="921"/>
        <v>923</v>
      </c>
      <c r="X2153" s="176">
        <f t="shared" si="915"/>
        <v>33</v>
      </c>
      <c r="Y2153" s="64"/>
      <c r="Z2153" s="5">
        <f t="shared" si="918"/>
        <v>0</v>
      </c>
      <c r="AA2153" s="189"/>
      <c r="AB2153" s="189"/>
      <c r="AC2153" s="189"/>
      <c r="AD2153" s="189"/>
      <c r="AE2153" s="189"/>
      <c r="AF2153" s="189"/>
      <c r="AG2153" s="189"/>
      <c r="AH2153" s="189"/>
      <c r="AI2153" s="189"/>
      <c r="AJ2153" s="189"/>
      <c r="AK2153" s="189"/>
      <c r="AL2153" s="189"/>
      <c r="AM2153" s="189"/>
      <c r="AN2153" s="189"/>
      <c r="AO2153" s="189"/>
      <c r="AP2153" s="189"/>
      <c r="AQ2153" s="189"/>
      <c r="AR2153" s="189"/>
      <c r="AS2153" s="189"/>
      <c r="AT2153" s="189"/>
      <c r="AU2153" s="189"/>
      <c r="AV2153" s="189"/>
      <c r="AW2153" s="189"/>
      <c r="AX2153" s="189"/>
      <c r="AY2153" s="189"/>
      <c r="AZ2153" s="189"/>
      <c r="BA2153" s="189"/>
      <c r="BB2153" s="189"/>
      <c r="BC2153" s="189"/>
      <c r="BD2153" s="189"/>
      <c r="BE2153" s="189"/>
      <c r="BF2153" s="189"/>
      <c r="BG2153" s="189"/>
    </row>
    <row r="2154" spans="1:59" s="190" customFormat="1" ht="24">
      <c r="A2154" s="50" t="s">
        <v>40</v>
      </c>
      <c r="B2154" s="51" t="s">
        <v>1540</v>
      </c>
      <c r="C2154" s="417">
        <v>100</v>
      </c>
      <c r="D2154" s="52">
        <f>SUM(E2154:P2154)</f>
        <v>100</v>
      </c>
      <c r="E2154" s="52"/>
      <c r="F2154" s="52"/>
      <c r="G2154" s="52"/>
      <c r="H2154" s="52"/>
      <c r="I2154" s="52"/>
      <c r="J2154" s="52"/>
      <c r="K2154" s="52"/>
      <c r="L2154" s="52"/>
      <c r="M2154" s="52"/>
      <c r="N2154" s="52">
        <v>100</v>
      </c>
      <c r="O2154" s="52"/>
      <c r="P2154" s="52"/>
      <c r="Q2154" s="52"/>
      <c r="R2154" s="52"/>
      <c r="S2154" s="52"/>
      <c r="T2154" s="52"/>
      <c r="U2154" s="406">
        <f t="shared" si="899"/>
        <v>100</v>
      </c>
      <c r="V2154" s="32">
        <f t="shared" si="900"/>
        <v>100</v>
      </c>
      <c r="W2154" s="97">
        <f t="shared" si="921"/>
        <v>100</v>
      </c>
      <c r="X2154" s="172">
        <f t="shared" si="915"/>
        <v>0</v>
      </c>
      <c r="Y2154" s="64"/>
      <c r="Z2154" s="5">
        <f t="shared" si="918"/>
        <v>0</v>
      </c>
      <c r="AA2154" s="189"/>
      <c r="AB2154" s="189"/>
      <c r="AC2154" s="189"/>
      <c r="AD2154" s="189"/>
      <c r="AE2154" s="189"/>
      <c r="AF2154" s="189"/>
      <c r="AG2154" s="189"/>
      <c r="AH2154" s="189"/>
      <c r="AI2154" s="189"/>
      <c r="AJ2154" s="189"/>
      <c r="AK2154" s="189"/>
      <c r="AL2154" s="189"/>
      <c r="AM2154" s="189"/>
      <c r="AN2154" s="189"/>
      <c r="AO2154" s="189"/>
      <c r="AP2154" s="189"/>
      <c r="AQ2154" s="189"/>
      <c r="AR2154" s="189"/>
      <c r="AS2154" s="189"/>
      <c r="AT2154" s="189"/>
      <c r="AU2154" s="189"/>
      <c r="AV2154" s="189"/>
      <c r="AW2154" s="189"/>
      <c r="AX2154" s="189"/>
      <c r="AY2154" s="189"/>
      <c r="AZ2154" s="189"/>
      <c r="BA2154" s="189"/>
      <c r="BB2154" s="189"/>
      <c r="BC2154" s="189"/>
      <c r="BD2154" s="189"/>
      <c r="BE2154" s="189"/>
      <c r="BF2154" s="189"/>
      <c r="BG2154" s="189"/>
    </row>
    <row r="2155" spans="1:59" s="190" customFormat="1" ht="12">
      <c r="A2155" s="50" t="s">
        <v>40</v>
      </c>
      <c r="B2155" s="51" t="s">
        <v>1541</v>
      </c>
      <c r="C2155" s="417">
        <v>514</v>
      </c>
      <c r="D2155" s="52">
        <f t="shared" ref="D2155:D2157" si="924">SUM(E2155:P2155)</f>
        <v>547</v>
      </c>
      <c r="E2155" s="52"/>
      <c r="F2155" s="52"/>
      <c r="G2155" s="52"/>
      <c r="H2155" s="52"/>
      <c r="I2155" s="52"/>
      <c r="J2155" s="52"/>
      <c r="K2155" s="52"/>
      <c r="L2155" s="52"/>
      <c r="M2155" s="52"/>
      <c r="N2155" s="52">
        <v>547</v>
      </c>
      <c r="O2155" s="52"/>
      <c r="P2155" s="52"/>
      <c r="Q2155" s="52"/>
      <c r="R2155" s="52"/>
      <c r="S2155" s="52"/>
      <c r="T2155" s="52"/>
      <c r="U2155" s="406">
        <f t="shared" si="899"/>
        <v>547</v>
      </c>
      <c r="V2155" s="32">
        <f t="shared" si="900"/>
        <v>547</v>
      </c>
      <c r="W2155" s="97">
        <f t="shared" si="921"/>
        <v>547</v>
      </c>
      <c r="X2155" s="172">
        <f t="shared" si="915"/>
        <v>33</v>
      </c>
      <c r="Y2155" s="64"/>
      <c r="Z2155" s="5">
        <f t="shared" si="918"/>
        <v>0</v>
      </c>
      <c r="AA2155" s="189"/>
      <c r="AB2155" s="189"/>
      <c r="AC2155" s="189"/>
      <c r="AD2155" s="189"/>
      <c r="AE2155" s="189"/>
      <c r="AF2155" s="189"/>
      <c r="AG2155" s="189"/>
      <c r="AH2155" s="189"/>
      <c r="AI2155" s="189"/>
      <c r="AJ2155" s="189"/>
      <c r="AK2155" s="189"/>
      <c r="AL2155" s="189"/>
      <c r="AM2155" s="189"/>
      <c r="AN2155" s="189"/>
      <c r="AO2155" s="189"/>
      <c r="AP2155" s="189"/>
      <c r="AQ2155" s="189"/>
      <c r="AR2155" s="189"/>
      <c r="AS2155" s="189"/>
      <c r="AT2155" s="189"/>
      <c r="AU2155" s="189"/>
      <c r="AV2155" s="189"/>
      <c r="AW2155" s="189"/>
      <c r="AX2155" s="189"/>
      <c r="AY2155" s="189"/>
      <c r="AZ2155" s="189"/>
      <c r="BA2155" s="189"/>
      <c r="BB2155" s="189"/>
      <c r="BC2155" s="189"/>
      <c r="BD2155" s="189"/>
      <c r="BE2155" s="189"/>
      <c r="BF2155" s="189"/>
      <c r="BG2155" s="189"/>
    </row>
    <row r="2156" spans="1:59" s="190" customFormat="1" ht="24">
      <c r="A2156" s="50" t="s">
        <v>40</v>
      </c>
      <c r="B2156" s="51" t="s">
        <v>1542</v>
      </c>
      <c r="C2156" s="417">
        <v>276</v>
      </c>
      <c r="D2156" s="52">
        <f>SUM(E2156:P2156)</f>
        <v>276</v>
      </c>
      <c r="E2156" s="52"/>
      <c r="F2156" s="52"/>
      <c r="G2156" s="52"/>
      <c r="H2156" s="52"/>
      <c r="I2156" s="52"/>
      <c r="J2156" s="52"/>
      <c r="K2156" s="52"/>
      <c r="L2156" s="52"/>
      <c r="M2156" s="52"/>
      <c r="N2156" s="52">
        <f>226+50</f>
        <v>276</v>
      </c>
      <c r="O2156" s="52"/>
      <c r="P2156" s="52"/>
      <c r="Q2156" s="52"/>
      <c r="R2156" s="52"/>
      <c r="S2156" s="52"/>
      <c r="T2156" s="52"/>
      <c r="U2156" s="406">
        <f t="shared" si="899"/>
        <v>276</v>
      </c>
      <c r="V2156" s="32">
        <f t="shared" si="900"/>
        <v>276</v>
      </c>
      <c r="W2156" s="97">
        <f t="shared" si="921"/>
        <v>276</v>
      </c>
      <c r="X2156" s="172">
        <f t="shared" si="915"/>
        <v>0</v>
      </c>
      <c r="Y2156" s="64"/>
      <c r="Z2156" s="5">
        <f t="shared" si="918"/>
        <v>0</v>
      </c>
      <c r="AA2156" s="189"/>
      <c r="AB2156" s="189"/>
      <c r="AC2156" s="189"/>
      <c r="AD2156" s="189"/>
      <c r="AE2156" s="189"/>
      <c r="AF2156" s="189"/>
      <c r="AG2156" s="189"/>
      <c r="AH2156" s="189"/>
      <c r="AI2156" s="189"/>
      <c r="AJ2156" s="189"/>
      <c r="AK2156" s="189"/>
      <c r="AL2156" s="189"/>
      <c r="AM2156" s="189"/>
      <c r="AN2156" s="189"/>
      <c r="AO2156" s="189"/>
      <c r="AP2156" s="189"/>
      <c r="AQ2156" s="189"/>
      <c r="AR2156" s="189"/>
      <c r="AS2156" s="189"/>
      <c r="AT2156" s="189"/>
      <c r="AU2156" s="189"/>
      <c r="AV2156" s="189"/>
      <c r="AW2156" s="189"/>
      <c r="AX2156" s="189"/>
      <c r="AY2156" s="189"/>
      <c r="AZ2156" s="189"/>
      <c r="BA2156" s="189"/>
      <c r="BB2156" s="189"/>
      <c r="BC2156" s="189"/>
      <c r="BD2156" s="189"/>
      <c r="BE2156" s="189"/>
      <c r="BF2156" s="189"/>
      <c r="BG2156" s="189"/>
    </row>
    <row r="2157" spans="1:59" s="190" customFormat="1" ht="15" hidden="1" customHeight="1">
      <c r="A2157" s="50" t="s">
        <v>40</v>
      </c>
      <c r="B2157" s="51" t="s">
        <v>1543</v>
      </c>
      <c r="C2157" s="417"/>
      <c r="D2157" s="52">
        <f t="shared" si="924"/>
        <v>0</v>
      </c>
      <c r="E2157" s="52"/>
      <c r="F2157" s="52"/>
      <c r="G2157" s="52"/>
      <c r="H2157" s="52"/>
      <c r="I2157" s="52"/>
      <c r="J2157" s="52"/>
      <c r="K2157" s="52"/>
      <c r="L2157" s="52"/>
      <c r="M2157" s="52"/>
      <c r="N2157" s="52"/>
      <c r="O2157" s="52"/>
      <c r="P2157" s="52"/>
      <c r="Q2157" s="52"/>
      <c r="R2157" s="52"/>
      <c r="S2157" s="52"/>
      <c r="T2157" s="52"/>
      <c r="U2157" s="406">
        <f t="shared" si="899"/>
        <v>0</v>
      </c>
      <c r="V2157" s="32">
        <f t="shared" si="900"/>
        <v>0</v>
      </c>
      <c r="W2157" s="97">
        <f t="shared" si="921"/>
        <v>0</v>
      </c>
      <c r="X2157" s="172">
        <f t="shared" si="915"/>
        <v>0</v>
      </c>
      <c r="Y2157" s="64"/>
      <c r="Z2157" s="5">
        <f t="shared" si="918"/>
        <v>0</v>
      </c>
      <c r="AA2157" s="189"/>
      <c r="AB2157" s="189"/>
      <c r="AC2157" s="189"/>
      <c r="AD2157" s="189"/>
      <c r="AE2157" s="189"/>
      <c r="AF2157" s="189"/>
      <c r="AG2157" s="189"/>
      <c r="AH2157" s="189"/>
      <c r="AI2157" s="189"/>
      <c r="AJ2157" s="189"/>
      <c r="AK2157" s="189"/>
      <c r="AL2157" s="189"/>
      <c r="AM2157" s="189"/>
      <c r="AN2157" s="189"/>
      <c r="AO2157" s="189"/>
      <c r="AP2157" s="189"/>
      <c r="AQ2157" s="189"/>
      <c r="AR2157" s="189"/>
      <c r="AS2157" s="189"/>
      <c r="AT2157" s="189"/>
      <c r="AU2157" s="189"/>
      <c r="AV2157" s="189"/>
      <c r="AW2157" s="189"/>
      <c r="AX2157" s="189"/>
      <c r="AY2157" s="189"/>
      <c r="AZ2157" s="189"/>
      <c r="BA2157" s="189"/>
      <c r="BB2157" s="189"/>
      <c r="BC2157" s="189"/>
      <c r="BD2157" s="189"/>
      <c r="BE2157" s="189"/>
      <c r="BF2157" s="189"/>
      <c r="BG2157" s="189"/>
    </row>
    <row r="2158" spans="1:59" s="447" customFormat="1" ht="12" customHeight="1" outlineLevel="1">
      <c r="A2158" s="83" t="s">
        <v>1544</v>
      </c>
      <c r="B2158" s="28" t="s">
        <v>1545</v>
      </c>
      <c r="C2158" s="407">
        <v>0</v>
      </c>
      <c r="D2158" s="37">
        <f>D2159</f>
        <v>1100</v>
      </c>
      <c r="E2158" s="37">
        <f>E2159</f>
        <v>0</v>
      </c>
      <c r="F2158" s="37">
        <f t="shared" ref="F2158:P2158" si="925">F2159</f>
        <v>0</v>
      </c>
      <c r="G2158" s="37">
        <f t="shared" si="925"/>
        <v>0</v>
      </c>
      <c r="H2158" s="37">
        <f t="shared" si="925"/>
        <v>0</v>
      </c>
      <c r="I2158" s="37">
        <f t="shared" si="925"/>
        <v>0</v>
      </c>
      <c r="J2158" s="37">
        <f t="shared" si="925"/>
        <v>0</v>
      </c>
      <c r="K2158" s="37">
        <f t="shared" si="925"/>
        <v>0</v>
      </c>
      <c r="L2158" s="37">
        <f t="shared" si="925"/>
        <v>0</v>
      </c>
      <c r="M2158" s="37">
        <f t="shared" si="925"/>
        <v>0</v>
      </c>
      <c r="N2158" s="37">
        <f t="shared" si="925"/>
        <v>1100</v>
      </c>
      <c r="O2158" s="37">
        <f t="shared" si="925"/>
        <v>0</v>
      </c>
      <c r="P2158" s="37">
        <f t="shared" si="925"/>
        <v>0</v>
      </c>
      <c r="Q2158" s="37"/>
      <c r="R2158" s="37"/>
      <c r="S2158" s="37"/>
      <c r="T2158" s="37"/>
      <c r="U2158" s="444">
        <f t="shared" si="899"/>
        <v>1100</v>
      </c>
      <c r="V2158" s="32">
        <f t="shared" si="900"/>
        <v>1100</v>
      </c>
      <c r="W2158" s="97">
        <f t="shared" si="921"/>
        <v>1100</v>
      </c>
      <c r="X2158" s="125">
        <f t="shared" si="915"/>
        <v>1100</v>
      </c>
      <c r="Y2158" s="75" t="s">
        <v>37</v>
      </c>
      <c r="Z2158" s="5">
        <f t="shared" si="918"/>
        <v>0</v>
      </c>
      <c r="AA2158" s="445"/>
      <c r="AB2158" s="445"/>
      <c r="AC2158" s="446"/>
      <c r="AD2158" s="446"/>
      <c r="AE2158" s="446"/>
      <c r="AF2158" s="446"/>
      <c r="AG2158" s="446"/>
      <c r="AH2158" s="446"/>
      <c r="AI2158" s="446"/>
      <c r="AJ2158" s="446"/>
      <c r="AK2158" s="446"/>
      <c r="AL2158" s="446"/>
      <c r="AM2158" s="446"/>
      <c r="AN2158" s="446"/>
      <c r="AO2158" s="446"/>
      <c r="AP2158" s="446"/>
      <c r="AQ2158" s="446"/>
      <c r="AR2158" s="446"/>
      <c r="AS2158" s="446"/>
      <c r="AT2158" s="446"/>
      <c r="AU2158" s="446"/>
      <c r="AV2158" s="446"/>
      <c r="AW2158" s="446"/>
      <c r="AX2158" s="446"/>
      <c r="AY2158" s="446"/>
      <c r="AZ2158" s="446"/>
      <c r="BA2158" s="446"/>
      <c r="BB2158" s="446"/>
      <c r="BC2158" s="446"/>
      <c r="BD2158" s="446"/>
      <c r="BE2158" s="446"/>
      <c r="BF2158" s="446"/>
      <c r="BG2158" s="446"/>
    </row>
    <row r="2159" spans="1:59" s="326" customFormat="1" ht="39" customHeight="1" outlineLevel="1">
      <c r="A2159" s="50" t="s">
        <v>40</v>
      </c>
      <c r="B2159" s="51" t="s">
        <v>1546</v>
      </c>
      <c r="C2159" s="448">
        <v>0</v>
      </c>
      <c r="D2159" s="52">
        <f>SUM(E2159:P2159)</f>
        <v>1100</v>
      </c>
      <c r="E2159" s="52"/>
      <c r="F2159" s="52"/>
      <c r="G2159" s="52"/>
      <c r="H2159" s="52"/>
      <c r="I2159" s="52"/>
      <c r="J2159" s="52"/>
      <c r="K2159" s="52"/>
      <c r="L2159" s="52"/>
      <c r="M2159" s="52"/>
      <c r="N2159" s="52">
        <v>1100</v>
      </c>
      <c r="O2159" s="52"/>
      <c r="P2159" s="52"/>
      <c r="Q2159" s="52"/>
      <c r="R2159" s="52"/>
      <c r="S2159" s="52"/>
      <c r="T2159" s="52"/>
      <c r="U2159" s="449">
        <f t="shared" si="899"/>
        <v>1100</v>
      </c>
      <c r="V2159" s="450">
        <f t="shared" si="900"/>
        <v>1100</v>
      </c>
      <c r="W2159" s="451">
        <f t="shared" si="921"/>
        <v>1100</v>
      </c>
      <c r="X2159" s="172">
        <f t="shared" si="915"/>
        <v>1100</v>
      </c>
      <c r="Y2159" s="203"/>
      <c r="Z2159" s="5">
        <f t="shared" si="918"/>
        <v>0</v>
      </c>
      <c r="AA2159" s="36"/>
      <c r="AB2159" s="36"/>
      <c r="AC2159" s="36"/>
      <c r="AD2159" s="36"/>
      <c r="AE2159" s="36"/>
      <c r="AF2159" s="36"/>
      <c r="AG2159" s="36"/>
      <c r="AH2159" s="36"/>
      <c r="AI2159" s="36"/>
      <c r="AJ2159" s="36"/>
      <c r="AK2159" s="36"/>
      <c r="AL2159" s="36"/>
      <c r="AM2159" s="36"/>
      <c r="AN2159" s="36"/>
      <c r="AO2159" s="36"/>
      <c r="AP2159" s="36"/>
      <c r="AQ2159" s="36"/>
      <c r="AR2159" s="36"/>
      <c r="AS2159" s="36"/>
      <c r="AT2159" s="36"/>
      <c r="AU2159" s="36"/>
      <c r="AV2159" s="36"/>
      <c r="AW2159" s="36"/>
      <c r="AX2159" s="36"/>
      <c r="AY2159" s="36"/>
      <c r="AZ2159" s="36"/>
      <c r="BA2159" s="36"/>
      <c r="BB2159" s="36"/>
      <c r="BC2159" s="36"/>
      <c r="BD2159" s="36"/>
      <c r="BE2159" s="36"/>
      <c r="BF2159" s="36"/>
      <c r="BG2159" s="36"/>
    </row>
    <row r="2160" spans="1:59" s="41" customFormat="1" ht="12">
      <c r="A2160" s="83" t="s">
        <v>1547</v>
      </c>
      <c r="B2160" s="28" t="s">
        <v>1548</v>
      </c>
      <c r="C2160" s="407">
        <v>139</v>
      </c>
      <c r="D2160" s="37">
        <f>D2161+D2162</f>
        <v>161</v>
      </c>
      <c r="E2160" s="37">
        <f t="shared" ref="E2160:Q2160" si="926">E2161+E2162</f>
        <v>161</v>
      </c>
      <c r="F2160" s="37">
        <f t="shared" si="926"/>
        <v>0</v>
      </c>
      <c r="G2160" s="37">
        <f t="shared" si="926"/>
        <v>0</v>
      </c>
      <c r="H2160" s="37">
        <f t="shared" si="926"/>
        <v>0</v>
      </c>
      <c r="I2160" s="37">
        <f t="shared" si="926"/>
        <v>0</v>
      </c>
      <c r="J2160" s="37">
        <f t="shared" si="926"/>
        <v>0</v>
      </c>
      <c r="K2160" s="37">
        <f t="shared" si="926"/>
        <v>0</v>
      </c>
      <c r="L2160" s="37">
        <f t="shared" si="926"/>
        <v>0</v>
      </c>
      <c r="M2160" s="37">
        <f t="shared" si="926"/>
        <v>0</v>
      </c>
      <c r="N2160" s="37">
        <f t="shared" si="926"/>
        <v>0</v>
      </c>
      <c r="O2160" s="37">
        <f t="shared" si="926"/>
        <v>0</v>
      </c>
      <c r="P2160" s="37">
        <f t="shared" si="926"/>
        <v>0</v>
      </c>
      <c r="Q2160" s="37">
        <f t="shared" si="926"/>
        <v>0</v>
      </c>
      <c r="R2160" s="37"/>
      <c r="S2160" s="37">
        <f t="shared" ref="S2160:T2160" si="927">S2161+S2162</f>
        <v>0</v>
      </c>
      <c r="T2160" s="37">
        <f t="shared" si="927"/>
        <v>0</v>
      </c>
      <c r="U2160" s="408">
        <f t="shared" si="899"/>
        <v>161</v>
      </c>
      <c r="V2160" s="32">
        <f t="shared" si="900"/>
        <v>161</v>
      </c>
      <c r="W2160" s="97">
        <f t="shared" si="921"/>
        <v>161</v>
      </c>
      <c r="X2160" s="34">
        <f t="shared" si="915"/>
        <v>22</v>
      </c>
      <c r="Y2160" s="75" t="s">
        <v>236</v>
      </c>
      <c r="Z2160" s="5">
        <f t="shared" si="918"/>
        <v>0</v>
      </c>
      <c r="AA2160" s="39"/>
      <c r="AB2160" s="39"/>
      <c r="AC2160" s="40"/>
      <c r="AD2160" s="40"/>
      <c r="AE2160" s="40"/>
      <c r="AF2160" s="40"/>
      <c r="AG2160" s="40"/>
      <c r="AH2160" s="40"/>
      <c r="AI2160" s="40"/>
      <c r="AJ2160" s="40"/>
      <c r="AK2160" s="40"/>
      <c r="AL2160" s="40"/>
      <c r="AM2160" s="40"/>
      <c r="AN2160" s="40"/>
      <c r="AO2160" s="40"/>
      <c r="AP2160" s="40"/>
      <c r="AQ2160" s="40"/>
      <c r="AR2160" s="40"/>
      <c r="AS2160" s="40"/>
      <c r="AT2160" s="40"/>
      <c r="AU2160" s="40"/>
      <c r="AV2160" s="40"/>
      <c r="AW2160" s="40"/>
      <c r="AX2160" s="40"/>
      <c r="AY2160" s="40"/>
      <c r="AZ2160" s="40"/>
      <c r="BA2160" s="40"/>
      <c r="BB2160" s="40"/>
      <c r="BC2160" s="40"/>
      <c r="BD2160" s="40"/>
      <c r="BE2160" s="40"/>
      <c r="BF2160" s="40"/>
      <c r="BG2160" s="40"/>
    </row>
    <row r="2161" spans="1:59" s="259" customFormat="1" ht="12">
      <c r="A2161" s="42" t="s">
        <v>35</v>
      </c>
      <c r="B2161" s="452" t="s">
        <v>371</v>
      </c>
      <c r="C2161" s="414">
        <v>120</v>
      </c>
      <c r="D2161" s="45">
        <f>SUM(E2161:P2161)</f>
        <v>142</v>
      </c>
      <c r="E2161" s="45">
        <v>142</v>
      </c>
      <c r="F2161" s="45"/>
      <c r="G2161" s="45"/>
      <c r="H2161" s="45"/>
      <c r="I2161" s="45"/>
      <c r="J2161" s="45"/>
      <c r="K2161" s="45"/>
      <c r="L2161" s="45"/>
      <c r="M2161" s="45"/>
      <c r="N2161" s="45"/>
      <c r="O2161" s="45"/>
      <c r="P2161" s="45"/>
      <c r="Q2161" s="45"/>
      <c r="R2161" s="45"/>
      <c r="S2161" s="45"/>
      <c r="T2161" s="45"/>
      <c r="U2161" s="406">
        <f t="shared" si="899"/>
        <v>142</v>
      </c>
      <c r="V2161" s="32">
        <f t="shared" si="900"/>
        <v>142</v>
      </c>
      <c r="W2161" s="97">
        <f t="shared" si="921"/>
        <v>142</v>
      </c>
      <c r="X2161" s="47">
        <f t="shared" si="915"/>
        <v>22</v>
      </c>
      <c r="Y2161" s="75" t="s">
        <v>236</v>
      </c>
      <c r="Z2161" s="5">
        <f t="shared" si="918"/>
        <v>0</v>
      </c>
      <c r="AA2161" s="39"/>
      <c r="AB2161" s="39"/>
      <c r="AC2161" s="39"/>
      <c r="AD2161" s="39"/>
      <c r="AE2161" s="39"/>
      <c r="AF2161" s="39"/>
      <c r="AG2161" s="39"/>
      <c r="AH2161" s="39"/>
      <c r="AI2161" s="39"/>
      <c r="AJ2161" s="39"/>
      <c r="AK2161" s="39"/>
      <c r="AL2161" s="39"/>
      <c r="AM2161" s="39"/>
      <c r="AN2161" s="39"/>
      <c r="AO2161" s="39"/>
      <c r="AP2161" s="39"/>
      <c r="AQ2161" s="39"/>
      <c r="AR2161" s="39"/>
      <c r="AS2161" s="39"/>
      <c r="AT2161" s="39"/>
      <c r="AU2161" s="39"/>
      <c r="AV2161" s="39"/>
      <c r="AW2161" s="39"/>
      <c r="AX2161" s="39"/>
      <c r="AY2161" s="39"/>
      <c r="AZ2161" s="39"/>
      <c r="BA2161" s="39"/>
      <c r="BB2161" s="39"/>
      <c r="BC2161" s="39"/>
      <c r="BD2161" s="39"/>
      <c r="BE2161" s="39"/>
      <c r="BF2161" s="39"/>
      <c r="BG2161" s="39"/>
    </row>
    <row r="2162" spans="1:59" s="259" customFormat="1" ht="12">
      <c r="A2162" s="42" t="s">
        <v>43</v>
      </c>
      <c r="B2162" s="452" t="s">
        <v>372</v>
      </c>
      <c r="C2162" s="414">
        <v>19</v>
      </c>
      <c r="D2162" s="45">
        <f>SUM(E2162:P2162)</f>
        <v>19</v>
      </c>
      <c r="E2162" s="45">
        <v>19</v>
      </c>
      <c r="F2162" s="45"/>
      <c r="G2162" s="45"/>
      <c r="H2162" s="45"/>
      <c r="I2162" s="45"/>
      <c r="J2162" s="45"/>
      <c r="K2162" s="45"/>
      <c r="L2162" s="45"/>
      <c r="M2162" s="45"/>
      <c r="N2162" s="45"/>
      <c r="O2162" s="45"/>
      <c r="P2162" s="45"/>
      <c r="Q2162" s="45"/>
      <c r="R2162" s="45"/>
      <c r="S2162" s="45"/>
      <c r="T2162" s="45"/>
      <c r="U2162" s="410">
        <f t="shared" si="899"/>
        <v>19</v>
      </c>
      <c r="V2162" s="32">
        <f t="shared" si="900"/>
        <v>19</v>
      </c>
      <c r="W2162" s="97">
        <f t="shared" si="921"/>
        <v>19</v>
      </c>
      <c r="X2162" s="47">
        <f t="shared" si="915"/>
        <v>0</v>
      </c>
      <c r="Y2162" s="75" t="s">
        <v>236</v>
      </c>
      <c r="Z2162" s="5">
        <f t="shared" si="918"/>
        <v>0</v>
      </c>
      <c r="AA2162" s="39"/>
      <c r="AB2162" s="39"/>
      <c r="AC2162" s="39"/>
      <c r="AD2162" s="39"/>
      <c r="AE2162" s="39"/>
      <c r="AF2162" s="39"/>
      <c r="AG2162" s="39"/>
      <c r="AH2162" s="39"/>
      <c r="AI2162" s="39"/>
      <c r="AJ2162" s="39"/>
      <c r="AK2162" s="39"/>
      <c r="AL2162" s="39"/>
      <c r="AM2162" s="39"/>
      <c r="AN2162" s="39"/>
      <c r="AO2162" s="39"/>
      <c r="AP2162" s="39"/>
      <c r="AQ2162" s="39"/>
      <c r="AR2162" s="39"/>
      <c r="AS2162" s="39"/>
      <c r="AT2162" s="39"/>
      <c r="AU2162" s="39"/>
      <c r="AV2162" s="39"/>
      <c r="AW2162" s="39"/>
      <c r="AX2162" s="39"/>
      <c r="AY2162" s="39"/>
      <c r="AZ2162" s="39"/>
      <c r="BA2162" s="39"/>
      <c r="BB2162" s="39"/>
      <c r="BC2162" s="39"/>
      <c r="BD2162" s="39"/>
      <c r="BE2162" s="39"/>
      <c r="BF2162" s="39"/>
      <c r="BG2162" s="39"/>
    </row>
    <row r="2163" spans="1:59" s="41" customFormat="1" ht="16.5" customHeight="1">
      <c r="A2163" s="83" t="s">
        <v>1549</v>
      </c>
      <c r="B2163" s="28" t="s">
        <v>1550</v>
      </c>
      <c r="C2163" s="407">
        <v>5702</v>
      </c>
      <c r="D2163" s="37">
        <f t="shared" ref="D2163:Q2163" si="928">D2164+D2165+D2166</f>
        <v>6085</v>
      </c>
      <c r="E2163" s="37">
        <f>E2164+E2165+E2166</f>
        <v>6085</v>
      </c>
      <c r="F2163" s="37">
        <f t="shared" si="928"/>
        <v>0</v>
      </c>
      <c r="G2163" s="37">
        <f t="shared" si="928"/>
        <v>0</v>
      </c>
      <c r="H2163" s="37">
        <f t="shared" si="928"/>
        <v>0</v>
      </c>
      <c r="I2163" s="37">
        <f t="shared" si="928"/>
        <v>0</v>
      </c>
      <c r="J2163" s="37">
        <f t="shared" si="928"/>
        <v>0</v>
      </c>
      <c r="K2163" s="37">
        <f t="shared" si="928"/>
        <v>0</v>
      </c>
      <c r="L2163" s="37">
        <f t="shared" si="928"/>
        <v>0</v>
      </c>
      <c r="M2163" s="37">
        <f t="shared" si="928"/>
        <v>0</v>
      </c>
      <c r="N2163" s="37">
        <f t="shared" si="928"/>
        <v>0</v>
      </c>
      <c r="O2163" s="37">
        <f t="shared" si="928"/>
        <v>0</v>
      </c>
      <c r="P2163" s="37">
        <f t="shared" si="928"/>
        <v>0</v>
      </c>
      <c r="Q2163" s="37">
        <f t="shared" si="928"/>
        <v>42</v>
      </c>
      <c r="R2163" s="37"/>
      <c r="S2163" s="37">
        <f t="shared" ref="S2163:T2163" si="929">S2164+S2165+S2166</f>
        <v>42</v>
      </c>
      <c r="T2163" s="37">
        <f t="shared" si="929"/>
        <v>0</v>
      </c>
      <c r="U2163" s="408">
        <f t="shared" si="899"/>
        <v>6127</v>
      </c>
      <c r="V2163" s="32">
        <f t="shared" si="900"/>
        <v>6085</v>
      </c>
      <c r="W2163" s="97">
        <f t="shared" si="921"/>
        <v>6085</v>
      </c>
      <c r="X2163" s="34">
        <f t="shared" si="915"/>
        <v>383</v>
      </c>
      <c r="Y2163" s="89"/>
      <c r="Z2163" s="5">
        <f t="shared" si="918"/>
        <v>0</v>
      </c>
      <c r="AA2163" s="39"/>
      <c r="AB2163" s="39"/>
      <c r="AC2163" s="40"/>
      <c r="AD2163" s="40"/>
      <c r="AE2163" s="40"/>
      <c r="AF2163" s="40"/>
      <c r="AG2163" s="40"/>
      <c r="AH2163" s="40"/>
      <c r="AI2163" s="40"/>
      <c r="AJ2163" s="40"/>
      <c r="AK2163" s="40"/>
      <c r="AL2163" s="40"/>
      <c r="AM2163" s="40"/>
      <c r="AN2163" s="40"/>
      <c r="AO2163" s="40"/>
      <c r="AP2163" s="40"/>
      <c r="AQ2163" s="40"/>
      <c r="AR2163" s="40"/>
      <c r="AS2163" s="40"/>
      <c r="AT2163" s="40"/>
      <c r="AU2163" s="40"/>
      <c r="AV2163" s="40"/>
      <c r="AW2163" s="40"/>
      <c r="AX2163" s="40"/>
      <c r="AY2163" s="40"/>
      <c r="AZ2163" s="40"/>
      <c r="BA2163" s="40"/>
      <c r="BB2163" s="40"/>
      <c r="BC2163" s="40"/>
      <c r="BD2163" s="40"/>
      <c r="BE2163" s="40"/>
      <c r="BF2163" s="40"/>
      <c r="BG2163" s="40"/>
    </row>
    <row r="2164" spans="1:59" s="259" customFormat="1" ht="12">
      <c r="A2164" s="42" t="s">
        <v>35</v>
      </c>
      <c r="B2164" s="452" t="s">
        <v>371</v>
      </c>
      <c r="C2164" s="414">
        <v>1852</v>
      </c>
      <c r="D2164" s="45">
        <f>SUM(E2164:P2164)</f>
        <v>2235</v>
      </c>
      <c r="E2164" s="45">
        <v>2235</v>
      </c>
      <c r="F2164" s="45"/>
      <c r="G2164" s="45"/>
      <c r="H2164" s="45"/>
      <c r="I2164" s="45"/>
      <c r="J2164" s="45"/>
      <c r="K2164" s="45"/>
      <c r="L2164" s="45"/>
      <c r="M2164" s="45"/>
      <c r="N2164" s="45"/>
      <c r="O2164" s="45"/>
      <c r="P2164" s="45"/>
      <c r="Q2164" s="45"/>
      <c r="R2164" s="45"/>
      <c r="S2164" s="45"/>
      <c r="T2164" s="45"/>
      <c r="U2164" s="406">
        <f t="shared" ref="U2164:U2193" si="930">D2164+Q2164+R2164</f>
        <v>2235</v>
      </c>
      <c r="V2164" s="32">
        <f t="shared" ref="V2164:V2193" si="931">U2164-S2164</f>
        <v>2235</v>
      </c>
      <c r="W2164" s="97">
        <f t="shared" si="921"/>
        <v>2235</v>
      </c>
      <c r="X2164" s="47">
        <f t="shared" si="915"/>
        <v>383</v>
      </c>
      <c r="Y2164" s="75" t="s">
        <v>236</v>
      </c>
      <c r="Z2164" s="5">
        <f t="shared" si="918"/>
        <v>0</v>
      </c>
      <c r="AA2164" s="39"/>
      <c r="AB2164" s="39"/>
      <c r="AC2164" s="39"/>
      <c r="AD2164" s="39"/>
      <c r="AE2164" s="39"/>
      <c r="AF2164" s="39"/>
      <c r="AG2164" s="39"/>
      <c r="AH2164" s="39"/>
      <c r="AI2164" s="39"/>
      <c r="AJ2164" s="39"/>
      <c r="AK2164" s="39"/>
      <c r="AL2164" s="39"/>
      <c r="AM2164" s="39"/>
      <c r="AN2164" s="39"/>
      <c r="AO2164" s="39"/>
      <c r="AP2164" s="39"/>
      <c r="AQ2164" s="39"/>
      <c r="AR2164" s="39"/>
      <c r="AS2164" s="39"/>
      <c r="AT2164" s="39"/>
      <c r="AU2164" s="39"/>
      <c r="AV2164" s="39"/>
      <c r="AW2164" s="39"/>
      <c r="AX2164" s="39"/>
      <c r="AY2164" s="39"/>
      <c r="AZ2164" s="39"/>
      <c r="BA2164" s="39"/>
      <c r="BB2164" s="39"/>
      <c r="BC2164" s="39"/>
      <c r="BD2164" s="39"/>
      <c r="BE2164" s="39"/>
      <c r="BF2164" s="39"/>
      <c r="BG2164" s="39"/>
    </row>
    <row r="2165" spans="1:59" s="259" customFormat="1" ht="12">
      <c r="A2165" s="42" t="s">
        <v>43</v>
      </c>
      <c r="B2165" s="452" t="s">
        <v>372</v>
      </c>
      <c r="C2165" s="414">
        <v>376</v>
      </c>
      <c r="D2165" s="45">
        <f>SUM(E2165:P2165)</f>
        <v>376</v>
      </c>
      <c r="E2165" s="45">
        <v>376</v>
      </c>
      <c r="F2165" s="45"/>
      <c r="G2165" s="45"/>
      <c r="H2165" s="45"/>
      <c r="I2165" s="45"/>
      <c r="J2165" s="45"/>
      <c r="K2165" s="45"/>
      <c r="L2165" s="45"/>
      <c r="M2165" s="45"/>
      <c r="N2165" s="45"/>
      <c r="O2165" s="45"/>
      <c r="P2165" s="45"/>
      <c r="Q2165" s="45">
        <v>42</v>
      </c>
      <c r="R2165" s="45"/>
      <c r="S2165" s="45">
        <v>42</v>
      </c>
      <c r="T2165" s="45"/>
      <c r="U2165" s="410">
        <f t="shared" si="930"/>
        <v>418</v>
      </c>
      <c r="V2165" s="32">
        <f t="shared" si="931"/>
        <v>376</v>
      </c>
      <c r="W2165" s="97">
        <f t="shared" si="921"/>
        <v>376</v>
      </c>
      <c r="X2165" s="47">
        <f t="shared" si="915"/>
        <v>0</v>
      </c>
      <c r="Y2165" s="75" t="s">
        <v>236</v>
      </c>
      <c r="Z2165" s="5">
        <f t="shared" si="918"/>
        <v>0</v>
      </c>
      <c r="AA2165" s="39"/>
      <c r="AB2165" s="39"/>
      <c r="AC2165" s="39"/>
      <c r="AD2165" s="39"/>
      <c r="AE2165" s="39"/>
      <c r="AF2165" s="39"/>
      <c r="AG2165" s="39"/>
      <c r="AH2165" s="39"/>
      <c r="AI2165" s="39"/>
      <c r="AJ2165" s="39"/>
      <c r="AK2165" s="39"/>
      <c r="AL2165" s="39"/>
      <c r="AM2165" s="39"/>
      <c r="AN2165" s="39"/>
      <c r="AO2165" s="39"/>
      <c r="AP2165" s="39"/>
      <c r="AQ2165" s="39"/>
      <c r="AR2165" s="39"/>
      <c r="AS2165" s="39"/>
      <c r="AT2165" s="39"/>
      <c r="AU2165" s="39"/>
      <c r="AV2165" s="39"/>
      <c r="AW2165" s="39"/>
      <c r="AX2165" s="39"/>
      <c r="AY2165" s="39"/>
      <c r="AZ2165" s="39"/>
      <c r="BA2165" s="39"/>
      <c r="BB2165" s="39"/>
      <c r="BC2165" s="39"/>
      <c r="BD2165" s="39"/>
      <c r="BE2165" s="39"/>
      <c r="BF2165" s="39"/>
      <c r="BG2165" s="39"/>
    </row>
    <row r="2166" spans="1:59" s="259" customFormat="1" ht="12">
      <c r="A2166" s="42" t="s">
        <v>45</v>
      </c>
      <c r="B2166" s="452" t="s">
        <v>373</v>
      </c>
      <c r="C2166" s="414">
        <v>3474</v>
      </c>
      <c r="D2166" s="45">
        <f>SUM(D2167:D2172)</f>
        <v>3474</v>
      </c>
      <c r="E2166" s="45">
        <f t="shared" ref="E2166:P2166" si="932">SUM(E2167:E2172)</f>
        <v>3474</v>
      </c>
      <c r="F2166" s="45">
        <f t="shared" si="932"/>
        <v>0</v>
      </c>
      <c r="G2166" s="45">
        <f t="shared" si="932"/>
        <v>0</v>
      </c>
      <c r="H2166" s="45">
        <f t="shared" si="932"/>
        <v>0</v>
      </c>
      <c r="I2166" s="45">
        <f t="shared" si="932"/>
        <v>0</v>
      </c>
      <c r="J2166" s="45">
        <f t="shared" si="932"/>
        <v>0</v>
      </c>
      <c r="K2166" s="45">
        <f t="shared" si="932"/>
        <v>0</v>
      </c>
      <c r="L2166" s="45">
        <f t="shared" si="932"/>
        <v>0</v>
      </c>
      <c r="M2166" s="45">
        <f t="shared" si="932"/>
        <v>0</v>
      </c>
      <c r="N2166" s="45">
        <f t="shared" si="932"/>
        <v>0</v>
      </c>
      <c r="O2166" s="45">
        <f t="shared" si="932"/>
        <v>0</v>
      </c>
      <c r="P2166" s="45">
        <f t="shared" si="932"/>
        <v>0</v>
      </c>
      <c r="Q2166" s="45">
        <v>0</v>
      </c>
      <c r="R2166" s="45"/>
      <c r="S2166" s="45">
        <v>0</v>
      </c>
      <c r="T2166" s="45">
        <v>0</v>
      </c>
      <c r="U2166" s="410">
        <f t="shared" si="930"/>
        <v>3474</v>
      </c>
      <c r="V2166" s="32">
        <f t="shared" si="931"/>
        <v>3474</v>
      </c>
      <c r="W2166" s="97">
        <f t="shared" si="921"/>
        <v>3474</v>
      </c>
      <c r="X2166" s="47">
        <f t="shared" si="915"/>
        <v>0</v>
      </c>
      <c r="Y2166" s="75" t="s">
        <v>236</v>
      </c>
      <c r="Z2166" s="5">
        <f t="shared" si="918"/>
        <v>0</v>
      </c>
      <c r="AA2166" s="39"/>
      <c r="AB2166" s="39"/>
      <c r="AC2166" s="39"/>
      <c r="AD2166" s="39"/>
      <c r="AE2166" s="39"/>
      <c r="AF2166" s="39"/>
      <c r="AG2166" s="39"/>
      <c r="AH2166" s="39"/>
      <c r="AI2166" s="39"/>
      <c r="AJ2166" s="39"/>
      <c r="AK2166" s="39"/>
      <c r="AL2166" s="39"/>
      <c r="AM2166" s="39"/>
      <c r="AN2166" s="39"/>
      <c r="AO2166" s="39"/>
      <c r="AP2166" s="39"/>
      <c r="AQ2166" s="39"/>
      <c r="AR2166" s="39"/>
      <c r="AS2166" s="39"/>
      <c r="AT2166" s="39"/>
      <c r="AU2166" s="39"/>
      <c r="AV2166" s="39"/>
      <c r="AW2166" s="39"/>
      <c r="AX2166" s="39"/>
      <c r="AY2166" s="39"/>
      <c r="AZ2166" s="39"/>
      <c r="BA2166" s="39"/>
      <c r="BB2166" s="39"/>
      <c r="BC2166" s="39"/>
      <c r="BD2166" s="39"/>
      <c r="BE2166" s="39"/>
      <c r="BF2166" s="39"/>
      <c r="BG2166" s="39"/>
    </row>
    <row r="2167" spans="1:59" s="259" customFormat="1" ht="12">
      <c r="A2167" s="133" t="s">
        <v>40</v>
      </c>
      <c r="B2167" s="439" t="s">
        <v>1551</v>
      </c>
      <c r="C2167" s="453">
        <v>1900</v>
      </c>
      <c r="D2167" s="454">
        <f t="shared" ref="D2167:D2173" si="933">SUM(E2167:P2167)</f>
        <v>1900</v>
      </c>
      <c r="E2167" s="454">
        <v>1900</v>
      </c>
      <c r="F2167" s="454"/>
      <c r="G2167" s="454"/>
      <c r="H2167" s="454"/>
      <c r="I2167" s="454"/>
      <c r="J2167" s="454"/>
      <c r="K2167" s="454"/>
      <c r="L2167" s="454"/>
      <c r="M2167" s="454"/>
      <c r="N2167" s="454"/>
      <c r="O2167" s="454"/>
      <c r="P2167" s="454"/>
      <c r="Q2167" s="454"/>
      <c r="R2167" s="454"/>
      <c r="S2167" s="454"/>
      <c r="T2167" s="454"/>
      <c r="U2167" s="406">
        <f t="shared" si="930"/>
        <v>1900</v>
      </c>
      <c r="V2167" s="32">
        <f t="shared" si="931"/>
        <v>1900</v>
      </c>
      <c r="W2167" s="97">
        <f t="shared" si="921"/>
        <v>1900</v>
      </c>
      <c r="X2167" s="53">
        <f t="shared" si="915"/>
        <v>0</v>
      </c>
      <c r="Y2167" s="75" t="s">
        <v>236</v>
      </c>
      <c r="Z2167" s="5">
        <f t="shared" si="918"/>
        <v>0</v>
      </c>
      <c r="AA2167" s="39"/>
      <c r="AB2167" s="39"/>
      <c r="AC2167" s="39"/>
      <c r="AD2167" s="39"/>
      <c r="AE2167" s="39"/>
      <c r="AF2167" s="39"/>
      <c r="AG2167" s="39"/>
      <c r="AH2167" s="39"/>
      <c r="AI2167" s="39"/>
      <c r="AJ2167" s="39"/>
      <c r="AK2167" s="39"/>
      <c r="AL2167" s="39"/>
      <c r="AM2167" s="39"/>
      <c r="AN2167" s="39"/>
      <c r="AO2167" s="39"/>
      <c r="AP2167" s="39"/>
      <c r="AQ2167" s="39"/>
      <c r="AR2167" s="39"/>
      <c r="AS2167" s="39"/>
      <c r="AT2167" s="39"/>
      <c r="AU2167" s="39"/>
      <c r="AV2167" s="39"/>
      <c r="AW2167" s="39"/>
      <c r="AX2167" s="39"/>
      <c r="AY2167" s="39"/>
      <c r="AZ2167" s="39"/>
      <c r="BA2167" s="39"/>
      <c r="BB2167" s="39"/>
      <c r="BC2167" s="39"/>
      <c r="BD2167" s="39"/>
      <c r="BE2167" s="39"/>
      <c r="BF2167" s="39"/>
      <c r="BG2167" s="39"/>
    </row>
    <row r="2168" spans="1:59" s="259" customFormat="1" ht="24">
      <c r="A2168" s="133" t="s">
        <v>40</v>
      </c>
      <c r="B2168" s="439" t="s">
        <v>1552</v>
      </c>
      <c r="C2168" s="453">
        <v>120</v>
      </c>
      <c r="D2168" s="454">
        <f t="shared" si="933"/>
        <v>120</v>
      </c>
      <c r="E2168" s="454">
        <v>120</v>
      </c>
      <c r="F2168" s="454"/>
      <c r="G2168" s="454"/>
      <c r="H2168" s="454"/>
      <c r="I2168" s="454"/>
      <c r="J2168" s="454"/>
      <c r="K2168" s="454"/>
      <c r="L2168" s="454"/>
      <c r="M2168" s="454"/>
      <c r="N2168" s="454"/>
      <c r="O2168" s="454"/>
      <c r="P2168" s="454"/>
      <c r="Q2168" s="454"/>
      <c r="R2168" s="454"/>
      <c r="S2168" s="454"/>
      <c r="T2168" s="454"/>
      <c r="U2168" s="406">
        <f t="shared" si="930"/>
        <v>120</v>
      </c>
      <c r="V2168" s="32">
        <f t="shared" si="931"/>
        <v>120</v>
      </c>
      <c r="W2168" s="97">
        <f t="shared" si="921"/>
        <v>120</v>
      </c>
      <c r="X2168" s="53">
        <f t="shared" si="915"/>
        <v>0</v>
      </c>
      <c r="Y2168" s="75" t="s">
        <v>236</v>
      </c>
      <c r="Z2168" s="5">
        <f t="shared" si="918"/>
        <v>0</v>
      </c>
      <c r="AA2168" s="39"/>
      <c r="AB2168" s="39"/>
      <c r="AC2168" s="39"/>
      <c r="AD2168" s="39"/>
      <c r="AE2168" s="39"/>
      <c r="AF2168" s="39"/>
      <c r="AG2168" s="39"/>
      <c r="AH2168" s="39"/>
      <c r="AI2168" s="39"/>
      <c r="AJ2168" s="39"/>
      <c r="AK2168" s="39"/>
      <c r="AL2168" s="39"/>
      <c r="AM2168" s="39"/>
      <c r="AN2168" s="39"/>
      <c r="AO2168" s="39"/>
      <c r="AP2168" s="39"/>
      <c r="AQ2168" s="39"/>
      <c r="AR2168" s="39"/>
      <c r="AS2168" s="39"/>
      <c r="AT2168" s="39"/>
      <c r="AU2168" s="39"/>
      <c r="AV2168" s="39"/>
      <c r="AW2168" s="39"/>
      <c r="AX2168" s="39"/>
      <c r="AY2168" s="39"/>
      <c r="AZ2168" s="39"/>
      <c r="BA2168" s="39"/>
      <c r="BB2168" s="39"/>
      <c r="BC2168" s="39"/>
      <c r="BD2168" s="39"/>
      <c r="BE2168" s="39"/>
      <c r="BF2168" s="39"/>
      <c r="BG2168" s="39"/>
    </row>
    <row r="2169" spans="1:59" s="259" customFormat="1" ht="24">
      <c r="A2169" s="133" t="s">
        <v>40</v>
      </c>
      <c r="B2169" s="439" t="s">
        <v>1553</v>
      </c>
      <c r="C2169" s="453">
        <v>254</v>
      </c>
      <c r="D2169" s="454">
        <f t="shared" si="933"/>
        <v>254</v>
      </c>
      <c r="E2169" s="454">
        <v>254</v>
      </c>
      <c r="F2169" s="454"/>
      <c r="G2169" s="454"/>
      <c r="H2169" s="454"/>
      <c r="I2169" s="454"/>
      <c r="J2169" s="454"/>
      <c r="K2169" s="454"/>
      <c r="L2169" s="454"/>
      <c r="M2169" s="454"/>
      <c r="N2169" s="454"/>
      <c r="O2169" s="454"/>
      <c r="P2169" s="454"/>
      <c r="Q2169" s="454"/>
      <c r="R2169" s="454"/>
      <c r="S2169" s="454"/>
      <c r="T2169" s="454"/>
      <c r="U2169" s="406">
        <f t="shared" si="930"/>
        <v>254</v>
      </c>
      <c r="V2169" s="32">
        <f t="shared" si="931"/>
        <v>254</v>
      </c>
      <c r="W2169" s="97">
        <f t="shared" si="921"/>
        <v>254</v>
      </c>
      <c r="X2169" s="53">
        <f t="shared" si="915"/>
        <v>0</v>
      </c>
      <c r="Y2169" s="75" t="s">
        <v>236</v>
      </c>
      <c r="Z2169" s="5">
        <f t="shared" si="918"/>
        <v>0</v>
      </c>
      <c r="AA2169" s="39"/>
      <c r="AB2169" s="39"/>
      <c r="AC2169" s="39"/>
      <c r="AD2169" s="39"/>
      <c r="AE2169" s="39"/>
      <c r="AF2169" s="39"/>
      <c r="AG2169" s="39"/>
      <c r="AH2169" s="39"/>
      <c r="AI2169" s="39"/>
      <c r="AJ2169" s="39"/>
      <c r="AK2169" s="39"/>
      <c r="AL2169" s="39"/>
      <c r="AM2169" s="39"/>
      <c r="AN2169" s="39"/>
      <c r="AO2169" s="39"/>
      <c r="AP2169" s="39"/>
      <c r="AQ2169" s="39"/>
      <c r="AR2169" s="39"/>
      <c r="AS2169" s="39"/>
      <c r="AT2169" s="39"/>
      <c r="AU2169" s="39"/>
      <c r="AV2169" s="39"/>
      <c r="AW2169" s="39"/>
      <c r="AX2169" s="39"/>
      <c r="AY2169" s="39"/>
      <c r="AZ2169" s="39"/>
      <c r="BA2169" s="39"/>
      <c r="BB2169" s="39"/>
      <c r="BC2169" s="39"/>
      <c r="BD2169" s="39"/>
      <c r="BE2169" s="39"/>
      <c r="BF2169" s="39"/>
      <c r="BG2169" s="39"/>
    </row>
    <row r="2170" spans="1:59" s="259" customFormat="1" ht="12">
      <c r="A2170" s="133" t="s">
        <v>40</v>
      </c>
      <c r="B2170" s="439" t="s">
        <v>1554</v>
      </c>
      <c r="C2170" s="453">
        <v>200</v>
      </c>
      <c r="D2170" s="454">
        <f t="shared" si="933"/>
        <v>200</v>
      </c>
      <c r="E2170" s="454">
        <v>200</v>
      </c>
      <c r="F2170" s="454"/>
      <c r="G2170" s="454"/>
      <c r="H2170" s="454"/>
      <c r="I2170" s="454"/>
      <c r="J2170" s="454"/>
      <c r="K2170" s="454"/>
      <c r="L2170" s="454"/>
      <c r="M2170" s="454"/>
      <c r="N2170" s="454"/>
      <c r="O2170" s="454"/>
      <c r="P2170" s="454"/>
      <c r="Q2170" s="454"/>
      <c r="R2170" s="454"/>
      <c r="S2170" s="454"/>
      <c r="T2170" s="454"/>
      <c r="U2170" s="406">
        <f t="shared" si="930"/>
        <v>200</v>
      </c>
      <c r="V2170" s="32">
        <f t="shared" si="931"/>
        <v>200</v>
      </c>
      <c r="W2170" s="97">
        <f t="shared" si="921"/>
        <v>200</v>
      </c>
      <c r="X2170" s="53">
        <f t="shared" si="915"/>
        <v>0</v>
      </c>
      <c r="Y2170" s="75" t="s">
        <v>236</v>
      </c>
      <c r="Z2170" s="5">
        <f t="shared" si="918"/>
        <v>0</v>
      </c>
      <c r="AA2170" s="39"/>
      <c r="AB2170" s="39"/>
      <c r="AC2170" s="39"/>
      <c r="AD2170" s="39"/>
      <c r="AE2170" s="39"/>
      <c r="AF2170" s="39"/>
      <c r="AG2170" s="39"/>
      <c r="AH2170" s="39"/>
      <c r="AI2170" s="39"/>
      <c r="AJ2170" s="39"/>
      <c r="AK2170" s="39"/>
      <c r="AL2170" s="39"/>
      <c r="AM2170" s="39"/>
      <c r="AN2170" s="39"/>
      <c r="AO2170" s="39"/>
      <c r="AP2170" s="39"/>
      <c r="AQ2170" s="39"/>
      <c r="AR2170" s="39"/>
      <c r="AS2170" s="39"/>
      <c r="AT2170" s="39"/>
      <c r="AU2170" s="39"/>
      <c r="AV2170" s="39"/>
      <c r="AW2170" s="39"/>
      <c r="AX2170" s="39"/>
      <c r="AY2170" s="39"/>
      <c r="AZ2170" s="39"/>
      <c r="BA2170" s="39"/>
      <c r="BB2170" s="39"/>
      <c r="BC2170" s="39"/>
      <c r="BD2170" s="39"/>
      <c r="BE2170" s="39"/>
      <c r="BF2170" s="39"/>
      <c r="BG2170" s="39"/>
    </row>
    <row r="2171" spans="1:59" s="259" customFormat="1" ht="24">
      <c r="A2171" s="133" t="s">
        <v>40</v>
      </c>
      <c r="B2171" s="439" t="s">
        <v>1555</v>
      </c>
      <c r="C2171" s="453">
        <v>500</v>
      </c>
      <c r="D2171" s="454">
        <f t="shared" si="933"/>
        <v>500</v>
      </c>
      <c r="E2171" s="454">
        <v>500</v>
      </c>
      <c r="F2171" s="454"/>
      <c r="G2171" s="454"/>
      <c r="H2171" s="454"/>
      <c r="I2171" s="454"/>
      <c r="J2171" s="454"/>
      <c r="K2171" s="454"/>
      <c r="L2171" s="454"/>
      <c r="M2171" s="454"/>
      <c r="N2171" s="454"/>
      <c r="O2171" s="454"/>
      <c r="P2171" s="454"/>
      <c r="Q2171" s="454"/>
      <c r="R2171" s="454"/>
      <c r="S2171" s="454"/>
      <c r="T2171" s="454"/>
      <c r="U2171" s="406">
        <f t="shared" si="930"/>
        <v>500</v>
      </c>
      <c r="V2171" s="32">
        <f t="shared" si="931"/>
        <v>500</v>
      </c>
      <c r="W2171" s="97">
        <f t="shared" si="921"/>
        <v>500</v>
      </c>
      <c r="X2171" s="53">
        <f t="shared" si="915"/>
        <v>0</v>
      </c>
      <c r="Y2171" s="75" t="s">
        <v>236</v>
      </c>
      <c r="Z2171" s="5">
        <f t="shared" si="918"/>
        <v>0</v>
      </c>
      <c r="AA2171" s="39"/>
      <c r="AB2171" s="39"/>
      <c r="AC2171" s="39"/>
      <c r="AD2171" s="39"/>
      <c r="AE2171" s="39"/>
      <c r="AF2171" s="39"/>
      <c r="AG2171" s="39"/>
      <c r="AH2171" s="39"/>
      <c r="AI2171" s="39"/>
      <c r="AJ2171" s="39"/>
      <c r="AK2171" s="39"/>
      <c r="AL2171" s="39"/>
      <c r="AM2171" s="39"/>
      <c r="AN2171" s="39"/>
      <c r="AO2171" s="39"/>
      <c r="AP2171" s="39"/>
      <c r="AQ2171" s="39"/>
      <c r="AR2171" s="39"/>
      <c r="AS2171" s="39"/>
      <c r="AT2171" s="39"/>
      <c r="AU2171" s="39"/>
      <c r="AV2171" s="39"/>
      <c r="AW2171" s="39"/>
      <c r="AX2171" s="39"/>
      <c r="AY2171" s="39"/>
      <c r="AZ2171" s="39"/>
      <c r="BA2171" s="39"/>
      <c r="BB2171" s="39"/>
      <c r="BC2171" s="39"/>
      <c r="BD2171" s="39"/>
      <c r="BE2171" s="39"/>
      <c r="BF2171" s="39"/>
      <c r="BG2171" s="39"/>
    </row>
    <row r="2172" spans="1:59" s="259" customFormat="1" ht="12">
      <c r="A2172" s="133" t="s">
        <v>40</v>
      </c>
      <c r="B2172" s="439" t="s">
        <v>1556</v>
      </c>
      <c r="C2172" s="453">
        <v>500</v>
      </c>
      <c r="D2172" s="454">
        <f t="shared" si="933"/>
        <v>500</v>
      </c>
      <c r="E2172" s="454">
        <v>500</v>
      </c>
      <c r="F2172" s="454"/>
      <c r="G2172" s="454"/>
      <c r="H2172" s="454"/>
      <c r="I2172" s="454"/>
      <c r="J2172" s="454"/>
      <c r="K2172" s="454"/>
      <c r="L2172" s="454"/>
      <c r="M2172" s="454"/>
      <c r="N2172" s="454"/>
      <c r="O2172" s="454"/>
      <c r="P2172" s="454"/>
      <c r="Q2172" s="454"/>
      <c r="R2172" s="454"/>
      <c r="S2172" s="454"/>
      <c r="T2172" s="454"/>
      <c r="U2172" s="406">
        <f t="shared" si="930"/>
        <v>500</v>
      </c>
      <c r="V2172" s="32">
        <f t="shared" si="931"/>
        <v>500</v>
      </c>
      <c r="W2172" s="97">
        <f t="shared" si="921"/>
        <v>500</v>
      </c>
      <c r="X2172" s="53">
        <f t="shared" si="915"/>
        <v>0</v>
      </c>
      <c r="Y2172" s="75" t="s">
        <v>236</v>
      </c>
      <c r="Z2172" s="5">
        <f t="shared" si="918"/>
        <v>0</v>
      </c>
      <c r="AA2172" s="39"/>
      <c r="AB2172" s="39"/>
      <c r="AC2172" s="39"/>
      <c r="AD2172" s="39"/>
      <c r="AE2172" s="39"/>
      <c r="AF2172" s="39"/>
      <c r="AG2172" s="39"/>
      <c r="AH2172" s="39"/>
      <c r="AI2172" s="39"/>
      <c r="AJ2172" s="39"/>
      <c r="AK2172" s="39"/>
      <c r="AL2172" s="39"/>
      <c r="AM2172" s="39"/>
      <c r="AN2172" s="39"/>
      <c r="AO2172" s="39"/>
      <c r="AP2172" s="39"/>
      <c r="AQ2172" s="39"/>
      <c r="AR2172" s="39"/>
      <c r="AS2172" s="39"/>
      <c r="AT2172" s="39"/>
      <c r="AU2172" s="39"/>
      <c r="AV2172" s="39"/>
      <c r="AW2172" s="39"/>
      <c r="AX2172" s="39"/>
      <c r="AY2172" s="39"/>
      <c r="AZ2172" s="39"/>
      <c r="BA2172" s="39"/>
      <c r="BB2172" s="39"/>
      <c r="BC2172" s="39"/>
      <c r="BD2172" s="39"/>
      <c r="BE2172" s="39"/>
      <c r="BF2172" s="39"/>
      <c r="BG2172" s="39"/>
    </row>
    <row r="2173" spans="1:59" s="425" customFormat="1" ht="12">
      <c r="A2173" s="418" t="s">
        <v>1557</v>
      </c>
      <c r="B2173" s="28" t="s">
        <v>1558</v>
      </c>
      <c r="C2173" s="419">
        <v>12225</v>
      </c>
      <c r="D2173" s="420">
        <f t="shared" si="933"/>
        <v>8860</v>
      </c>
      <c r="E2173" s="420">
        <v>8860</v>
      </c>
      <c r="F2173" s="420"/>
      <c r="G2173" s="420"/>
      <c r="H2173" s="420"/>
      <c r="I2173" s="420"/>
      <c r="J2173" s="420"/>
      <c r="K2173" s="420"/>
      <c r="L2173" s="420"/>
      <c r="M2173" s="420"/>
      <c r="N2173" s="420"/>
      <c r="O2173" s="420"/>
      <c r="P2173" s="420"/>
      <c r="Q2173" s="420"/>
      <c r="R2173" s="420"/>
      <c r="S2173" s="420"/>
      <c r="T2173" s="420"/>
      <c r="U2173" s="421">
        <f t="shared" si="930"/>
        <v>8860</v>
      </c>
      <c r="V2173" s="32">
        <f t="shared" si="931"/>
        <v>8860</v>
      </c>
      <c r="W2173" s="97">
        <f t="shared" si="921"/>
        <v>8860</v>
      </c>
      <c r="X2173" s="422">
        <f t="shared" si="915"/>
        <v>-3365</v>
      </c>
      <c r="Y2173" s="64" t="s">
        <v>17</v>
      </c>
      <c r="Z2173" s="423" t="s">
        <v>301</v>
      </c>
      <c r="AA2173" s="189"/>
      <c r="AB2173" s="189"/>
      <c r="AC2173" s="424"/>
      <c r="AD2173" s="424"/>
      <c r="AE2173" s="424"/>
      <c r="AF2173" s="424"/>
      <c r="AG2173" s="424"/>
      <c r="AH2173" s="424"/>
      <c r="AI2173" s="424"/>
      <c r="AJ2173" s="424"/>
      <c r="AK2173" s="424"/>
      <c r="AL2173" s="424"/>
      <c r="AM2173" s="424"/>
      <c r="AN2173" s="424"/>
      <c r="AO2173" s="424"/>
      <c r="AP2173" s="424"/>
      <c r="AQ2173" s="424"/>
      <c r="AR2173" s="424"/>
      <c r="AS2173" s="424"/>
      <c r="AT2173" s="424"/>
      <c r="AU2173" s="424"/>
      <c r="AV2173" s="424"/>
      <c r="AW2173" s="424"/>
      <c r="AX2173" s="424"/>
      <c r="AY2173" s="424"/>
      <c r="AZ2173" s="424"/>
      <c r="BA2173" s="424"/>
      <c r="BB2173" s="424"/>
      <c r="BC2173" s="424"/>
      <c r="BD2173" s="424"/>
      <c r="BE2173" s="424"/>
      <c r="BF2173" s="424"/>
      <c r="BG2173" s="424"/>
    </row>
    <row r="2174" spans="1:59" s="425" customFormat="1" ht="12">
      <c r="A2174" s="418" t="s">
        <v>1559</v>
      </c>
      <c r="B2174" s="28" t="s">
        <v>1560</v>
      </c>
      <c r="C2174" s="419">
        <v>2200</v>
      </c>
      <c r="D2174" s="420">
        <f>SUM(D2175:D2179)</f>
        <v>2000</v>
      </c>
      <c r="E2174" s="420"/>
      <c r="F2174" s="420"/>
      <c r="G2174" s="420"/>
      <c r="H2174" s="420"/>
      <c r="I2174" s="420"/>
      <c r="J2174" s="420"/>
      <c r="K2174" s="420"/>
      <c r="L2174" s="420"/>
      <c r="M2174" s="420"/>
      <c r="N2174" s="420">
        <f>SUM(N2175:N2179)</f>
        <v>2000</v>
      </c>
      <c r="O2174" s="420"/>
      <c r="P2174" s="420"/>
      <c r="Q2174" s="420"/>
      <c r="R2174" s="420"/>
      <c r="S2174" s="420"/>
      <c r="T2174" s="420"/>
      <c r="U2174" s="421">
        <f t="shared" si="930"/>
        <v>2000</v>
      </c>
      <c r="V2174" s="32">
        <f t="shared" si="931"/>
        <v>2000</v>
      </c>
      <c r="W2174" s="97">
        <f t="shared" si="921"/>
        <v>2000</v>
      </c>
      <c r="X2174" s="422">
        <f t="shared" si="915"/>
        <v>-200</v>
      </c>
      <c r="Y2174" s="64" t="s">
        <v>17</v>
      </c>
      <c r="Z2174" s="423" t="s">
        <v>410</v>
      </c>
      <c r="AA2174" s="189"/>
      <c r="AB2174" s="189"/>
      <c r="AC2174" s="424"/>
      <c r="AD2174" s="424"/>
      <c r="AE2174" s="424"/>
      <c r="AF2174" s="424"/>
      <c r="AG2174" s="424"/>
      <c r="AH2174" s="424"/>
      <c r="AI2174" s="424"/>
      <c r="AJ2174" s="424"/>
      <c r="AK2174" s="424"/>
      <c r="AL2174" s="424"/>
      <c r="AM2174" s="424"/>
      <c r="AN2174" s="424"/>
      <c r="AO2174" s="424"/>
      <c r="AP2174" s="424"/>
      <c r="AQ2174" s="424"/>
      <c r="AR2174" s="424"/>
      <c r="AS2174" s="424"/>
      <c r="AT2174" s="424"/>
      <c r="AU2174" s="424"/>
      <c r="AV2174" s="424"/>
      <c r="AW2174" s="424"/>
      <c r="AX2174" s="424"/>
      <c r="AY2174" s="424"/>
      <c r="AZ2174" s="424"/>
      <c r="BA2174" s="424"/>
      <c r="BB2174" s="424"/>
      <c r="BC2174" s="424"/>
      <c r="BD2174" s="424"/>
      <c r="BE2174" s="424"/>
      <c r="BF2174" s="424"/>
      <c r="BG2174" s="424"/>
    </row>
    <row r="2175" spans="1:59" s="259" customFormat="1" ht="36">
      <c r="A2175" s="42" t="s">
        <v>40</v>
      </c>
      <c r="B2175" s="86" t="s">
        <v>1561</v>
      </c>
      <c r="C2175" s="455">
        <v>800</v>
      </c>
      <c r="D2175" s="456">
        <f>SUM(E2175:P2175)</f>
        <v>800</v>
      </c>
      <c r="E2175" s="456"/>
      <c r="F2175" s="456"/>
      <c r="G2175" s="456"/>
      <c r="H2175" s="456"/>
      <c r="I2175" s="456"/>
      <c r="J2175" s="456"/>
      <c r="K2175" s="456"/>
      <c r="L2175" s="456"/>
      <c r="M2175" s="456"/>
      <c r="N2175" s="456">
        <v>800</v>
      </c>
      <c r="O2175" s="456"/>
      <c r="P2175" s="456"/>
      <c r="Q2175" s="456"/>
      <c r="R2175" s="456"/>
      <c r="S2175" s="456"/>
      <c r="T2175" s="456"/>
      <c r="U2175" s="457">
        <f t="shared" si="930"/>
        <v>800</v>
      </c>
      <c r="V2175" s="32">
        <f t="shared" si="931"/>
        <v>800</v>
      </c>
      <c r="W2175" s="97">
        <f t="shared" si="921"/>
        <v>800</v>
      </c>
      <c r="X2175" s="458">
        <f t="shared" si="915"/>
        <v>0</v>
      </c>
      <c r="Y2175" s="89"/>
      <c r="Z2175" s="5">
        <f t="shared" si="918"/>
        <v>0</v>
      </c>
      <c r="AA2175" s="39"/>
      <c r="AB2175" s="39"/>
      <c r="AC2175" s="39"/>
      <c r="AD2175" s="39"/>
      <c r="AE2175" s="39"/>
      <c r="AF2175" s="39"/>
      <c r="AG2175" s="39"/>
      <c r="AH2175" s="39"/>
      <c r="AI2175" s="39"/>
      <c r="AJ2175" s="39"/>
      <c r="AK2175" s="39"/>
      <c r="AL2175" s="39"/>
      <c r="AM2175" s="39"/>
      <c r="AN2175" s="39"/>
      <c r="AO2175" s="39"/>
      <c r="AP2175" s="39"/>
      <c r="AQ2175" s="39"/>
      <c r="AR2175" s="39"/>
      <c r="AS2175" s="39"/>
      <c r="AT2175" s="39"/>
      <c r="AU2175" s="39"/>
      <c r="AV2175" s="39"/>
      <c r="AW2175" s="39"/>
      <c r="AX2175" s="39"/>
      <c r="AY2175" s="39"/>
      <c r="AZ2175" s="39"/>
      <c r="BA2175" s="39"/>
      <c r="BB2175" s="39"/>
      <c r="BC2175" s="39"/>
      <c r="BD2175" s="39"/>
      <c r="BE2175" s="39"/>
      <c r="BF2175" s="39"/>
      <c r="BG2175" s="39"/>
    </row>
    <row r="2176" spans="1:59" s="259" customFormat="1" ht="36" hidden="1">
      <c r="A2176" s="42" t="s">
        <v>40</v>
      </c>
      <c r="B2176" s="86" t="s">
        <v>1562</v>
      </c>
      <c r="C2176" s="455">
        <v>200</v>
      </c>
      <c r="D2176" s="456">
        <f>SUM(E2176:P2176)</f>
        <v>0</v>
      </c>
      <c r="E2176" s="456"/>
      <c r="F2176" s="456"/>
      <c r="G2176" s="456"/>
      <c r="H2176" s="456"/>
      <c r="I2176" s="456"/>
      <c r="J2176" s="456"/>
      <c r="K2176" s="456"/>
      <c r="L2176" s="456"/>
      <c r="M2176" s="456"/>
      <c r="N2176" s="456"/>
      <c r="O2176" s="456"/>
      <c r="P2176" s="456"/>
      <c r="Q2176" s="456"/>
      <c r="R2176" s="456"/>
      <c r="S2176" s="456"/>
      <c r="T2176" s="456"/>
      <c r="U2176" s="457">
        <f t="shared" si="930"/>
        <v>0</v>
      </c>
      <c r="V2176" s="32">
        <f t="shared" si="931"/>
        <v>0</v>
      </c>
      <c r="W2176" s="97">
        <f t="shared" si="921"/>
        <v>0</v>
      </c>
      <c r="X2176" s="458">
        <f t="shared" si="915"/>
        <v>-200</v>
      </c>
      <c r="Y2176" s="89"/>
      <c r="Z2176" s="5">
        <f t="shared" si="918"/>
        <v>0</v>
      </c>
      <c r="AA2176" s="39"/>
      <c r="AB2176" s="39"/>
      <c r="AC2176" s="39"/>
      <c r="AD2176" s="39"/>
      <c r="AE2176" s="39"/>
      <c r="AF2176" s="39"/>
      <c r="AG2176" s="39"/>
      <c r="AH2176" s="39"/>
      <c r="AI2176" s="39"/>
      <c r="AJ2176" s="39"/>
      <c r="AK2176" s="39"/>
      <c r="AL2176" s="39"/>
      <c r="AM2176" s="39"/>
      <c r="AN2176" s="39"/>
      <c r="AO2176" s="39"/>
      <c r="AP2176" s="39"/>
      <c r="AQ2176" s="39"/>
      <c r="AR2176" s="39"/>
      <c r="AS2176" s="39"/>
      <c r="AT2176" s="39"/>
      <c r="AU2176" s="39"/>
      <c r="AV2176" s="39"/>
      <c r="AW2176" s="39"/>
      <c r="AX2176" s="39"/>
      <c r="AY2176" s="39"/>
      <c r="AZ2176" s="39"/>
      <c r="BA2176" s="39"/>
      <c r="BB2176" s="39"/>
      <c r="BC2176" s="39"/>
      <c r="BD2176" s="39"/>
      <c r="BE2176" s="39"/>
      <c r="BF2176" s="39"/>
      <c r="BG2176" s="39"/>
    </row>
    <row r="2177" spans="1:59" s="259" customFormat="1" ht="12">
      <c r="A2177" s="42" t="s">
        <v>40</v>
      </c>
      <c r="B2177" s="459" t="s">
        <v>1563</v>
      </c>
      <c r="C2177" s="455">
        <v>650</v>
      </c>
      <c r="D2177" s="456">
        <f>SUM(E2177:P2177)</f>
        <v>650</v>
      </c>
      <c r="E2177" s="456"/>
      <c r="F2177" s="456"/>
      <c r="G2177" s="456"/>
      <c r="H2177" s="456"/>
      <c r="I2177" s="456"/>
      <c r="J2177" s="456"/>
      <c r="K2177" s="456"/>
      <c r="L2177" s="456"/>
      <c r="M2177" s="456"/>
      <c r="N2177" s="456">
        <v>650</v>
      </c>
      <c r="O2177" s="456"/>
      <c r="P2177" s="456"/>
      <c r="Q2177" s="456"/>
      <c r="R2177" s="456"/>
      <c r="S2177" s="456"/>
      <c r="T2177" s="456"/>
      <c r="U2177" s="457">
        <f t="shared" si="930"/>
        <v>650</v>
      </c>
      <c r="V2177" s="32">
        <f t="shared" si="931"/>
        <v>650</v>
      </c>
      <c r="W2177" s="97"/>
      <c r="X2177" s="458">
        <f t="shared" si="915"/>
        <v>0</v>
      </c>
      <c r="Y2177" s="89"/>
      <c r="Z2177" s="5">
        <f t="shared" si="918"/>
        <v>0</v>
      </c>
      <c r="AA2177" s="39"/>
      <c r="AB2177" s="39"/>
      <c r="AC2177" s="39"/>
      <c r="AD2177" s="39"/>
      <c r="AE2177" s="39"/>
      <c r="AF2177" s="39"/>
      <c r="AG2177" s="39"/>
      <c r="AH2177" s="39"/>
      <c r="AI2177" s="39"/>
      <c r="AJ2177" s="39"/>
      <c r="AK2177" s="39"/>
      <c r="AL2177" s="39"/>
      <c r="AM2177" s="39"/>
      <c r="AN2177" s="39"/>
      <c r="AO2177" s="39"/>
      <c r="AP2177" s="39"/>
      <c r="AQ2177" s="39"/>
      <c r="AR2177" s="39"/>
      <c r="AS2177" s="39"/>
      <c r="AT2177" s="39"/>
      <c r="AU2177" s="39"/>
      <c r="AV2177" s="39"/>
      <c r="AW2177" s="39"/>
      <c r="AX2177" s="39"/>
      <c r="AY2177" s="39"/>
      <c r="AZ2177" s="39"/>
      <c r="BA2177" s="39"/>
      <c r="BB2177" s="39"/>
      <c r="BC2177" s="39"/>
      <c r="BD2177" s="39"/>
      <c r="BE2177" s="39"/>
      <c r="BF2177" s="39"/>
      <c r="BG2177" s="39"/>
    </row>
    <row r="2178" spans="1:59" s="259" customFormat="1" ht="12">
      <c r="A2178" s="42" t="s">
        <v>40</v>
      </c>
      <c r="B2178" s="459" t="s">
        <v>1564</v>
      </c>
      <c r="C2178" s="455">
        <v>400</v>
      </c>
      <c r="D2178" s="456">
        <f>SUM(E2178:P2178)</f>
        <v>400</v>
      </c>
      <c r="E2178" s="456"/>
      <c r="F2178" s="456"/>
      <c r="G2178" s="456"/>
      <c r="H2178" s="456"/>
      <c r="I2178" s="456"/>
      <c r="J2178" s="456"/>
      <c r="K2178" s="456"/>
      <c r="L2178" s="456"/>
      <c r="M2178" s="456"/>
      <c r="N2178" s="456">
        <v>400</v>
      </c>
      <c r="O2178" s="456"/>
      <c r="P2178" s="456"/>
      <c r="Q2178" s="456"/>
      <c r="R2178" s="456"/>
      <c r="S2178" s="456"/>
      <c r="T2178" s="456"/>
      <c r="U2178" s="457">
        <f t="shared" si="930"/>
        <v>400</v>
      </c>
      <c r="V2178" s="32">
        <f t="shared" si="931"/>
        <v>400</v>
      </c>
      <c r="W2178" s="97"/>
      <c r="X2178" s="458">
        <f t="shared" si="915"/>
        <v>0</v>
      </c>
      <c r="Y2178" s="89"/>
      <c r="Z2178" s="5">
        <f t="shared" si="918"/>
        <v>0</v>
      </c>
      <c r="AA2178" s="39"/>
      <c r="AB2178" s="39"/>
      <c r="AC2178" s="39"/>
      <c r="AD2178" s="39"/>
      <c r="AE2178" s="39"/>
      <c r="AF2178" s="39"/>
      <c r="AG2178" s="39"/>
      <c r="AH2178" s="39"/>
      <c r="AI2178" s="39"/>
      <c r="AJ2178" s="39"/>
      <c r="AK2178" s="39"/>
      <c r="AL2178" s="39"/>
      <c r="AM2178" s="39"/>
      <c r="AN2178" s="39"/>
      <c r="AO2178" s="39"/>
      <c r="AP2178" s="39"/>
      <c r="AQ2178" s="39"/>
      <c r="AR2178" s="39"/>
      <c r="AS2178" s="39"/>
      <c r="AT2178" s="39"/>
      <c r="AU2178" s="39"/>
      <c r="AV2178" s="39"/>
      <c r="AW2178" s="39"/>
      <c r="AX2178" s="39"/>
      <c r="AY2178" s="39"/>
      <c r="AZ2178" s="39"/>
      <c r="BA2178" s="39"/>
      <c r="BB2178" s="39"/>
      <c r="BC2178" s="39"/>
      <c r="BD2178" s="39"/>
      <c r="BE2178" s="39"/>
      <c r="BF2178" s="39"/>
      <c r="BG2178" s="39"/>
    </row>
    <row r="2179" spans="1:59" s="259" customFormat="1" ht="24">
      <c r="A2179" s="42" t="s">
        <v>40</v>
      </c>
      <c r="B2179" s="86" t="s">
        <v>1565</v>
      </c>
      <c r="C2179" s="455">
        <v>150</v>
      </c>
      <c r="D2179" s="456">
        <f>SUM(E2179:P2179)</f>
        <v>150</v>
      </c>
      <c r="E2179" s="456"/>
      <c r="F2179" s="456"/>
      <c r="G2179" s="456"/>
      <c r="H2179" s="456"/>
      <c r="I2179" s="456"/>
      <c r="J2179" s="456"/>
      <c r="K2179" s="456"/>
      <c r="L2179" s="456"/>
      <c r="M2179" s="456"/>
      <c r="N2179" s="456">
        <v>150</v>
      </c>
      <c r="O2179" s="456"/>
      <c r="P2179" s="456"/>
      <c r="Q2179" s="456"/>
      <c r="R2179" s="456"/>
      <c r="S2179" s="456"/>
      <c r="T2179" s="456"/>
      <c r="U2179" s="457">
        <f t="shared" si="930"/>
        <v>150</v>
      </c>
      <c r="V2179" s="32">
        <f t="shared" si="931"/>
        <v>150</v>
      </c>
      <c r="W2179" s="97">
        <f t="shared" si="921"/>
        <v>150</v>
      </c>
      <c r="X2179" s="458">
        <f t="shared" si="915"/>
        <v>0</v>
      </c>
      <c r="Y2179" s="89"/>
      <c r="Z2179" s="5">
        <f t="shared" si="918"/>
        <v>0</v>
      </c>
      <c r="AA2179" s="39"/>
      <c r="AB2179" s="39"/>
      <c r="AC2179" s="39"/>
      <c r="AD2179" s="39"/>
      <c r="AE2179" s="39"/>
      <c r="AF2179" s="39"/>
      <c r="AG2179" s="39"/>
      <c r="AH2179" s="39"/>
      <c r="AI2179" s="39"/>
      <c r="AJ2179" s="39"/>
      <c r="AK2179" s="39"/>
      <c r="AL2179" s="39"/>
      <c r="AM2179" s="39"/>
      <c r="AN2179" s="39"/>
      <c r="AO2179" s="39"/>
      <c r="AP2179" s="39"/>
      <c r="AQ2179" s="39"/>
      <c r="AR2179" s="39"/>
      <c r="AS2179" s="39"/>
      <c r="AT2179" s="39"/>
      <c r="AU2179" s="39"/>
      <c r="AV2179" s="39"/>
      <c r="AW2179" s="39"/>
      <c r="AX2179" s="39"/>
      <c r="AY2179" s="39"/>
      <c r="AZ2179" s="39"/>
      <c r="BA2179" s="39"/>
      <c r="BB2179" s="39"/>
      <c r="BC2179" s="39"/>
      <c r="BD2179" s="39"/>
      <c r="BE2179" s="39"/>
      <c r="BF2179" s="39"/>
      <c r="BG2179" s="39"/>
    </row>
    <row r="2180" spans="1:59" s="425" customFormat="1" ht="12">
      <c r="A2180" s="418" t="s">
        <v>1566</v>
      </c>
      <c r="B2180" s="28" t="s">
        <v>1567</v>
      </c>
      <c r="C2180" s="419">
        <v>1650</v>
      </c>
      <c r="D2180" s="420">
        <f>SUM(D2181:D2183)</f>
        <v>1696</v>
      </c>
      <c r="E2180" s="420">
        <f>SUM(E2181:E2183)</f>
        <v>1696</v>
      </c>
      <c r="F2180" s="420">
        <f t="shared" ref="F2180:P2180" si="934">SUM(F2181:F2182)</f>
        <v>0</v>
      </c>
      <c r="G2180" s="420">
        <f t="shared" si="934"/>
        <v>0</v>
      </c>
      <c r="H2180" s="420">
        <f t="shared" si="934"/>
        <v>0</v>
      </c>
      <c r="I2180" s="420">
        <f t="shared" si="934"/>
        <v>0</v>
      </c>
      <c r="J2180" s="420">
        <f t="shared" si="934"/>
        <v>0</v>
      </c>
      <c r="K2180" s="420">
        <f t="shared" si="934"/>
        <v>0</v>
      </c>
      <c r="L2180" s="420">
        <f t="shared" si="934"/>
        <v>0</v>
      </c>
      <c r="M2180" s="420">
        <f t="shared" si="934"/>
        <v>0</v>
      </c>
      <c r="N2180" s="420">
        <f t="shared" si="934"/>
        <v>0</v>
      </c>
      <c r="O2180" s="420">
        <f t="shared" si="934"/>
        <v>0</v>
      </c>
      <c r="P2180" s="420">
        <f t="shared" si="934"/>
        <v>0</v>
      </c>
      <c r="Q2180" s="420"/>
      <c r="R2180" s="420"/>
      <c r="S2180" s="420"/>
      <c r="T2180" s="420"/>
      <c r="U2180" s="421">
        <f t="shared" si="930"/>
        <v>1696</v>
      </c>
      <c r="V2180" s="32">
        <f t="shared" si="931"/>
        <v>1696</v>
      </c>
      <c r="W2180" s="97">
        <f t="shared" si="921"/>
        <v>1696</v>
      </c>
      <c r="X2180" s="422">
        <f t="shared" si="915"/>
        <v>46</v>
      </c>
      <c r="Y2180" s="64" t="s">
        <v>17</v>
      </c>
      <c r="Z2180" s="423" t="s">
        <v>410</v>
      </c>
      <c r="AA2180" s="189"/>
      <c r="AB2180" s="189"/>
      <c r="AC2180" s="424"/>
      <c r="AD2180" s="424"/>
      <c r="AE2180" s="424"/>
      <c r="AF2180" s="424"/>
      <c r="AG2180" s="424"/>
      <c r="AH2180" s="424"/>
      <c r="AI2180" s="424"/>
      <c r="AJ2180" s="424"/>
      <c r="AK2180" s="424"/>
      <c r="AL2180" s="424"/>
      <c r="AM2180" s="424"/>
      <c r="AN2180" s="424"/>
      <c r="AO2180" s="424"/>
      <c r="AP2180" s="424"/>
      <c r="AQ2180" s="424"/>
      <c r="AR2180" s="424"/>
      <c r="AS2180" s="424"/>
      <c r="AT2180" s="424"/>
      <c r="AU2180" s="424"/>
      <c r="AV2180" s="424"/>
      <c r="AW2180" s="424"/>
      <c r="AX2180" s="424"/>
      <c r="AY2180" s="424"/>
      <c r="AZ2180" s="424"/>
      <c r="BA2180" s="424"/>
      <c r="BB2180" s="424"/>
      <c r="BC2180" s="424"/>
      <c r="BD2180" s="424"/>
      <c r="BE2180" s="424"/>
      <c r="BF2180" s="424"/>
      <c r="BG2180" s="424"/>
    </row>
    <row r="2181" spans="1:59" s="259" customFormat="1" ht="48">
      <c r="A2181" s="50" t="s">
        <v>40</v>
      </c>
      <c r="B2181" s="460" t="s">
        <v>1568</v>
      </c>
      <c r="C2181" s="417">
        <v>1300</v>
      </c>
      <c r="D2181" s="52">
        <f t="shared" ref="D2181:D2189" si="935">SUM(E2181:P2181)</f>
        <v>1300</v>
      </c>
      <c r="E2181" s="52">
        <v>1300</v>
      </c>
      <c r="F2181" s="52"/>
      <c r="G2181" s="52"/>
      <c r="H2181" s="52"/>
      <c r="I2181" s="52"/>
      <c r="J2181" s="52"/>
      <c r="K2181" s="52"/>
      <c r="L2181" s="52"/>
      <c r="M2181" s="52"/>
      <c r="N2181" s="52"/>
      <c r="O2181" s="52"/>
      <c r="P2181" s="52"/>
      <c r="Q2181" s="52"/>
      <c r="R2181" s="52"/>
      <c r="S2181" s="52"/>
      <c r="T2181" s="52"/>
      <c r="U2181" s="406">
        <f t="shared" si="930"/>
        <v>1300</v>
      </c>
      <c r="V2181" s="32">
        <f t="shared" si="931"/>
        <v>1300</v>
      </c>
      <c r="W2181" s="97">
        <f t="shared" si="921"/>
        <v>1300</v>
      </c>
      <c r="X2181" s="53">
        <f t="shared" si="915"/>
        <v>0</v>
      </c>
      <c r="Y2181" s="89"/>
      <c r="Z2181" s="5">
        <f t="shared" si="918"/>
        <v>0</v>
      </c>
      <c r="AA2181" s="39"/>
      <c r="AB2181" s="39"/>
      <c r="AC2181" s="39"/>
      <c r="AD2181" s="39"/>
      <c r="AE2181" s="39"/>
      <c r="AF2181" s="39"/>
      <c r="AG2181" s="39"/>
      <c r="AH2181" s="39"/>
      <c r="AI2181" s="39"/>
      <c r="AJ2181" s="39"/>
      <c r="AK2181" s="39"/>
      <c r="AL2181" s="39"/>
      <c r="AM2181" s="39"/>
      <c r="AN2181" s="39"/>
      <c r="AO2181" s="39"/>
      <c r="AP2181" s="39"/>
      <c r="AQ2181" s="39"/>
      <c r="AR2181" s="39"/>
      <c r="AS2181" s="39"/>
      <c r="AT2181" s="39"/>
      <c r="AU2181" s="39"/>
      <c r="AV2181" s="39"/>
      <c r="AW2181" s="39"/>
      <c r="AX2181" s="39"/>
      <c r="AY2181" s="39"/>
      <c r="AZ2181" s="39"/>
      <c r="BA2181" s="39"/>
      <c r="BB2181" s="39"/>
      <c r="BC2181" s="39"/>
      <c r="BD2181" s="39"/>
      <c r="BE2181" s="39"/>
      <c r="BF2181" s="39"/>
      <c r="BG2181" s="39"/>
    </row>
    <row r="2182" spans="1:59" s="259" customFormat="1" ht="36">
      <c r="A2182" s="50" t="s">
        <v>40</v>
      </c>
      <c r="B2182" s="460" t="s">
        <v>1569</v>
      </c>
      <c r="C2182" s="417">
        <v>350</v>
      </c>
      <c r="D2182" s="52">
        <f t="shared" si="935"/>
        <v>350</v>
      </c>
      <c r="E2182" s="52">
        <v>350</v>
      </c>
      <c r="F2182" s="52"/>
      <c r="G2182" s="52"/>
      <c r="H2182" s="52"/>
      <c r="I2182" s="52"/>
      <c r="J2182" s="52"/>
      <c r="K2182" s="52"/>
      <c r="L2182" s="52"/>
      <c r="M2182" s="52"/>
      <c r="N2182" s="52"/>
      <c r="O2182" s="52"/>
      <c r="P2182" s="52"/>
      <c r="Q2182" s="52"/>
      <c r="R2182" s="52"/>
      <c r="S2182" s="52"/>
      <c r="T2182" s="52"/>
      <c r="U2182" s="406">
        <f t="shared" si="930"/>
        <v>350</v>
      </c>
      <c r="V2182" s="32">
        <f t="shared" si="931"/>
        <v>350</v>
      </c>
      <c r="W2182" s="97"/>
      <c r="X2182" s="53">
        <f t="shared" si="915"/>
        <v>0</v>
      </c>
      <c r="Y2182" s="89"/>
      <c r="Z2182" s="5">
        <f t="shared" si="918"/>
        <v>0</v>
      </c>
      <c r="AA2182" s="39"/>
      <c r="AB2182" s="39"/>
      <c r="AC2182" s="39"/>
      <c r="AD2182" s="39"/>
      <c r="AE2182" s="39"/>
      <c r="AF2182" s="39"/>
      <c r="AG2182" s="39"/>
      <c r="AH2182" s="39"/>
      <c r="AI2182" s="39"/>
      <c r="AJ2182" s="39"/>
      <c r="AK2182" s="39"/>
      <c r="AL2182" s="39"/>
      <c r="AM2182" s="39"/>
      <c r="AN2182" s="39"/>
      <c r="AO2182" s="39"/>
      <c r="AP2182" s="39"/>
      <c r="AQ2182" s="39"/>
      <c r="AR2182" s="39"/>
      <c r="AS2182" s="39"/>
      <c r="AT2182" s="39"/>
      <c r="AU2182" s="39"/>
      <c r="AV2182" s="39"/>
      <c r="AW2182" s="39"/>
      <c r="AX2182" s="39"/>
      <c r="AY2182" s="39"/>
      <c r="AZ2182" s="39"/>
      <c r="BA2182" s="39"/>
      <c r="BB2182" s="39"/>
      <c r="BC2182" s="39"/>
      <c r="BD2182" s="39"/>
      <c r="BE2182" s="39"/>
      <c r="BF2182" s="39"/>
      <c r="BG2182" s="39"/>
    </row>
    <row r="2183" spans="1:59" s="259" customFormat="1" ht="24">
      <c r="A2183" s="50" t="s">
        <v>40</v>
      </c>
      <c r="B2183" s="460" t="s">
        <v>1570</v>
      </c>
      <c r="C2183" s="417"/>
      <c r="D2183" s="52">
        <f t="shared" si="935"/>
        <v>46</v>
      </c>
      <c r="E2183" s="52">
        <v>46</v>
      </c>
      <c r="F2183" s="52"/>
      <c r="G2183" s="52"/>
      <c r="H2183" s="52"/>
      <c r="I2183" s="52"/>
      <c r="J2183" s="52"/>
      <c r="K2183" s="52"/>
      <c r="L2183" s="52"/>
      <c r="M2183" s="52"/>
      <c r="N2183" s="52"/>
      <c r="O2183" s="52"/>
      <c r="P2183" s="52"/>
      <c r="Q2183" s="52"/>
      <c r="R2183" s="52"/>
      <c r="S2183" s="52"/>
      <c r="T2183" s="52"/>
      <c r="U2183" s="406"/>
      <c r="V2183" s="32"/>
      <c r="W2183" s="97"/>
      <c r="X2183" s="53">
        <f t="shared" si="915"/>
        <v>46</v>
      </c>
      <c r="Y2183" s="89"/>
      <c r="Z2183" s="5">
        <f t="shared" si="918"/>
        <v>0</v>
      </c>
      <c r="AA2183" s="39"/>
      <c r="AB2183" s="39"/>
      <c r="AC2183" s="39"/>
      <c r="AD2183" s="39"/>
      <c r="AE2183" s="39"/>
      <c r="AF2183" s="39"/>
      <c r="AG2183" s="39"/>
      <c r="AH2183" s="39"/>
      <c r="AI2183" s="39"/>
      <c r="AJ2183" s="39"/>
      <c r="AK2183" s="39"/>
      <c r="AL2183" s="39"/>
      <c r="AM2183" s="39"/>
      <c r="AN2183" s="39"/>
      <c r="AO2183" s="39"/>
      <c r="AP2183" s="39"/>
      <c r="AQ2183" s="39"/>
      <c r="AR2183" s="39"/>
      <c r="AS2183" s="39"/>
      <c r="AT2183" s="39"/>
      <c r="AU2183" s="39"/>
      <c r="AV2183" s="39"/>
      <c r="AW2183" s="39"/>
      <c r="AX2183" s="39"/>
      <c r="AY2183" s="39"/>
      <c r="AZ2183" s="39"/>
      <c r="BA2183" s="39"/>
      <c r="BB2183" s="39"/>
      <c r="BC2183" s="39"/>
      <c r="BD2183" s="39"/>
      <c r="BE2183" s="39"/>
      <c r="BF2183" s="39"/>
      <c r="BG2183" s="39"/>
    </row>
    <row r="2184" spans="1:59" s="425" customFormat="1" ht="12">
      <c r="A2184" s="418" t="s">
        <v>1571</v>
      </c>
      <c r="B2184" s="28" t="s">
        <v>1572</v>
      </c>
      <c r="C2184" s="419">
        <v>2360</v>
      </c>
      <c r="D2184" s="420">
        <f t="shared" si="935"/>
        <v>3360</v>
      </c>
      <c r="E2184" s="420"/>
      <c r="F2184" s="420"/>
      <c r="G2184" s="420"/>
      <c r="H2184" s="420"/>
      <c r="I2184" s="420"/>
      <c r="J2184" s="420"/>
      <c r="K2184" s="420"/>
      <c r="L2184" s="420"/>
      <c r="M2184" s="420"/>
      <c r="N2184" s="420">
        <f>N2185+N2186</f>
        <v>3300</v>
      </c>
      <c r="O2184" s="420">
        <f t="shared" ref="O2184:P2184" si="936">O2185+O2186</f>
        <v>0</v>
      </c>
      <c r="P2184" s="420">
        <f t="shared" si="936"/>
        <v>60</v>
      </c>
      <c r="Q2184" s="420">
        <v>0</v>
      </c>
      <c r="R2184" s="420"/>
      <c r="S2184" s="420">
        <v>0</v>
      </c>
      <c r="T2184" s="420">
        <v>0</v>
      </c>
      <c r="U2184" s="421">
        <f t="shared" si="930"/>
        <v>3360</v>
      </c>
      <c r="V2184" s="32">
        <f t="shared" si="931"/>
        <v>3360</v>
      </c>
      <c r="W2184" s="97">
        <f t="shared" si="921"/>
        <v>3360</v>
      </c>
      <c r="X2184" s="422">
        <f t="shared" si="915"/>
        <v>1000</v>
      </c>
      <c r="Y2184" s="64" t="s">
        <v>17</v>
      </c>
      <c r="Z2184" s="423" t="s">
        <v>410</v>
      </c>
      <c r="AA2184" s="189"/>
      <c r="AB2184" s="189"/>
      <c r="AC2184" s="424"/>
      <c r="AD2184" s="424"/>
      <c r="AE2184" s="424"/>
      <c r="AF2184" s="424"/>
      <c r="AG2184" s="424"/>
      <c r="AH2184" s="424"/>
      <c r="AI2184" s="424"/>
      <c r="AJ2184" s="424"/>
      <c r="AK2184" s="424"/>
      <c r="AL2184" s="424"/>
      <c r="AM2184" s="424"/>
      <c r="AN2184" s="424"/>
      <c r="AO2184" s="424"/>
      <c r="AP2184" s="424"/>
      <c r="AQ2184" s="424"/>
      <c r="AR2184" s="424"/>
      <c r="AS2184" s="424"/>
      <c r="AT2184" s="424"/>
      <c r="AU2184" s="424"/>
      <c r="AV2184" s="424"/>
      <c r="AW2184" s="424"/>
      <c r="AX2184" s="424"/>
      <c r="AY2184" s="424"/>
      <c r="AZ2184" s="424"/>
      <c r="BA2184" s="424"/>
      <c r="BB2184" s="424"/>
      <c r="BC2184" s="424"/>
      <c r="BD2184" s="424"/>
      <c r="BE2184" s="424"/>
      <c r="BF2184" s="424"/>
      <c r="BG2184" s="424"/>
    </row>
    <row r="2185" spans="1:59" s="259" customFormat="1" ht="96">
      <c r="A2185" s="205" t="s">
        <v>40</v>
      </c>
      <c r="B2185" s="461" t="s">
        <v>1573</v>
      </c>
      <c r="C2185" s="417">
        <v>2300</v>
      </c>
      <c r="D2185" s="52">
        <f t="shared" si="935"/>
        <v>3300</v>
      </c>
      <c r="E2185" s="52"/>
      <c r="F2185" s="52"/>
      <c r="G2185" s="52"/>
      <c r="H2185" s="52"/>
      <c r="I2185" s="52"/>
      <c r="J2185" s="52"/>
      <c r="K2185" s="52"/>
      <c r="L2185" s="52"/>
      <c r="M2185" s="52"/>
      <c r="N2185" s="52">
        <v>3300</v>
      </c>
      <c r="O2185" s="52"/>
      <c r="P2185" s="52"/>
      <c r="Q2185" s="52"/>
      <c r="R2185" s="52"/>
      <c r="S2185" s="52"/>
      <c r="T2185" s="52"/>
      <c r="U2185" s="406">
        <f t="shared" si="930"/>
        <v>3300</v>
      </c>
      <c r="V2185" s="32">
        <f t="shared" si="931"/>
        <v>3300</v>
      </c>
      <c r="W2185" s="97">
        <f t="shared" si="921"/>
        <v>3300</v>
      </c>
      <c r="X2185" s="53">
        <f t="shared" si="915"/>
        <v>1000</v>
      </c>
      <c r="Y2185" s="89"/>
      <c r="Z2185" s="5">
        <f t="shared" si="918"/>
        <v>0</v>
      </c>
      <c r="AA2185" s="39"/>
      <c r="AB2185" s="39"/>
      <c r="AC2185" s="39"/>
      <c r="AD2185" s="39"/>
      <c r="AE2185" s="39"/>
      <c r="AF2185" s="39"/>
      <c r="AG2185" s="39"/>
      <c r="AH2185" s="39"/>
      <c r="AI2185" s="39"/>
      <c r="AJ2185" s="39"/>
      <c r="AK2185" s="39"/>
      <c r="AL2185" s="39"/>
      <c r="AM2185" s="39"/>
      <c r="AN2185" s="39"/>
      <c r="AO2185" s="39"/>
      <c r="AP2185" s="39"/>
      <c r="AQ2185" s="39"/>
      <c r="AR2185" s="39"/>
      <c r="AS2185" s="39"/>
      <c r="AT2185" s="39"/>
      <c r="AU2185" s="39"/>
      <c r="AV2185" s="39"/>
      <c r="AW2185" s="39"/>
      <c r="AX2185" s="39"/>
      <c r="AY2185" s="39"/>
      <c r="AZ2185" s="39"/>
      <c r="BA2185" s="39"/>
      <c r="BB2185" s="39"/>
      <c r="BC2185" s="39"/>
      <c r="BD2185" s="39"/>
      <c r="BE2185" s="39"/>
      <c r="BF2185" s="39"/>
      <c r="BG2185" s="39"/>
    </row>
    <row r="2186" spans="1:59" s="259" customFormat="1" ht="36">
      <c r="A2186" s="205" t="s">
        <v>40</v>
      </c>
      <c r="B2186" s="209" t="s">
        <v>1574</v>
      </c>
      <c r="C2186" s="417">
        <v>60</v>
      </c>
      <c r="D2186" s="52">
        <f t="shared" si="935"/>
        <v>60</v>
      </c>
      <c r="E2186" s="52"/>
      <c r="F2186" s="52"/>
      <c r="G2186" s="52"/>
      <c r="H2186" s="52"/>
      <c r="I2186" s="52"/>
      <c r="J2186" s="52"/>
      <c r="K2186" s="52"/>
      <c r="L2186" s="52"/>
      <c r="M2186" s="52"/>
      <c r="N2186" s="52"/>
      <c r="O2186" s="52"/>
      <c r="P2186" s="52">
        <v>60</v>
      </c>
      <c r="Q2186" s="52"/>
      <c r="R2186" s="52"/>
      <c r="S2186" s="52"/>
      <c r="T2186" s="52"/>
      <c r="U2186" s="406">
        <f t="shared" si="930"/>
        <v>60</v>
      </c>
      <c r="V2186" s="32">
        <f t="shared" si="931"/>
        <v>60</v>
      </c>
      <c r="W2186" s="97">
        <f t="shared" si="921"/>
        <v>60</v>
      </c>
      <c r="X2186" s="53">
        <f t="shared" si="915"/>
        <v>0</v>
      </c>
      <c r="Y2186" s="89"/>
      <c r="Z2186" s="5">
        <f t="shared" si="918"/>
        <v>0</v>
      </c>
      <c r="AA2186" s="39"/>
      <c r="AB2186" s="39"/>
      <c r="AC2186" s="39"/>
      <c r="AD2186" s="39"/>
      <c r="AE2186" s="39"/>
      <c r="AF2186" s="39"/>
      <c r="AG2186" s="39"/>
      <c r="AH2186" s="39"/>
      <c r="AI2186" s="39"/>
      <c r="AJ2186" s="39"/>
      <c r="AK2186" s="39"/>
      <c r="AL2186" s="39"/>
      <c r="AM2186" s="39"/>
      <c r="AN2186" s="39"/>
      <c r="AO2186" s="39"/>
      <c r="AP2186" s="39"/>
      <c r="AQ2186" s="39"/>
      <c r="AR2186" s="39"/>
      <c r="AS2186" s="39"/>
      <c r="AT2186" s="39"/>
      <c r="AU2186" s="39"/>
      <c r="AV2186" s="39"/>
      <c r="AW2186" s="39"/>
      <c r="AX2186" s="39"/>
      <c r="AY2186" s="39"/>
      <c r="AZ2186" s="39"/>
      <c r="BA2186" s="39"/>
      <c r="BB2186" s="39"/>
      <c r="BC2186" s="39"/>
      <c r="BD2186" s="39"/>
      <c r="BE2186" s="39"/>
      <c r="BF2186" s="39"/>
      <c r="BG2186" s="39"/>
    </row>
    <row r="2187" spans="1:59" s="425" customFormat="1" ht="12">
      <c r="A2187" s="418" t="s">
        <v>1575</v>
      </c>
      <c r="B2187" s="28" t="s">
        <v>1576</v>
      </c>
      <c r="C2187" s="419">
        <v>700</v>
      </c>
      <c r="D2187" s="420">
        <f t="shared" si="935"/>
        <v>1200</v>
      </c>
      <c r="E2187" s="420"/>
      <c r="F2187" s="420"/>
      <c r="G2187" s="420"/>
      <c r="H2187" s="420"/>
      <c r="I2187" s="420"/>
      <c r="J2187" s="420"/>
      <c r="K2187" s="420"/>
      <c r="L2187" s="420"/>
      <c r="M2187" s="420"/>
      <c r="N2187" s="420">
        <f>N2188+N2189</f>
        <v>1200</v>
      </c>
      <c r="O2187" s="420"/>
      <c r="P2187" s="420"/>
      <c r="Q2187" s="420"/>
      <c r="R2187" s="420"/>
      <c r="S2187" s="420"/>
      <c r="T2187" s="420"/>
      <c r="U2187" s="421">
        <f t="shared" si="930"/>
        <v>1200</v>
      </c>
      <c r="V2187" s="32">
        <f t="shared" si="931"/>
        <v>1200</v>
      </c>
      <c r="W2187" s="97">
        <f t="shared" si="921"/>
        <v>1200</v>
      </c>
      <c r="X2187" s="422">
        <f t="shared" si="915"/>
        <v>500</v>
      </c>
      <c r="Y2187" s="64" t="s">
        <v>17</v>
      </c>
      <c r="Z2187" s="423" t="s">
        <v>410</v>
      </c>
      <c r="AA2187" s="189"/>
      <c r="AB2187" s="189"/>
      <c r="AC2187" s="424"/>
      <c r="AD2187" s="424"/>
      <c r="AE2187" s="424"/>
      <c r="AF2187" s="424"/>
      <c r="AG2187" s="424"/>
      <c r="AH2187" s="424"/>
      <c r="AI2187" s="424"/>
      <c r="AJ2187" s="424"/>
      <c r="AK2187" s="424"/>
      <c r="AL2187" s="424"/>
      <c r="AM2187" s="424"/>
      <c r="AN2187" s="424"/>
      <c r="AO2187" s="424"/>
      <c r="AP2187" s="424"/>
      <c r="AQ2187" s="424"/>
      <c r="AR2187" s="424"/>
      <c r="AS2187" s="424"/>
      <c r="AT2187" s="424"/>
      <c r="AU2187" s="424"/>
      <c r="AV2187" s="424"/>
      <c r="AW2187" s="424"/>
      <c r="AX2187" s="424"/>
      <c r="AY2187" s="424"/>
      <c r="AZ2187" s="424"/>
      <c r="BA2187" s="424"/>
      <c r="BB2187" s="424"/>
      <c r="BC2187" s="424"/>
      <c r="BD2187" s="424"/>
      <c r="BE2187" s="424"/>
      <c r="BF2187" s="424"/>
      <c r="BG2187" s="424"/>
    </row>
    <row r="2188" spans="1:59" s="473" customFormat="1" ht="36">
      <c r="A2188" s="462" t="s">
        <v>40</v>
      </c>
      <c r="B2188" s="463" t="s">
        <v>1577</v>
      </c>
      <c r="C2188" s="464">
        <v>300</v>
      </c>
      <c r="D2188" s="465">
        <f t="shared" si="935"/>
        <v>1200</v>
      </c>
      <c r="E2188" s="465"/>
      <c r="F2188" s="465"/>
      <c r="G2188" s="465"/>
      <c r="H2188" s="465"/>
      <c r="I2188" s="465"/>
      <c r="J2188" s="465"/>
      <c r="K2188" s="465"/>
      <c r="L2188" s="465"/>
      <c r="M2188" s="465"/>
      <c r="N2188" s="465">
        <v>1200</v>
      </c>
      <c r="O2188" s="465"/>
      <c r="P2188" s="465"/>
      <c r="Q2188" s="465"/>
      <c r="R2188" s="465"/>
      <c r="S2188" s="465"/>
      <c r="T2188" s="465"/>
      <c r="U2188" s="466">
        <f t="shared" si="930"/>
        <v>1200</v>
      </c>
      <c r="V2188" s="467">
        <f t="shared" si="931"/>
        <v>1200</v>
      </c>
      <c r="W2188" s="468">
        <f t="shared" si="921"/>
        <v>1200</v>
      </c>
      <c r="X2188" s="469">
        <f t="shared" si="915"/>
        <v>900</v>
      </c>
      <c r="Y2188" s="470"/>
      <c r="Z2188" s="471">
        <f t="shared" si="918"/>
        <v>0</v>
      </c>
      <c r="AA2188" s="472"/>
      <c r="AB2188" s="472"/>
      <c r="AC2188" s="472"/>
      <c r="AD2188" s="472"/>
      <c r="AE2188" s="472"/>
      <c r="AF2188" s="472"/>
      <c r="AG2188" s="472"/>
      <c r="AH2188" s="472"/>
      <c r="AI2188" s="472"/>
      <c r="AJ2188" s="472"/>
      <c r="AK2188" s="472"/>
      <c r="AL2188" s="472"/>
      <c r="AM2188" s="472"/>
      <c r="AN2188" s="472"/>
      <c r="AO2188" s="472"/>
      <c r="AP2188" s="472"/>
      <c r="AQ2188" s="472"/>
      <c r="AR2188" s="472"/>
      <c r="AS2188" s="472"/>
      <c r="AT2188" s="472"/>
      <c r="AU2188" s="472"/>
      <c r="AV2188" s="472"/>
      <c r="AW2188" s="472"/>
      <c r="AX2188" s="472"/>
      <c r="AY2188" s="472"/>
      <c r="AZ2188" s="472"/>
      <c r="BA2188" s="472"/>
      <c r="BB2188" s="472"/>
      <c r="BC2188" s="472"/>
      <c r="BD2188" s="472"/>
      <c r="BE2188" s="472"/>
      <c r="BF2188" s="472"/>
      <c r="BG2188" s="472"/>
    </row>
    <row r="2189" spans="1:59" s="259" customFormat="1" ht="26.25" hidden="1" customHeight="1">
      <c r="A2189" s="50" t="s">
        <v>40</v>
      </c>
      <c r="B2189" s="461" t="s">
        <v>1578</v>
      </c>
      <c r="C2189" s="417">
        <v>400</v>
      </c>
      <c r="D2189" s="52">
        <f t="shared" si="935"/>
        <v>0</v>
      </c>
      <c r="E2189" s="52"/>
      <c r="F2189" s="52"/>
      <c r="G2189" s="52"/>
      <c r="H2189" s="52"/>
      <c r="I2189" s="52"/>
      <c r="J2189" s="52"/>
      <c r="K2189" s="52"/>
      <c r="L2189" s="52"/>
      <c r="M2189" s="52"/>
      <c r="N2189" s="52">
        <v>0</v>
      </c>
      <c r="O2189" s="52"/>
      <c r="P2189" s="52"/>
      <c r="Q2189" s="52"/>
      <c r="R2189" s="52"/>
      <c r="S2189" s="52"/>
      <c r="T2189" s="52"/>
      <c r="U2189" s="427">
        <f t="shared" si="930"/>
        <v>0</v>
      </c>
      <c r="V2189" s="32">
        <f t="shared" si="931"/>
        <v>0</v>
      </c>
      <c r="W2189" s="97">
        <f t="shared" si="921"/>
        <v>0</v>
      </c>
      <c r="X2189" s="474">
        <f t="shared" si="915"/>
        <v>-400</v>
      </c>
      <c r="Y2189" s="89"/>
      <c r="Z2189" s="5">
        <f t="shared" si="918"/>
        <v>0</v>
      </c>
      <c r="AA2189" s="39"/>
      <c r="AB2189" s="39"/>
      <c r="AC2189" s="39"/>
      <c r="AD2189" s="39"/>
      <c r="AE2189" s="39"/>
      <c r="AF2189" s="39"/>
      <c r="AG2189" s="39"/>
      <c r="AH2189" s="39"/>
      <c r="AI2189" s="39"/>
      <c r="AJ2189" s="39"/>
      <c r="AK2189" s="39"/>
      <c r="AL2189" s="39"/>
      <c r="AM2189" s="39"/>
      <c r="AN2189" s="39"/>
      <c r="AO2189" s="39"/>
      <c r="AP2189" s="39"/>
      <c r="AQ2189" s="39"/>
      <c r="AR2189" s="39"/>
      <c r="AS2189" s="39"/>
      <c r="AT2189" s="39"/>
      <c r="AU2189" s="39"/>
      <c r="AV2189" s="39"/>
      <c r="AW2189" s="39"/>
      <c r="AX2189" s="39"/>
      <c r="AY2189" s="39"/>
      <c r="AZ2189" s="39"/>
      <c r="BA2189" s="39"/>
      <c r="BB2189" s="39"/>
      <c r="BC2189" s="39"/>
      <c r="BD2189" s="39"/>
      <c r="BE2189" s="39"/>
      <c r="BF2189" s="39"/>
      <c r="BG2189" s="39"/>
    </row>
    <row r="2190" spans="1:59" s="425" customFormat="1" ht="12">
      <c r="A2190" s="418" t="s">
        <v>1579</v>
      </c>
      <c r="B2190" s="28" t="s">
        <v>1580</v>
      </c>
      <c r="C2190" s="419">
        <v>1100</v>
      </c>
      <c r="D2190" s="420">
        <f>D2191+D2192</f>
        <v>1100</v>
      </c>
      <c r="E2190" s="420">
        <f t="shared" ref="E2190:W2190" si="937">E2191+E2192</f>
        <v>0</v>
      </c>
      <c r="F2190" s="420">
        <f t="shared" si="937"/>
        <v>0</v>
      </c>
      <c r="G2190" s="420">
        <f t="shared" si="937"/>
        <v>0</v>
      </c>
      <c r="H2190" s="420">
        <f t="shared" si="937"/>
        <v>0</v>
      </c>
      <c r="I2190" s="420">
        <f t="shared" si="937"/>
        <v>0</v>
      </c>
      <c r="J2190" s="420">
        <f t="shared" si="937"/>
        <v>0</v>
      </c>
      <c r="K2190" s="420">
        <f t="shared" si="937"/>
        <v>0</v>
      </c>
      <c r="L2190" s="420">
        <f t="shared" si="937"/>
        <v>0</v>
      </c>
      <c r="M2190" s="420">
        <f t="shared" si="937"/>
        <v>0</v>
      </c>
      <c r="N2190" s="420">
        <f t="shared" si="937"/>
        <v>1045</v>
      </c>
      <c r="O2190" s="420">
        <f t="shared" si="937"/>
        <v>0</v>
      </c>
      <c r="P2190" s="420">
        <f t="shared" si="937"/>
        <v>55</v>
      </c>
      <c r="Q2190" s="420">
        <f t="shared" si="937"/>
        <v>0</v>
      </c>
      <c r="R2190" s="420"/>
      <c r="S2190" s="420">
        <f t="shared" ref="S2190:T2190" si="938">S2191+S2192</f>
        <v>0</v>
      </c>
      <c r="T2190" s="420">
        <f t="shared" si="938"/>
        <v>0</v>
      </c>
      <c r="U2190" s="421">
        <f t="shared" si="930"/>
        <v>1100</v>
      </c>
      <c r="V2190" s="32">
        <f t="shared" si="931"/>
        <v>1100</v>
      </c>
      <c r="W2190" s="97">
        <f t="shared" si="937"/>
        <v>1100</v>
      </c>
      <c r="X2190" s="422">
        <f t="shared" si="915"/>
        <v>0</v>
      </c>
      <c r="Y2190" s="64" t="s">
        <v>17</v>
      </c>
      <c r="Z2190" s="423" t="s">
        <v>410</v>
      </c>
      <c r="AA2190" s="189"/>
      <c r="AB2190" s="189"/>
      <c r="AC2190" s="424"/>
      <c r="AD2190" s="424"/>
      <c r="AE2190" s="424"/>
      <c r="AF2190" s="424"/>
      <c r="AG2190" s="424"/>
      <c r="AH2190" s="424"/>
      <c r="AI2190" s="424"/>
      <c r="AJ2190" s="424"/>
      <c r="AK2190" s="424"/>
      <c r="AL2190" s="424"/>
      <c r="AM2190" s="424"/>
      <c r="AN2190" s="424"/>
      <c r="AO2190" s="424"/>
      <c r="AP2190" s="424"/>
      <c r="AQ2190" s="424"/>
      <c r="AR2190" s="424"/>
      <c r="AS2190" s="424"/>
      <c r="AT2190" s="424"/>
      <c r="AU2190" s="424"/>
      <c r="AV2190" s="424"/>
      <c r="AW2190" s="424"/>
      <c r="AX2190" s="424"/>
      <c r="AY2190" s="424"/>
      <c r="AZ2190" s="424"/>
      <c r="BA2190" s="424"/>
      <c r="BB2190" s="424"/>
      <c r="BC2190" s="424"/>
      <c r="BD2190" s="424"/>
      <c r="BE2190" s="424"/>
      <c r="BF2190" s="424"/>
      <c r="BG2190" s="424"/>
    </row>
    <row r="2191" spans="1:59" s="259" customFormat="1" ht="48">
      <c r="A2191" s="42" t="s">
        <v>40</v>
      </c>
      <c r="B2191" s="460" t="s">
        <v>1581</v>
      </c>
      <c r="C2191" s="475">
        <v>1045</v>
      </c>
      <c r="D2191" s="476">
        <f>SUM(E2191:P2191)</f>
        <v>1045</v>
      </c>
      <c r="E2191" s="476"/>
      <c r="F2191" s="476"/>
      <c r="G2191" s="476"/>
      <c r="H2191" s="476"/>
      <c r="I2191" s="476"/>
      <c r="J2191" s="476"/>
      <c r="K2191" s="476"/>
      <c r="L2191" s="476"/>
      <c r="M2191" s="476"/>
      <c r="N2191" s="476">
        <v>1045</v>
      </c>
      <c r="O2191" s="476"/>
      <c r="P2191" s="476"/>
      <c r="Q2191" s="476"/>
      <c r="R2191" s="476"/>
      <c r="S2191" s="476"/>
      <c r="T2191" s="476"/>
      <c r="U2191" s="427">
        <f t="shared" si="930"/>
        <v>1045</v>
      </c>
      <c r="V2191" s="32">
        <f t="shared" si="931"/>
        <v>1045</v>
      </c>
      <c r="W2191" s="97">
        <f t="shared" si="921"/>
        <v>1045</v>
      </c>
      <c r="X2191" s="53">
        <f t="shared" si="915"/>
        <v>0</v>
      </c>
      <c r="Y2191" s="89"/>
      <c r="Z2191" s="5">
        <f t="shared" si="918"/>
        <v>0</v>
      </c>
      <c r="AA2191" s="39"/>
      <c r="AB2191" s="39"/>
      <c r="AC2191" s="39"/>
      <c r="AD2191" s="39"/>
      <c r="AE2191" s="39"/>
      <c r="AF2191" s="39"/>
      <c r="AG2191" s="39"/>
      <c r="AH2191" s="39"/>
      <c r="AI2191" s="39"/>
      <c r="AJ2191" s="39"/>
      <c r="AK2191" s="39"/>
      <c r="AL2191" s="39"/>
      <c r="AM2191" s="39"/>
      <c r="AN2191" s="39"/>
      <c r="AO2191" s="39"/>
      <c r="AP2191" s="39"/>
      <c r="AQ2191" s="39"/>
      <c r="AR2191" s="39"/>
      <c r="AS2191" s="39"/>
      <c r="AT2191" s="39"/>
      <c r="AU2191" s="39"/>
      <c r="AV2191" s="39"/>
      <c r="AW2191" s="39"/>
      <c r="AX2191" s="39"/>
      <c r="AY2191" s="39"/>
      <c r="AZ2191" s="39"/>
      <c r="BA2191" s="39"/>
      <c r="BB2191" s="39"/>
      <c r="BC2191" s="39"/>
      <c r="BD2191" s="39"/>
      <c r="BE2191" s="39"/>
      <c r="BF2191" s="39"/>
      <c r="BG2191" s="39"/>
    </row>
    <row r="2192" spans="1:59" s="259" customFormat="1" ht="36">
      <c r="A2192" s="477" t="s">
        <v>40</v>
      </c>
      <c r="B2192" s="478" t="s">
        <v>1582</v>
      </c>
      <c r="C2192" s="479">
        <v>55</v>
      </c>
      <c r="D2192" s="480">
        <f>SUM(E2192:P2192)</f>
        <v>55</v>
      </c>
      <c r="E2192" s="480"/>
      <c r="F2192" s="480"/>
      <c r="G2192" s="480"/>
      <c r="H2192" s="480"/>
      <c r="I2192" s="480"/>
      <c r="J2192" s="480"/>
      <c r="K2192" s="480"/>
      <c r="L2192" s="480"/>
      <c r="M2192" s="480"/>
      <c r="N2192" s="480"/>
      <c r="O2192" s="480"/>
      <c r="P2192" s="480">
        <v>55</v>
      </c>
      <c r="Q2192" s="480"/>
      <c r="R2192" s="480"/>
      <c r="S2192" s="480"/>
      <c r="T2192" s="480"/>
      <c r="U2192" s="481">
        <f t="shared" si="930"/>
        <v>55</v>
      </c>
      <c r="V2192" s="482">
        <f t="shared" si="931"/>
        <v>55</v>
      </c>
      <c r="W2192" s="483">
        <f t="shared" si="921"/>
        <v>55</v>
      </c>
      <c r="X2192" s="484">
        <f t="shared" si="915"/>
        <v>0</v>
      </c>
      <c r="Y2192" s="485"/>
      <c r="Z2192" s="5">
        <f t="shared" si="918"/>
        <v>0</v>
      </c>
      <c r="AA2192" s="39"/>
      <c r="AB2192" s="39"/>
      <c r="AC2192" s="39"/>
      <c r="AD2192" s="39"/>
      <c r="AE2192" s="39"/>
      <c r="AF2192" s="39"/>
      <c r="AG2192" s="39"/>
      <c r="AH2192" s="39"/>
      <c r="AI2192" s="39"/>
      <c r="AJ2192" s="39"/>
      <c r="AK2192" s="39"/>
      <c r="AL2192" s="39"/>
      <c r="AM2192" s="39"/>
      <c r="AN2192" s="39"/>
      <c r="AO2192" s="39"/>
      <c r="AP2192" s="39"/>
      <c r="AQ2192" s="39"/>
      <c r="AR2192" s="39"/>
      <c r="AS2192" s="39"/>
      <c r="AT2192" s="39"/>
      <c r="AU2192" s="39"/>
      <c r="AV2192" s="39"/>
      <c r="AW2192" s="39"/>
      <c r="AX2192" s="39"/>
      <c r="AY2192" s="39"/>
      <c r="AZ2192" s="39"/>
      <c r="BA2192" s="39"/>
      <c r="BB2192" s="39"/>
      <c r="BC2192" s="39"/>
      <c r="BD2192" s="39"/>
      <c r="BE2192" s="39"/>
      <c r="BF2192" s="39"/>
      <c r="BG2192" s="39"/>
    </row>
    <row r="2193" spans="1:59" s="326" customFormat="1" ht="17.25" hidden="1" customHeight="1">
      <c r="A2193" s="486"/>
      <c r="B2193" s="486"/>
      <c r="C2193" s="486"/>
      <c r="D2193" s="486"/>
      <c r="E2193" s="486"/>
      <c r="F2193" s="486"/>
      <c r="G2193" s="486"/>
      <c r="H2193" s="486"/>
      <c r="I2193" s="486"/>
      <c r="J2193" s="486"/>
      <c r="K2193" s="486"/>
      <c r="L2193" s="486"/>
      <c r="M2193" s="486"/>
      <c r="N2193" s="486"/>
      <c r="O2193" s="486"/>
      <c r="P2193" s="486"/>
      <c r="Q2193" s="487"/>
      <c r="R2193" s="487"/>
      <c r="S2193" s="486">
        <f t="shared" ref="S2193:T2193" si="939">D2193+Q2193+R2193</f>
        <v>0</v>
      </c>
      <c r="T2193" s="486">
        <f t="shared" si="939"/>
        <v>0</v>
      </c>
      <c r="U2193" s="486">
        <f t="shared" si="930"/>
        <v>0</v>
      </c>
      <c r="V2193" s="5">
        <f t="shared" si="931"/>
        <v>0</v>
      </c>
      <c r="W2193" s="488">
        <f t="shared" si="921"/>
        <v>0</v>
      </c>
      <c r="X2193" s="486"/>
      <c r="Y2193" s="489"/>
      <c r="Z2193" s="5">
        <f t="shared" si="918"/>
        <v>0</v>
      </c>
      <c r="AA2193" s="36"/>
      <c r="AB2193" s="36"/>
      <c r="AC2193" s="36"/>
      <c r="AD2193" s="36"/>
      <c r="AE2193" s="36"/>
      <c r="AF2193" s="36"/>
      <c r="AG2193" s="36"/>
      <c r="AH2193" s="36"/>
      <c r="AI2193" s="36"/>
      <c r="AJ2193" s="36"/>
      <c r="AK2193" s="36"/>
      <c r="AL2193" s="36"/>
      <c r="AM2193" s="36"/>
      <c r="AN2193" s="36"/>
      <c r="AO2193" s="36"/>
      <c r="AP2193" s="36"/>
      <c r="AQ2193" s="36"/>
      <c r="AR2193" s="36"/>
      <c r="AS2193" s="36"/>
      <c r="AT2193" s="36"/>
      <c r="AU2193" s="36"/>
      <c r="AV2193" s="36"/>
      <c r="AW2193" s="36"/>
      <c r="AX2193" s="36"/>
      <c r="AY2193" s="36"/>
      <c r="AZ2193" s="36"/>
      <c r="BA2193" s="36"/>
      <c r="BB2193" s="36"/>
      <c r="BC2193" s="36"/>
      <c r="BD2193" s="36"/>
      <c r="BE2193" s="36"/>
      <c r="BF2193" s="36"/>
      <c r="BG2193" s="36"/>
    </row>
    <row r="2194" spans="1:59" s="326" customFormat="1" ht="15.75" customHeight="1">
      <c r="A2194" s="336"/>
      <c r="Q2194" s="490"/>
      <c r="R2194" s="490"/>
      <c r="S2194" s="490"/>
      <c r="T2194" s="490"/>
      <c r="U2194" s="490"/>
      <c r="W2194" s="3"/>
      <c r="Y2194" s="491"/>
      <c r="AA2194" s="36"/>
      <c r="AB2194" s="36"/>
      <c r="AC2194" s="36"/>
      <c r="AD2194" s="36"/>
      <c r="AE2194" s="36"/>
      <c r="AF2194" s="36"/>
      <c r="AG2194" s="36"/>
      <c r="AH2194" s="36"/>
      <c r="AI2194" s="36"/>
      <c r="AJ2194" s="36"/>
      <c r="AK2194" s="36"/>
      <c r="AL2194" s="36"/>
      <c r="AM2194" s="36"/>
      <c r="AN2194" s="36"/>
      <c r="AO2194" s="36"/>
      <c r="AP2194" s="36"/>
      <c r="AQ2194" s="36"/>
      <c r="AR2194" s="36"/>
      <c r="AS2194" s="36"/>
      <c r="AT2194" s="36"/>
      <c r="AU2194" s="36"/>
      <c r="AV2194" s="36"/>
      <c r="AW2194" s="36"/>
      <c r="AX2194" s="36"/>
      <c r="AY2194" s="36"/>
      <c r="AZ2194" s="36"/>
      <c r="BA2194" s="36"/>
      <c r="BB2194" s="36"/>
      <c r="BC2194" s="36"/>
      <c r="BD2194" s="36"/>
      <c r="BE2194" s="36"/>
      <c r="BF2194" s="36"/>
      <c r="BG2194" s="36"/>
    </row>
    <row r="2195" spans="1:59" s="326" customFormat="1" ht="12">
      <c r="Q2195" s="490"/>
      <c r="R2195" s="490"/>
      <c r="S2195" s="490"/>
      <c r="T2195" s="490"/>
      <c r="U2195" s="490"/>
      <c r="W2195" s="3"/>
      <c r="Y2195" s="491"/>
      <c r="AA2195" s="36"/>
      <c r="AB2195" s="36"/>
      <c r="AC2195" s="36"/>
      <c r="AD2195" s="36"/>
      <c r="AE2195" s="36"/>
      <c r="AF2195" s="36"/>
      <c r="AG2195" s="36"/>
      <c r="AH2195" s="36"/>
      <c r="AI2195" s="36"/>
      <c r="AJ2195" s="36"/>
      <c r="AK2195" s="36"/>
      <c r="AL2195" s="36"/>
      <c r="AM2195" s="36"/>
      <c r="AN2195" s="36"/>
      <c r="AO2195" s="36"/>
      <c r="AP2195" s="36"/>
      <c r="AQ2195" s="36"/>
      <c r="AR2195" s="36"/>
      <c r="AS2195" s="36"/>
      <c r="AT2195" s="36"/>
      <c r="AU2195" s="36"/>
      <c r="AV2195" s="36"/>
      <c r="AW2195" s="36"/>
      <c r="AX2195" s="36"/>
      <c r="AY2195" s="36"/>
      <c r="AZ2195" s="36"/>
      <c r="BA2195" s="36"/>
      <c r="BB2195" s="36"/>
      <c r="BC2195" s="36"/>
      <c r="BD2195" s="36"/>
      <c r="BE2195" s="36"/>
      <c r="BF2195" s="36"/>
      <c r="BG2195" s="36"/>
    </row>
    <row r="2196" spans="1:59" s="326" customFormat="1" ht="12">
      <c r="Q2196" s="490"/>
      <c r="R2196" s="490"/>
      <c r="S2196" s="490"/>
      <c r="T2196" s="490"/>
      <c r="U2196" s="490"/>
      <c r="W2196" s="3"/>
      <c r="Y2196" s="491"/>
      <c r="AA2196" s="36"/>
      <c r="AB2196" s="36"/>
      <c r="AC2196" s="36"/>
      <c r="AD2196" s="36"/>
      <c r="AE2196" s="36"/>
      <c r="AF2196" s="36"/>
      <c r="AG2196" s="36"/>
      <c r="AH2196" s="36"/>
      <c r="AI2196" s="36"/>
      <c r="AJ2196" s="36"/>
      <c r="AK2196" s="36"/>
      <c r="AL2196" s="36"/>
      <c r="AM2196" s="36"/>
      <c r="AN2196" s="36"/>
      <c r="AO2196" s="36"/>
      <c r="AP2196" s="36"/>
      <c r="AQ2196" s="36"/>
      <c r="AR2196" s="36"/>
      <c r="AS2196" s="36"/>
      <c r="AT2196" s="36"/>
      <c r="AU2196" s="36"/>
      <c r="AV2196" s="36"/>
      <c r="AW2196" s="36"/>
      <c r="AX2196" s="36"/>
      <c r="AY2196" s="36"/>
      <c r="AZ2196" s="36"/>
      <c r="BA2196" s="36"/>
      <c r="BB2196" s="36"/>
      <c r="BC2196" s="36"/>
      <c r="BD2196" s="36"/>
      <c r="BE2196" s="36"/>
      <c r="BF2196" s="36"/>
      <c r="BG2196" s="36"/>
    </row>
    <row r="2197" spans="1:59" s="326" customFormat="1" ht="12">
      <c r="Q2197" s="490"/>
      <c r="R2197" s="490"/>
      <c r="S2197" s="490"/>
      <c r="T2197" s="490"/>
      <c r="U2197" s="490"/>
      <c r="W2197" s="3"/>
      <c r="Y2197" s="491"/>
      <c r="AA2197" s="36"/>
      <c r="AB2197" s="36"/>
      <c r="AC2197" s="36"/>
      <c r="AD2197" s="36"/>
      <c r="AE2197" s="36"/>
      <c r="AF2197" s="36"/>
      <c r="AG2197" s="36"/>
      <c r="AH2197" s="36"/>
      <c r="AI2197" s="36"/>
      <c r="AJ2197" s="36"/>
      <c r="AK2197" s="36"/>
      <c r="AL2197" s="36"/>
      <c r="AM2197" s="36"/>
      <c r="AN2197" s="36"/>
      <c r="AO2197" s="36"/>
      <c r="AP2197" s="36"/>
      <c r="AQ2197" s="36"/>
      <c r="AR2197" s="36"/>
      <c r="AS2197" s="36"/>
      <c r="AT2197" s="36"/>
      <c r="AU2197" s="36"/>
      <c r="AV2197" s="36"/>
      <c r="AW2197" s="36"/>
      <c r="AX2197" s="36"/>
      <c r="AY2197" s="36"/>
      <c r="AZ2197" s="36"/>
      <c r="BA2197" s="36"/>
      <c r="BB2197" s="36"/>
      <c r="BC2197" s="36"/>
      <c r="BD2197" s="36"/>
      <c r="BE2197" s="36"/>
      <c r="BF2197" s="36"/>
      <c r="BG2197" s="36"/>
    </row>
    <row r="2198" spans="1:59" s="326" customFormat="1" ht="12">
      <c r="Q2198" s="490"/>
      <c r="R2198" s="490"/>
      <c r="S2198" s="490"/>
      <c r="T2198" s="490"/>
      <c r="U2198" s="490"/>
      <c r="W2198" s="3"/>
      <c r="Y2198" s="491"/>
      <c r="AA2198" s="36"/>
      <c r="AB2198" s="36"/>
      <c r="AC2198" s="36"/>
      <c r="AD2198" s="36"/>
      <c r="AE2198" s="36"/>
      <c r="AF2198" s="36"/>
      <c r="AG2198" s="36"/>
      <c r="AH2198" s="36"/>
      <c r="AI2198" s="36"/>
      <c r="AJ2198" s="36"/>
      <c r="AK2198" s="36"/>
      <c r="AL2198" s="36"/>
      <c r="AM2198" s="36"/>
      <c r="AN2198" s="36"/>
      <c r="AO2198" s="36"/>
      <c r="AP2198" s="36"/>
      <c r="AQ2198" s="36"/>
      <c r="AR2198" s="36"/>
      <c r="AS2198" s="36"/>
      <c r="AT2198" s="36"/>
      <c r="AU2198" s="36"/>
      <c r="AV2198" s="36"/>
      <c r="AW2198" s="36"/>
      <c r="AX2198" s="36"/>
      <c r="AY2198" s="36"/>
      <c r="AZ2198" s="36"/>
      <c r="BA2198" s="36"/>
      <c r="BB2198" s="36"/>
      <c r="BC2198" s="36"/>
      <c r="BD2198" s="36"/>
      <c r="BE2198" s="36"/>
      <c r="BF2198" s="36"/>
      <c r="BG2198" s="36"/>
    </row>
    <row r="2199" spans="1:59" s="326" customFormat="1" ht="12">
      <c r="Q2199" s="490"/>
      <c r="R2199" s="490"/>
      <c r="S2199" s="490"/>
      <c r="T2199" s="490"/>
      <c r="U2199" s="490"/>
      <c r="W2199" s="3"/>
      <c r="Y2199" s="491"/>
      <c r="AA2199" s="36"/>
      <c r="AB2199" s="36"/>
      <c r="AC2199" s="36"/>
      <c r="AD2199" s="36"/>
      <c r="AE2199" s="36"/>
      <c r="AF2199" s="36"/>
      <c r="AG2199" s="36"/>
      <c r="AH2199" s="36"/>
      <c r="AI2199" s="36"/>
      <c r="AJ2199" s="36"/>
      <c r="AK2199" s="36"/>
      <c r="AL2199" s="36"/>
      <c r="AM2199" s="36"/>
      <c r="AN2199" s="36"/>
      <c r="AO2199" s="36"/>
      <c r="AP2199" s="36"/>
      <c r="AQ2199" s="36"/>
      <c r="AR2199" s="36"/>
      <c r="AS2199" s="36"/>
      <c r="AT2199" s="36"/>
      <c r="AU2199" s="36"/>
      <c r="AV2199" s="36"/>
      <c r="AW2199" s="36"/>
      <c r="AX2199" s="36"/>
      <c r="AY2199" s="36"/>
      <c r="AZ2199" s="36"/>
      <c r="BA2199" s="36"/>
      <c r="BB2199" s="36"/>
      <c r="BC2199" s="36"/>
      <c r="BD2199" s="36"/>
      <c r="BE2199" s="36"/>
      <c r="BF2199" s="36"/>
      <c r="BG2199" s="36"/>
    </row>
    <row r="2200" spans="1:59" s="326" customFormat="1" ht="12">
      <c r="Q2200" s="490"/>
      <c r="R2200" s="490"/>
      <c r="S2200" s="490"/>
      <c r="T2200" s="490"/>
      <c r="U2200" s="490"/>
      <c r="W2200" s="3"/>
      <c r="Y2200" s="491"/>
      <c r="AA2200" s="36"/>
      <c r="AB2200" s="36"/>
      <c r="AC2200" s="36"/>
      <c r="AD2200" s="36"/>
      <c r="AE2200" s="36"/>
      <c r="AF2200" s="36"/>
      <c r="AG2200" s="36"/>
      <c r="AH2200" s="36"/>
      <c r="AI2200" s="36"/>
      <c r="AJ2200" s="36"/>
      <c r="AK2200" s="36"/>
      <c r="AL2200" s="36"/>
      <c r="AM2200" s="36"/>
      <c r="AN2200" s="36"/>
      <c r="AO2200" s="36"/>
      <c r="AP2200" s="36"/>
      <c r="AQ2200" s="36"/>
      <c r="AR2200" s="36"/>
      <c r="AS2200" s="36"/>
      <c r="AT2200" s="36"/>
      <c r="AU2200" s="36"/>
      <c r="AV2200" s="36"/>
      <c r="AW2200" s="36"/>
      <c r="AX2200" s="36"/>
      <c r="AY2200" s="36"/>
      <c r="AZ2200" s="36"/>
      <c r="BA2200" s="36"/>
      <c r="BB2200" s="36"/>
      <c r="BC2200" s="36"/>
      <c r="BD2200" s="36"/>
      <c r="BE2200" s="36"/>
      <c r="BF2200" s="36"/>
      <c r="BG2200" s="36"/>
    </row>
    <row r="2201" spans="1:59" s="326" customFormat="1" ht="12">
      <c r="Q2201" s="490"/>
      <c r="R2201" s="490"/>
      <c r="S2201" s="490"/>
      <c r="T2201" s="490"/>
      <c r="U2201" s="490"/>
      <c r="W2201" s="3"/>
      <c r="Y2201" s="491"/>
      <c r="AA2201" s="36"/>
      <c r="AB2201" s="36"/>
      <c r="AC2201" s="36"/>
      <c r="AD2201" s="36"/>
      <c r="AE2201" s="36"/>
      <c r="AF2201" s="36"/>
      <c r="AG2201" s="36"/>
      <c r="AH2201" s="36"/>
      <c r="AI2201" s="36"/>
      <c r="AJ2201" s="36"/>
      <c r="AK2201" s="36"/>
      <c r="AL2201" s="36"/>
      <c r="AM2201" s="36"/>
      <c r="AN2201" s="36"/>
      <c r="AO2201" s="36"/>
      <c r="AP2201" s="36"/>
      <c r="AQ2201" s="36"/>
      <c r="AR2201" s="36"/>
      <c r="AS2201" s="36"/>
      <c r="AT2201" s="36"/>
      <c r="AU2201" s="36"/>
      <c r="AV2201" s="36"/>
      <c r="AW2201" s="36"/>
      <c r="AX2201" s="36"/>
      <c r="AY2201" s="36"/>
      <c r="AZ2201" s="36"/>
      <c r="BA2201" s="36"/>
      <c r="BB2201" s="36"/>
      <c r="BC2201" s="36"/>
      <c r="BD2201" s="36"/>
      <c r="BE2201" s="36"/>
      <c r="BF2201" s="36"/>
      <c r="BG2201" s="36"/>
    </row>
    <row r="2202" spans="1:59" s="326" customFormat="1" ht="12">
      <c r="Q2202" s="490"/>
      <c r="R2202" s="490"/>
      <c r="S2202" s="490"/>
      <c r="T2202" s="490"/>
      <c r="U2202" s="490"/>
      <c r="W2202" s="3"/>
      <c r="Y2202" s="491"/>
      <c r="AA2202" s="36"/>
      <c r="AB2202" s="36"/>
      <c r="AC2202" s="36"/>
      <c r="AD2202" s="36"/>
      <c r="AE2202" s="36"/>
      <c r="AF2202" s="36"/>
      <c r="AG2202" s="36"/>
      <c r="AH2202" s="36"/>
      <c r="AI2202" s="36"/>
      <c r="AJ2202" s="36"/>
      <c r="AK2202" s="36"/>
      <c r="AL2202" s="36"/>
      <c r="AM2202" s="36"/>
      <c r="AN2202" s="36"/>
      <c r="AO2202" s="36"/>
      <c r="AP2202" s="36"/>
      <c r="AQ2202" s="36"/>
      <c r="AR2202" s="36"/>
      <c r="AS2202" s="36"/>
      <c r="AT2202" s="36"/>
      <c r="AU2202" s="36"/>
      <c r="AV2202" s="36"/>
      <c r="AW2202" s="36"/>
      <c r="AX2202" s="36"/>
      <c r="AY2202" s="36"/>
      <c r="AZ2202" s="36"/>
      <c r="BA2202" s="36"/>
      <c r="BB2202" s="36"/>
      <c r="BC2202" s="36"/>
      <c r="BD2202" s="36"/>
      <c r="BE2202" s="36"/>
      <c r="BF2202" s="36"/>
      <c r="BG2202" s="36"/>
    </row>
    <row r="2203" spans="1:59" s="326" customFormat="1" ht="12">
      <c r="Q2203" s="490"/>
      <c r="R2203" s="490"/>
      <c r="S2203" s="490"/>
      <c r="T2203" s="490"/>
      <c r="U2203" s="490"/>
      <c r="W2203" s="3"/>
      <c r="Y2203" s="491"/>
      <c r="AA2203" s="36"/>
      <c r="AB2203" s="36"/>
      <c r="AC2203" s="36"/>
      <c r="AD2203" s="36"/>
      <c r="AE2203" s="36"/>
      <c r="AF2203" s="36"/>
      <c r="AG2203" s="36"/>
      <c r="AH2203" s="36"/>
      <c r="AI2203" s="36"/>
      <c r="AJ2203" s="36"/>
      <c r="AK2203" s="36"/>
      <c r="AL2203" s="36"/>
      <c r="AM2203" s="36"/>
      <c r="AN2203" s="36"/>
      <c r="AO2203" s="36"/>
      <c r="AP2203" s="36"/>
      <c r="AQ2203" s="36"/>
      <c r="AR2203" s="36"/>
      <c r="AS2203" s="36"/>
      <c r="AT2203" s="36"/>
      <c r="AU2203" s="36"/>
      <c r="AV2203" s="36"/>
      <c r="AW2203" s="36"/>
      <c r="AX2203" s="36"/>
      <c r="AY2203" s="36"/>
      <c r="AZ2203" s="36"/>
      <c r="BA2203" s="36"/>
      <c r="BB2203" s="36"/>
      <c r="BC2203" s="36"/>
      <c r="BD2203" s="36"/>
      <c r="BE2203" s="36"/>
      <c r="BF2203" s="36"/>
      <c r="BG2203" s="36"/>
    </row>
    <row r="2204" spans="1:59" s="326" customFormat="1" ht="12">
      <c r="Q2204" s="490"/>
      <c r="R2204" s="490"/>
      <c r="S2204" s="490"/>
      <c r="T2204" s="490"/>
      <c r="U2204" s="490"/>
      <c r="W2204" s="3"/>
      <c r="Y2204" s="491"/>
      <c r="AA2204" s="36"/>
      <c r="AB2204" s="36"/>
      <c r="AC2204" s="36"/>
      <c r="AD2204" s="36"/>
      <c r="AE2204" s="36"/>
      <c r="AF2204" s="36"/>
      <c r="AG2204" s="36"/>
      <c r="AH2204" s="36"/>
      <c r="AI2204" s="36"/>
      <c r="AJ2204" s="36"/>
      <c r="AK2204" s="36"/>
      <c r="AL2204" s="36"/>
      <c r="AM2204" s="36"/>
      <c r="AN2204" s="36"/>
      <c r="AO2204" s="36"/>
      <c r="AP2204" s="36"/>
      <c r="AQ2204" s="36"/>
      <c r="AR2204" s="36"/>
      <c r="AS2204" s="36"/>
      <c r="AT2204" s="36"/>
      <c r="AU2204" s="36"/>
      <c r="AV2204" s="36"/>
      <c r="AW2204" s="36"/>
      <c r="AX2204" s="36"/>
      <c r="AY2204" s="36"/>
      <c r="AZ2204" s="36"/>
      <c r="BA2204" s="36"/>
      <c r="BB2204" s="36"/>
      <c r="BC2204" s="36"/>
      <c r="BD2204" s="36"/>
      <c r="BE2204" s="36"/>
      <c r="BF2204" s="36"/>
      <c r="BG2204" s="36"/>
    </row>
    <row r="2205" spans="1:59" s="326" customFormat="1" ht="12">
      <c r="Q2205" s="490"/>
      <c r="R2205" s="490"/>
      <c r="S2205" s="490"/>
      <c r="T2205" s="490"/>
      <c r="U2205" s="490"/>
      <c r="W2205" s="3"/>
      <c r="Y2205" s="491"/>
      <c r="AA2205" s="36"/>
      <c r="AB2205" s="36"/>
      <c r="AC2205" s="36"/>
      <c r="AD2205" s="36"/>
      <c r="AE2205" s="36"/>
      <c r="AF2205" s="36"/>
      <c r="AG2205" s="36"/>
      <c r="AH2205" s="36"/>
      <c r="AI2205" s="36"/>
      <c r="AJ2205" s="36"/>
      <c r="AK2205" s="36"/>
      <c r="AL2205" s="36"/>
      <c r="AM2205" s="36"/>
      <c r="AN2205" s="36"/>
      <c r="AO2205" s="36"/>
      <c r="AP2205" s="36"/>
      <c r="AQ2205" s="36"/>
      <c r="AR2205" s="36"/>
      <c r="AS2205" s="36"/>
      <c r="AT2205" s="36"/>
      <c r="AU2205" s="36"/>
      <c r="AV2205" s="36"/>
      <c r="AW2205" s="36"/>
      <c r="AX2205" s="36"/>
      <c r="AY2205" s="36"/>
      <c r="AZ2205" s="36"/>
      <c r="BA2205" s="36"/>
      <c r="BB2205" s="36"/>
      <c r="BC2205" s="36"/>
      <c r="BD2205" s="36"/>
      <c r="BE2205" s="36"/>
      <c r="BF2205" s="36"/>
      <c r="BG2205" s="36"/>
    </row>
    <row r="2206" spans="1:59" s="326" customFormat="1" ht="12">
      <c r="Q2206" s="490"/>
      <c r="R2206" s="490"/>
      <c r="S2206" s="490"/>
      <c r="T2206" s="490"/>
      <c r="U2206" s="490"/>
      <c r="W2206" s="3"/>
      <c r="Y2206" s="491"/>
      <c r="AA2206" s="36"/>
      <c r="AB2206" s="36"/>
      <c r="AC2206" s="36"/>
      <c r="AD2206" s="36"/>
      <c r="AE2206" s="36"/>
      <c r="AF2206" s="36"/>
      <c r="AG2206" s="36"/>
      <c r="AH2206" s="36"/>
      <c r="AI2206" s="36"/>
      <c r="AJ2206" s="36"/>
      <c r="AK2206" s="36"/>
      <c r="AL2206" s="36"/>
      <c r="AM2206" s="36"/>
      <c r="AN2206" s="36"/>
      <c r="AO2206" s="36"/>
      <c r="AP2206" s="36"/>
      <c r="AQ2206" s="36"/>
      <c r="AR2206" s="36"/>
      <c r="AS2206" s="36"/>
      <c r="AT2206" s="36"/>
      <c r="AU2206" s="36"/>
      <c r="AV2206" s="36"/>
      <c r="AW2206" s="36"/>
      <c r="AX2206" s="36"/>
      <c r="AY2206" s="36"/>
      <c r="AZ2206" s="36"/>
      <c r="BA2206" s="36"/>
      <c r="BB2206" s="36"/>
      <c r="BC2206" s="36"/>
      <c r="BD2206" s="36"/>
      <c r="BE2206" s="36"/>
      <c r="BF2206" s="36"/>
      <c r="BG2206" s="36"/>
    </row>
    <row r="2207" spans="1:59" s="326" customFormat="1" ht="12">
      <c r="Q2207" s="490"/>
      <c r="R2207" s="490"/>
      <c r="S2207" s="490"/>
      <c r="T2207" s="490"/>
      <c r="U2207" s="490"/>
      <c r="W2207" s="3"/>
      <c r="Y2207" s="491"/>
      <c r="AA2207" s="36"/>
      <c r="AB2207" s="36"/>
      <c r="AC2207" s="36"/>
      <c r="AD2207" s="36"/>
      <c r="AE2207" s="36"/>
      <c r="AF2207" s="36"/>
      <c r="AG2207" s="36"/>
      <c r="AH2207" s="36"/>
      <c r="AI2207" s="36"/>
      <c r="AJ2207" s="36"/>
      <c r="AK2207" s="36"/>
      <c r="AL2207" s="36"/>
      <c r="AM2207" s="36"/>
      <c r="AN2207" s="36"/>
      <c r="AO2207" s="36"/>
      <c r="AP2207" s="36"/>
      <c r="AQ2207" s="36"/>
      <c r="AR2207" s="36"/>
      <c r="AS2207" s="36"/>
      <c r="AT2207" s="36"/>
      <c r="AU2207" s="36"/>
      <c r="AV2207" s="36"/>
      <c r="AW2207" s="36"/>
      <c r="AX2207" s="36"/>
      <c r="AY2207" s="36"/>
      <c r="AZ2207" s="36"/>
      <c r="BA2207" s="36"/>
      <c r="BB2207" s="36"/>
      <c r="BC2207" s="36"/>
      <c r="BD2207" s="36"/>
      <c r="BE2207" s="36"/>
      <c r="BF2207" s="36"/>
      <c r="BG2207" s="36"/>
    </row>
    <row r="2208" spans="1:59" s="326" customFormat="1" ht="12">
      <c r="Q2208" s="490"/>
      <c r="R2208" s="490"/>
      <c r="S2208" s="490"/>
      <c r="T2208" s="490"/>
      <c r="U2208" s="490"/>
      <c r="W2208" s="3"/>
      <c r="Y2208" s="491"/>
      <c r="AA2208" s="36"/>
      <c r="AB2208" s="36"/>
      <c r="AC2208" s="36"/>
      <c r="AD2208" s="36"/>
      <c r="AE2208" s="36"/>
      <c r="AF2208" s="36"/>
      <c r="AG2208" s="36"/>
      <c r="AH2208" s="36"/>
      <c r="AI2208" s="36"/>
      <c r="AJ2208" s="36"/>
      <c r="AK2208" s="36"/>
      <c r="AL2208" s="36"/>
      <c r="AM2208" s="36"/>
      <c r="AN2208" s="36"/>
      <c r="AO2208" s="36"/>
      <c r="AP2208" s="36"/>
      <c r="AQ2208" s="36"/>
      <c r="AR2208" s="36"/>
      <c r="AS2208" s="36"/>
      <c r="AT2208" s="36"/>
      <c r="AU2208" s="36"/>
      <c r="AV2208" s="36"/>
      <c r="AW2208" s="36"/>
      <c r="AX2208" s="36"/>
      <c r="AY2208" s="36"/>
      <c r="AZ2208" s="36"/>
      <c r="BA2208" s="36"/>
      <c r="BB2208" s="36"/>
      <c r="BC2208" s="36"/>
      <c r="BD2208" s="36"/>
      <c r="BE2208" s="36"/>
      <c r="BF2208" s="36"/>
      <c r="BG2208" s="36"/>
    </row>
    <row r="2209" spans="17:59" s="326" customFormat="1" ht="12">
      <c r="Q2209" s="490"/>
      <c r="R2209" s="490"/>
      <c r="S2209" s="490"/>
      <c r="T2209" s="490"/>
      <c r="U2209" s="490"/>
      <c r="W2209" s="3"/>
      <c r="Y2209" s="491"/>
      <c r="AA2209" s="36"/>
      <c r="AB2209" s="36"/>
      <c r="AC2209" s="36"/>
      <c r="AD2209" s="36"/>
      <c r="AE2209" s="36"/>
      <c r="AF2209" s="36"/>
      <c r="AG2209" s="36"/>
      <c r="AH2209" s="36"/>
      <c r="AI2209" s="36"/>
      <c r="AJ2209" s="36"/>
      <c r="AK2209" s="36"/>
      <c r="AL2209" s="36"/>
      <c r="AM2209" s="36"/>
      <c r="AN2209" s="36"/>
      <c r="AO2209" s="36"/>
      <c r="AP2209" s="36"/>
      <c r="AQ2209" s="36"/>
      <c r="AR2209" s="36"/>
      <c r="AS2209" s="36"/>
      <c r="AT2209" s="36"/>
      <c r="AU2209" s="36"/>
      <c r="AV2209" s="36"/>
      <c r="AW2209" s="36"/>
      <c r="AX2209" s="36"/>
      <c r="AY2209" s="36"/>
      <c r="AZ2209" s="36"/>
      <c r="BA2209" s="36"/>
      <c r="BB2209" s="36"/>
      <c r="BC2209" s="36"/>
      <c r="BD2209" s="36"/>
      <c r="BE2209" s="36"/>
      <c r="BF2209" s="36"/>
      <c r="BG2209" s="36"/>
    </row>
    <row r="2210" spans="17:59" s="326" customFormat="1" ht="12">
      <c r="Q2210" s="490"/>
      <c r="R2210" s="490"/>
      <c r="S2210" s="490"/>
      <c r="T2210" s="490"/>
      <c r="U2210" s="490"/>
      <c r="W2210" s="3"/>
      <c r="Y2210" s="491"/>
      <c r="AA2210" s="36"/>
      <c r="AB2210" s="36"/>
      <c r="AC2210" s="36"/>
      <c r="AD2210" s="36"/>
      <c r="AE2210" s="36"/>
      <c r="AF2210" s="36"/>
      <c r="AG2210" s="36"/>
      <c r="AH2210" s="36"/>
      <c r="AI2210" s="36"/>
      <c r="AJ2210" s="36"/>
      <c r="AK2210" s="36"/>
      <c r="AL2210" s="36"/>
      <c r="AM2210" s="36"/>
      <c r="AN2210" s="36"/>
      <c r="AO2210" s="36"/>
      <c r="AP2210" s="36"/>
      <c r="AQ2210" s="36"/>
      <c r="AR2210" s="36"/>
      <c r="AS2210" s="36"/>
      <c r="AT2210" s="36"/>
      <c r="AU2210" s="36"/>
      <c r="AV2210" s="36"/>
      <c r="AW2210" s="36"/>
      <c r="AX2210" s="36"/>
      <c r="AY2210" s="36"/>
      <c r="AZ2210" s="36"/>
      <c r="BA2210" s="36"/>
      <c r="BB2210" s="36"/>
      <c r="BC2210" s="36"/>
      <c r="BD2210" s="36"/>
      <c r="BE2210" s="36"/>
      <c r="BF2210" s="36"/>
      <c r="BG2210" s="36"/>
    </row>
    <row r="2211" spans="17:59" s="326" customFormat="1" ht="12">
      <c r="Q2211" s="490"/>
      <c r="R2211" s="490"/>
      <c r="S2211" s="490"/>
      <c r="T2211" s="490"/>
      <c r="U2211" s="490"/>
      <c r="W2211" s="3"/>
      <c r="Y2211" s="491"/>
      <c r="AA2211" s="36"/>
      <c r="AB2211" s="36"/>
      <c r="AC2211" s="36"/>
      <c r="AD2211" s="36"/>
      <c r="AE2211" s="36"/>
      <c r="AF2211" s="36"/>
      <c r="AG2211" s="36"/>
      <c r="AH2211" s="36"/>
      <c r="AI2211" s="36"/>
      <c r="AJ2211" s="36"/>
      <c r="AK2211" s="36"/>
      <c r="AL2211" s="36"/>
      <c r="AM2211" s="36"/>
      <c r="AN2211" s="36"/>
      <c r="AO2211" s="36"/>
      <c r="AP2211" s="36"/>
      <c r="AQ2211" s="36"/>
      <c r="AR2211" s="36"/>
      <c r="AS2211" s="36"/>
      <c r="AT2211" s="36"/>
      <c r="AU2211" s="36"/>
      <c r="AV2211" s="36"/>
      <c r="AW2211" s="36"/>
      <c r="AX2211" s="36"/>
      <c r="AY2211" s="36"/>
      <c r="AZ2211" s="36"/>
      <c r="BA2211" s="36"/>
      <c r="BB2211" s="36"/>
      <c r="BC2211" s="36"/>
      <c r="BD2211" s="36"/>
      <c r="BE2211" s="36"/>
      <c r="BF2211" s="36"/>
      <c r="BG2211" s="36"/>
    </row>
    <row r="2212" spans="17:59" s="326" customFormat="1" ht="12">
      <c r="Q2212" s="490"/>
      <c r="R2212" s="490"/>
      <c r="S2212" s="490"/>
      <c r="T2212" s="490"/>
      <c r="U2212" s="490"/>
      <c r="W2212" s="3"/>
      <c r="Y2212" s="491"/>
      <c r="AA2212" s="36"/>
      <c r="AB2212" s="36"/>
      <c r="AC2212" s="36"/>
      <c r="AD2212" s="36"/>
      <c r="AE2212" s="36"/>
      <c r="AF2212" s="36"/>
      <c r="AG2212" s="36"/>
      <c r="AH2212" s="36"/>
      <c r="AI2212" s="36"/>
      <c r="AJ2212" s="36"/>
      <c r="AK2212" s="36"/>
      <c r="AL2212" s="36"/>
      <c r="AM2212" s="36"/>
      <c r="AN2212" s="36"/>
      <c r="AO2212" s="36"/>
      <c r="AP2212" s="36"/>
      <c r="AQ2212" s="36"/>
      <c r="AR2212" s="36"/>
      <c r="AS2212" s="36"/>
      <c r="AT2212" s="36"/>
      <c r="AU2212" s="36"/>
      <c r="AV2212" s="36"/>
      <c r="AW2212" s="36"/>
      <c r="AX2212" s="36"/>
      <c r="AY2212" s="36"/>
      <c r="AZ2212" s="36"/>
      <c r="BA2212" s="36"/>
      <c r="BB2212" s="36"/>
      <c r="BC2212" s="36"/>
      <c r="BD2212" s="36"/>
      <c r="BE2212" s="36"/>
      <c r="BF2212" s="36"/>
      <c r="BG2212" s="36"/>
    </row>
    <row r="2213" spans="17:59" s="326" customFormat="1" ht="12">
      <c r="Q2213" s="490"/>
      <c r="R2213" s="490"/>
      <c r="S2213" s="490"/>
      <c r="T2213" s="490"/>
      <c r="U2213" s="490"/>
      <c r="W2213" s="3"/>
      <c r="Y2213" s="491"/>
      <c r="AA2213" s="36"/>
      <c r="AB2213" s="36"/>
      <c r="AC2213" s="36"/>
      <c r="AD2213" s="36"/>
      <c r="AE2213" s="36"/>
      <c r="AF2213" s="36"/>
      <c r="AG2213" s="36"/>
      <c r="AH2213" s="36"/>
      <c r="AI2213" s="36"/>
      <c r="AJ2213" s="36"/>
      <c r="AK2213" s="36"/>
      <c r="AL2213" s="36"/>
      <c r="AM2213" s="36"/>
      <c r="AN2213" s="36"/>
      <c r="AO2213" s="36"/>
      <c r="AP2213" s="36"/>
      <c r="AQ2213" s="36"/>
      <c r="AR2213" s="36"/>
      <c r="AS2213" s="36"/>
      <c r="AT2213" s="36"/>
      <c r="AU2213" s="36"/>
      <c r="AV2213" s="36"/>
      <c r="AW2213" s="36"/>
      <c r="AX2213" s="36"/>
      <c r="AY2213" s="36"/>
      <c r="AZ2213" s="36"/>
      <c r="BA2213" s="36"/>
      <c r="BB2213" s="36"/>
      <c r="BC2213" s="36"/>
      <c r="BD2213" s="36"/>
      <c r="BE2213" s="36"/>
      <c r="BF2213" s="36"/>
      <c r="BG2213" s="36"/>
    </row>
    <row r="2214" spans="17:59" s="326" customFormat="1" ht="12">
      <c r="Q2214" s="490"/>
      <c r="R2214" s="490"/>
      <c r="S2214" s="490"/>
      <c r="T2214" s="490"/>
      <c r="U2214" s="490"/>
      <c r="W2214" s="3"/>
      <c r="Y2214" s="491"/>
      <c r="AA2214" s="36"/>
      <c r="AB2214" s="36"/>
      <c r="AC2214" s="36"/>
      <c r="AD2214" s="36"/>
      <c r="AE2214" s="36"/>
      <c r="AF2214" s="36"/>
      <c r="AG2214" s="36"/>
      <c r="AH2214" s="36"/>
      <c r="AI2214" s="36"/>
      <c r="AJ2214" s="36"/>
      <c r="AK2214" s="36"/>
      <c r="AL2214" s="36"/>
      <c r="AM2214" s="36"/>
      <c r="AN2214" s="36"/>
      <c r="AO2214" s="36"/>
      <c r="AP2214" s="36"/>
      <c r="AQ2214" s="36"/>
      <c r="AR2214" s="36"/>
      <c r="AS2214" s="36"/>
      <c r="AT2214" s="36"/>
      <c r="AU2214" s="36"/>
      <c r="AV2214" s="36"/>
      <c r="AW2214" s="36"/>
      <c r="AX2214" s="36"/>
      <c r="AY2214" s="36"/>
      <c r="AZ2214" s="36"/>
      <c r="BA2214" s="36"/>
      <c r="BB2214" s="36"/>
      <c r="BC2214" s="36"/>
      <c r="BD2214" s="36"/>
      <c r="BE2214" s="36"/>
      <c r="BF2214" s="36"/>
      <c r="BG2214" s="36"/>
    </row>
    <row r="2215" spans="17:59" s="326" customFormat="1" ht="12">
      <c r="Q2215" s="490"/>
      <c r="R2215" s="490"/>
      <c r="S2215" s="490"/>
      <c r="T2215" s="490"/>
      <c r="U2215" s="490"/>
      <c r="W2215" s="3"/>
      <c r="Y2215" s="491"/>
      <c r="AA2215" s="36"/>
      <c r="AB2215" s="36"/>
      <c r="AC2215" s="36"/>
      <c r="AD2215" s="36"/>
      <c r="AE2215" s="36"/>
      <c r="AF2215" s="36"/>
      <c r="AG2215" s="36"/>
      <c r="AH2215" s="36"/>
      <c r="AI2215" s="36"/>
      <c r="AJ2215" s="36"/>
      <c r="AK2215" s="36"/>
      <c r="AL2215" s="36"/>
      <c r="AM2215" s="36"/>
      <c r="AN2215" s="36"/>
      <c r="AO2215" s="36"/>
      <c r="AP2215" s="36"/>
      <c r="AQ2215" s="36"/>
      <c r="AR2215" s="36"/>
      <c r="AS2215" s="36"/>
      <c r="AT2215" s="36"/>
      <c r="AU2215" s="36"/>
      <c r="AV2215" s="36"/>
      <c r="AW2215" s="36"/>
      <c r="AX2215" s="36"/>
      <c r="AY2215" s="36"/>
      <c r="AZ2215" s="36"/>
      <c r="BA2215" s="36"/>
      <c r="BB2215" s="36"/>
      <c r="BC2215" s="36"/>
      <c r="BD2215" s="36"/>
      <c r="BE2215" s="36"/>
      <c r="BF2215" s="36"/>
      <c r="BG2215" s="36"/>
    </row>
    <row r="2216" spans="17:59" s="326" customFormat="1" ht="12">
      <c r="Q2216" s="490"/>
      <c r="R2216" s="490"/>
      <c r="S2216" s="490"/>
      <c r="T2216" s="490"/>
      <c r="U2216" s="490"/>
      <c r="W2216" s="3"/>
      <c r="Y2216" s="491"/>
      <c r="AA2216" s="36"/>
      <c r="AB2216" s="36"/>
      <c r="AC2216" s="36"/>
      <c r="AD2216" s="36"/>
      <c r="AE2216" s="36"/>
      <c r="AF2216" s="36"/>
      <c r="AG2216" s="36"/>
      <c r="AH2216" s="36"/>
      <c r="AI2216" s="36"/>
      <c r="AJ2216" s="36"/>
      <c r="AK2216" s="36"/>
      <c r="AL2216" s="36"/>
      <c r="AM2216" s="36"/>
      <c r="AN2216" s="36"/>
      <c r="AO2216" s="36"/>
      <c r="AP2216" s="36"/>
      <c r="AQ2216" s="36"/>
      <c r="AR2216" s="36"/>
      <c r="AS2216" s="36"/>
      <c r="AT2216" s="36"/>
      <c r="AU2216" s="36"/>
      <c r="AV2216" s="36"/>
      <c r="AW2216" s="36"/>
      <c r="AX2216" s="36"/>
      <c r="AY2216" s="36"/>
      <c r="AZ2216" s="36"/>
      <c r="BA2216" s="36"/>
      <c r="BB2216" s="36"/>
      <c r="BC2216" s="36"/>
      <c r="BD2216" s="36"/>
      <c r="BE2216" s="36"/>
      <c r="BF2216" s="36"/>
      <c r="BG2216" s="36"/>
    </row>
    <row r="2217" spans="17:59" s="326" customFormat="1" ht="12">
      <c r="Q2217" s="490"/>
      <c r="R2217" s="490"/>
      <c r="S2217" s="490"/>
      <c r="T2217" s="490"/>
      <c r="U2217" s="490"/>
      <c r="W2217" s="3"/>
      <c r="Y2217" s="491"/>
      <c r="AA2217" s="36"/>
      <c r="AB2217" s="36"/>
      <c r="AC2217" s="36"/>
      <c r="AD2217" s="36"/>
      <c r="AE2217" s="36"/>
      <c r="AF2217" s="36"/>
      <c r="AG2217" s="36"/>
      <c r="AH2217" s="36"/>
      <c r="AI2217" s="36"/>
      <c r="AJ2217" s="36"/>
      <c r="AK2217" s="36"/>
      <c r="AL2217" s="36"/>
      <c r="AM2217" s="36"/>
      <c r="AN2217" s="36"/>
      <c r="AO2217" s="36"/>
      <c r="AP2217" s="36"/>
      <c r="AQ2217" s="36"/>
      <c r="AR2217" s="36"/>
      <c r="AS2217" s="36"/>
      <c r="AT2217" s="36"/>
      <c r="AU2217" s="36"/>
      <c r="AV2217" s="36"/>
      <c r="AW2217" s="36"/>
      <c r="AX2217" s="36"/>
      <c r="AY2217" s="36"/>
      <c r="AZ2217" s="36"/>
      <c r="BA2217" s="36"/>
      <c r="BB2217" s="36"/>
      <c r="BC2217" s="36"/>
      <c r="BD2217" s="36"/>
      <c r="BE2217" s="36"/>
      <c r="BF2217" s="36"/>
      <c r="BG2217" s="36"/>
    </row>
    <row r="2218" spans="17:59" s="326" customFormat="1" ht="12">
      <c r="Q2218" s="490"/>
      <c r="R2218" s="490"/>
      <c r="S2218" s="490"/>
      <c r="T2218" s="490"/>
      <c r="U2218" s="490"/>
      <c r="W2218" s="3"/>
      <c r="Y2218" s="491"/>
      <c r="AA2218" s="36"/>
      <c r="AB2218" s="36"/>
      <c r="AC2218" s="36"/>
      <c r="AD2218" s="36"/>
      <c r="AE2218" s="36"/>
      <c r="AF2218" s="36"/>
      <c r="AG2218" s="36"/>
      <c r="AH2218" s="36"/>
      <c r="AI2218" s="36"/>
      <c r="AJ2218" s="36"/>
      <c r="AK2218" s="36"/>
      <c r="AL2218" s="36"/>
      <c r="AM2218" s="36"/>
      <c r="AN2218" s="36"/>
      <c r="AO2218" s="36"/>
      <c r="AP2218" s="36"/>
      <c r="AQ2218" s="36"/>
      <c r="AR2218" s="36"/>
      <c r="AS2218" s="36"/>
      <c r="AT2218" s="36"/>
      <c r="AU2218" s="36"/>
      <c r="AV2218" s="36"/>
      <c r="AW2218" s="36"/>
      <c r="AX2218" s="36"/>
      <c r="AY2218" s="36"/>
      <c r="AZ2218" s="36"/>
      <c r="BA2218" s="36"/>
      <c r="BB2218" s="36"/>
      <c r="BC2218" s="36"/>
      <c r="BD2218" s="36"/>
      <c r="BE2218" s="36"/>
      <c r="BF2218" s="36"/>
      <c r="BG2218" s="36"/>
    </row>
    <row r="2219" spans="17:59" s="326" customFormat="1" ht="12">
      <c r="Q2219" s="490"/>
      <c r="R2219" s="490"/>
      <c r="S2219" s="490"/>
      <c r="T2219" s="490"/>
      <c r="U2219" s="490"/>
      <c r="W2219" s="3"/>
      <c r="Y2219" s="491"/>
      <c r="AA2219" s="36"/>
      <c r="AB2219" s="36"/>
      <c r="AC2219" s="36"/>
      <c r="AD2219" s="36"/>
      <c r="AE2219" s="36"/>
      <c r="AF2219" s="36"/>
      <c r="AG2219" s="36"/>
      <c r="AH2219" s="36"/>
      <c r="AI2219" s="36"/>
      <c r="AJ2219" s="36"/>
      <c r="AK2219" s="36"/>
      <c r="AL2219" s="36"/>
      <c r="AM2219" s="36"/>
      <c r="AN2219" s="36"/>
      <c r="AO2219" s="36"/>
      <c r="AP2219" s="36"/>
      <c r="AQ2219" s="36"/>
      <c r="AR2219" s="36"/>
      <c r="AS2219" s="36"/>
      <c r="AT2219" s="36"/>
      <c r="AU2219" s="36"/>
      <c r="AV2219" s="36"/>
      <c r="AW2219" s="36"/>
      <c r="AX2219" s="36"/>
      <c r="AY2219" s="36"/>
      <c r="AZ2219" s="36"/>
      <c r="BA2219" s="36"/>
      <c r="BB2219" s="36"/>
      <c r="BC2219" s="36"/>
      <c r="BD2219" s="36"/>
      <c r="BE2219" s="36"/>
      <c r="BF2219" s="36"/>
      <c r="BG2219" s="36"/>
    </row>
    <row r="2220" spans="17:59" s="326" customFormat="1" ht="12">
      <c r="Q2220" s="490"/>
      <c r="R2220" s="490"/>
      <c r="S2220" s="490"/>
      <c r="T2220" s="490"/>
      <c r="U2220" s="490"/>
      <c r="W2220" s="3"/>
      <c r="Y2220" s="491"/>
      <c r="AA2220" s="36"/>
      <c r="AB2220" s="36"/>
      <c r="AC2220" s="36"/>
      <c r="AD2220" s="36"/>
      <c r="AE2220" s="36"/>
      <c r="AF2220" s="36"/>
      <c r="AG2220" s="36"/>
      <c r="AH2220" s="36"/>
      <c r="AI2220" s="36"/>
      <c r="AJ2220" s="36"/>
      <c r="AK2220" s="36"/>
      <c r="AL2220" s="36"/>
      <c r="AM2220" s="36"/>
      <c r="AN2220" s="36"/>
      <c r="AO2220" s="36"/>
      <c r="AP2220" s="36"/>
      <c r="AQ2220" s="36"/>
      <c r="AR2220" s="36"/>
      <c r="AS2220" s="36"/>
      <c r="AT2220" s="36"/>
      <c r="AU2220" s="36"/>
      <c r="AV2220" s="36"/>
      <c r="AW2220" s="36"/>
      <c r="AX2220" s="36"/>
      <c r="AY2220" s="36"/>
      <c r="AZ2220" s="36"/>
      <c r="BA2220" s="36"/>
      <c r="BB2220" s="36"/>
      <c r="BC2220" s="36"/>
      <c r="BD2220" s="36"/>
      <c r="BE2220" s="36"/>
      <c r="BF2220" s="36"/>
      <c r="BG2220" s="36"/>
    </row>
    <row r="2221" spans="17:59" s="326" customFormat="1" ht="12">
      <c r="Q2221" s="490"/>
      <c r="R2221" s="490"/>
      <c r="S2221" s="490"/>
      <c r="T2221" s="490"/>
      <c r="U2221" s="490"/>
      <c r="W2221" s="3"/>
      <c r="Y2221" s="491"/>
      <c r="AA2221" s="36"/>
      <c r="AB2221" s="36"/>
      <c r="AC2221" s="36"/>
      <c r="AD2221" s="36"/>
      <c r="AE2221" s="36"/>
      <c r="AF2221" s="36"/>
      <c r="AG2221" s="36"/>
      <c r="AH2221" s="36"/>
      <c r="AI2221" s="36"/>
      <c r="AJ2221" s="36"/>
      <c r="AK2221" s="36"/>
      <c r="AL2221" s="36"/>
      <c r="AM2221" s="36"/>
      <c r="AN2221" s="36"/>
      <c r="AO2221" s="36"/>
      <c r="AP2221" s="36"/>
      <c r="AQ2221" s="36"/>
      <c r="AR2221" s="36"/>
      <c r="AS2221" s="36"/>
      <c r="AT2221" s="36"/>
      <c r="AU2221" s="36"/>
      <c r="AV2221" s="36"/>
      <c r="AW2221" s="36"/>
      <c r="AX2221" s="36"/>
      <c r="AY2221" s="36"/>
      <c r="AZ2221" s="36"/>
      <c r="BA2221" s="36"/>
      <c r="BB2221" s="36"/>
      <c r="BC2221" s="36"/>
      <c r="BD2221" s="36"/>
      <c r="BE2221" s="36"/>
      <c r="BF2221" s="36"/>
      <c r="BG2221" s="36"/>
    </row>
    <row r="2222" spans="17:59" s="326" customFormat="1" ht="12">
      <c r="Q2222" s="490"/>
      <c r="R2222" s="490"/>
      <c r="S2222" s="490"/>
      <c r="T2222" s="490"/>
      <c r="U2222" s="490"/>
      <c r="W2222" s="3"/>
      <c r="Y2222" s="491"/>
      <c r="AA2222" s="36"/>
      <c r="AB2222" s="36"/>
      <c r="AC2222" s="36"/>
      <c r="AD2222" s="36"/>
      <c r="AE2222" s="36"/>
      <c r="AF2222" s="36"/>
      <c r="AG2222" s="36"/>
      <c r="AH2222" s="36"/>
      <c r="AI2222" s="36"/>
      <c r="AJ2222" s="36"/>
      <c r="AK2222" s="36"/>
      <c r="AL2222" s="36"/>
      <c r="AM2222" s="36"/>
      <c r="AN2222" s="36"/>
      <c r="AO2222" s="36"/>
      <c r="AP2222" s="36"/>
      <c r="AQ2222" s="36"/>
      <c r="AR2222" s="36"/>
      <c r="AS2222" s="36"/>
      <c r="AT2222" s="36"/>
      <c r="AU2222" s="36"/>
      <c r="AV2222" s="36"/>
      <c r="AW2222" s="36"/>
      <c r="AX2222" s="36"/>
      <c r="AY2222" s="36"/>
      <c r="AZ2222" s="36"/>
      <c r="BA2222" s="36"/>
      <c r="BB2222" s="36"/>
      <c r="BC2222" s="36"/>
      <c r="BD2222" s="36"/>
      <c r="BE2222" s="36"/>
      <c r="BF2222" s="36"/>
      <c r="BG2222" s="36"/>
    </row>
    <row r="2223" spans="17:59" s="326" customFormat="1" ht="12">
      <c r="Q2223" s="490"/>
      <c r="R2223" s="490"/>
      <c r="S2223" s="490"/>
      <c r="T2223" s="490"/>
      <c r="U2223" s="490"/>
      <c r="W2223" s="3"/>
      <c r="Y2223" s="491"/>
      <c r="AA2223" s="36"/>
      <c r="AB2223" s="36"/>
      <c r="AC2223" s="36"/>
      <c r="AD2223" s="36"/>
      <c r="AE2223" s="36"/>
      <c r="AF2223" s="36"/>
      <c r="AG2223" s="36"/>
      <c r="AH2223" s="36"/>
      <c r="AI2223" s="36"/>
      <c r="AJ2223" s="36"/>
      <c r="AK2223" s="36"/>
      <c r="AL2223" s="36"/>
      <c r="AM2223" s="36"/>
      <c r="AN2223" s="36"/>
      <c r="AO2223" s="36"/>
      <c r="AP2223" s="36"/>
      <c r="AQ2223" s="36"/>
      <c r="AR2223" s="36"/>
      <c r="AS2223" s="36"/>
      <c r="AT2223" s="36"/>
      <c r="AU2223" s="36"/>
      <c r="AV2223" s="36"/>
      <c r="AW2223" s="36"/>
      <c r="AX2223" s="36"/>
      <c r="AY2223" s="36"/>
      <c r="AZ2223" s="36"/>
      <c r="BA2223" s="36"/>
      <c r="BB2223" s="36"/>
      <c r="BC2223" s="36"/>
      <c r="BD2223" s="36"/>
      <c r="BE2223" s="36"/>
      <c r="BF2223" s="36"/>
      <c r="BG2223" s="36"/>
    </row>
    <row r="2224" spans="17:59" s="326" customFormat="1" ht="12">
      <c r="Q2224" s="490"/>
      <c r="R2224" s="490"/>
      <c r="S2224" s="490"/>
      <c r="T2224" s="490"/>
      <c r="U2224" s="490"/>
      <c r="W2224" s="3"/>
      <c r="Y2224" s="491"/>
      <c r="AA2224" s="36"/>
      <c r="AB2224" s="36"/>
      <c r="AC2224" s="36"/>
      <c r="AD2224" s="36"/>
      <c r="AE2224" s="36"/>
      <c r="AF2224" s="36"/>
      <c r="AG2224" s="36"/>
      <c r="AH2224" s="36"/>
      <c r="AI2224" s="36"/>
      <c r="AJ2224" s="36"/>
      <c r="AK2224" s="36"/>
      <c r="AL2224" s="36"/>
      <c r="AM2224" s="36"/>
      <c r="AN2224" s="36"/>
      <c r="AO2224" s="36"/>
      <c r="AP2224" s="36"/>
      <c r="AQ2224" s="36"/>
      <c r="AR2224" s="36"/>
      <c r="AS2224" s="36"/>
      <c r="AT2224" s="36"/>
      <c r="AU2224" s="36"/>
      <c r="AV2224" s="36"/>
      <c r="AW2224" s="36"/>
      <c r="AX2224" s="36"/>
      <c r="AY2224" s="36"/>
      <c r="AZ2224" s="36"/>
      <c r="BA2224" s="36"/>
      <c r="BB2224" s="36"/>
      <c r="BC2224" s="36"/>
      <c r="BD2224" s="36"/>
      <c r="BE2224" s="36"/>
      <c r="BF2224" s="36"/>
      <c r="BG2224" s="36"/>
    </row>
    <row r="2225" spans="17:59" s="326" customFormat="1" ht="12">
      <c r="Q2225" s="490"/>
      <c r="R2225" s="490"/>
      <c r="S2225" s="490"/>
      <c r="T2225" s="490"/>
      <c r="U2225" s="490"/>
      <c r="W2225" s="3"/>
      <c r="Y2225" s="491"/>
      <c r="AA2225" s="36"/>
      <c r="AB2225" s="36"/>
      <c r="AC2225" s="36"/>
      <c r="AD2225" s="36"/>
      <c r="AE2225" s="36"/>
      <c r="AF2225" s="36"/>
      <c r="AG2225" s="36"/>
      <c r="AH2225" s="36"/>
      <c r="AI2225" s="36"/>
      <c r="AJ2225" s="36"/>
      <c r="AK2225" s="36"/>
      <c r="AL2225" s="36"/>
      <c r="AM2225" s="36"/>
      <c r="AN2225" s="36"/>
      <c r="AO2225" s="36"/>
      <c r="AP2225" s="36"/>
      <c r="AQ2225" s="36"/>
      <c r="AR2225" s="36"/>
      <c r="AS2225" s="36"/>
      <c r="AT2225" s="36"/>
      <c r="AU2225" s="36"/>
      <c r="AV2225" s="36"/>
      <c r="AW2225" s="36"/>
      <c r="AX2225" s="36"/>
      <c r="AY2225" s="36"/>
      <c r="AZ2225" s="36"/>
      <c r="BA2225" s="36"/>
      <c r="BB2225" s="36"/>
      <c r="BC2225" s="36"/>
      <c r="BD2225" s="36"/>
      <c r="BE2225" s="36"/>
      <c r="BF2225" s="36"/>
      <c r="BG2225" s="36"/>
    </row>
    <row r="2226" spans="17:59" s="326" customFormat="1" ht="12">
      <c r="Q2226" s="490"/>
      <c r="R2226" s="490"/>
      <c r="S2226" s="490"/>
      <c r="T2226" s="490"/>
      <c r="U2226" s="490"/>
      <c r="W2226" s="3"/>
      <c r="Y2226" s="491"/>
      <c r="AA2226" s="36"/>
      <c r="AB2226" s="36"/>
      <c r="AC2226" s="36"/>
      <c r="AD2226" s="36"/>
      <c r="AE2226" s="36"/>
      <c r="AF2226" s="36"/>
      <c r="AG2226" s="36"/>
      <c r="AH2226" s="36"/>
      <c r="AI2226" s="36"/>
      <c r="AJ2226" s="36"/>
      <c r="AK2226" s="36"/>
      <c r="AL2226" s="36"/>
      <c r="AM2226" s="36"/>
      <c r="AN2226" s="36"/>
      <c r="AO2226" s="36"/>
      <c r="AP2226" s="36"/>
      <c r="AQ2226" s="36"/>
      <c r="AR2226" s="36"/>
      <c r="AS2226" s="36"/>
      <c r="AT2226" s="36"/>
      <c r="AU2226" s="36"/>
      <c r="AV2226" s="36"/>
      <c r="AW2226" s="36"/>
      <c r="AX2226" s="36"/>
      <c r="AY2226" s="36"/>
      <c r="AZ2226" s="36"/>
      <c r="BA2226" s="36"/>
      <c r="BB2226" s="36"/>
      <c r="BC2226" s="36"/>
      <c r="BD2226" s="36"/>
      <c r="BE2226" s="36"/>
      <c r="BF2226" s="36"/>
      <c r="BG2226" s="36"/>
    </row>
    <row r="2227" spans="17:59" s="326" customFormat="1" ht="12">
      <c r="Q2227" s="490"/>
      <c r="R2227" s="490"/>
      <c r="S2227" s="490"/>
      <c r="T2227" s="490"/>
      <c r="U2227" s="490"/>
      <c r="W2227" s="3"/>
      <c r="Y2227" s="491"/>
      <c r="AA2227" s="36"/>
      <c r="AB2227" s="36"/>
      <c r="AC2227" s="36"/>
      <c r="AD2227" s="36"/>
      <c r="AE2227" s="36"/>
      <c r="AF2227" s="36"/>
      <c r="AG2227" s="36"/>
      <c r="AH2227" s="36"/>
      <c r="AI2227" s="36"/>
      <c r="AJ2227" s="36"/>
      <c r="AK2227" s="36"/>
      <c r="AL2227" s="36"/>
      <c r="AM2227" s="36"/>
      <c r="AN2227" s="36"/>
      <c r="AO2227" s="36"/>
      <c r="AP2227" s="36"/>
      <c r="AQ2227" s="36"/>
      <c r="AR2227" s="36"/>
      <c r="AS2227" s="36"/>
      <c r="AT2227" s="36"/>
      <c r="AU2227" s="36"/>
      <c r="AV2227" s="36"/>
      <c r="AW2227" s="36"/>
      <c r="AX2227" s="36"/>
      <c r="AY2227" s="36"/>
      <c r="AZ2227" s="36"/>
      <c r="BA2227" s="36"/>
      <c r="BB2227" s="36"/>
      <c r="BC2227" s="36"/>
      <c r="BD2227" s="36"/>
      <c r="BE2227" s="36"/>
      <c r="BF2227" s="36"/>
      <c r="BG2227" s="36"/>
    </row>
    <row r="2228" spans="17:59" s="326" customFormat="1" ht="12">
      <c r="Q2228" s="490"/>
      <c r="R2228" s="490"/>
      <c r="S2228" s="490"/>
      <c r="T2228" s="490"/>
      <c r="U2228" s="490"/>
      <c r="W2228" s="3"/>
      <c r="Y2228" s="491"/>
      <c r="AA2228" s="36"/>
      <c r="AB2228" s="36"/>
      <c r="AC2228" s="36"/>
      <c r="AD2228" s="36"/>
      <c r="AE2228" s="36"/>
      <c r="AF2228" s="36"/>
      <c r="AG2228" s="36"/>
      <c r="AH2228" s="36"/>
      <c r="AI2228" s="36"/>
      <c r="AJ2228" s="36"/>
      <c r="AK2228" s="36"/>
      <c r="AL2228" s="36"/>
      <c r="AM2228" s="36"/>
      <c r="AN2228" s="36"/>
      <c r="AO2228" s="36"/>
      <c r="AP2228" s="36"/>
      <c r="AQ2228" s="36"/>
      <c r="AR2228" s="36"/>
      <c r="AS2228" s="36"/>
      <c r="AT2228" s="36"/>
      <c r="AU2228" s="36"/>
      <c r="AV2228" s="36"/>
      <c r="AW2228" s="36"/>
      <c r="AX2228" s="36"/>
      <c r="AY2228" s="36"/>
      <c r="AZ2228" s="36"/>
      <c r="BA2228" s="36"/>
      <c r="BB2228" s="36"/>
      <c r="BC2228" s="36"/>
      <c r="BD2228" s="36"/>
      <c r="BE2228" s="36"/>
      <c r="BF2228" s="36"/>
      <c r="BG2228" s="36"/>
    </row>
    <row r="2229" spans="17:59" s="326" customFormat="1" ht="12">
      <c r="Q2229" s="490"/>
      <c r="R2229" s="490"/>
      <c r="S2229" s="490"/>
      <c r="T2229" s="490"/>
      <c r="U2229" s="490"/>
      <c r="W2229" s="3"/>
      <c r="Y2229" s="491"/>
      <c r="AA2229" s="36"/>
      <c r="AB2229" s="36"/>
      <c r="AC2229" s="36"/>
      <c r="AD2229" s="36"/>
      <c r="AE2229" s="36"/>
      <c r="AF2229" s="36"/>
      <c r="AG2229" s="36"/>
      <c r="AH2229" s="36"/>
      <c r="AI2229" s="36"/>
      <c r="AJ2229" s="36"/>
      <c r="AK2229" s="36"/>
      <c r="AL2229" s="36"/>
      <c r="AM2229" s="36"/>
      <c r="AN2229" s="36"/>
      <c r="AO2229" s="36"/>
      <c r="AP2229" s="36"/>
      <c r="AQ2229" s="36"/>
      <c r="AR2229" s="36"/>
      <c r="AS2229" s="36"/>
      <c r="AT2229" s="36"/>
      <c r="AU2229" s="36"/>
      <c r="AV2229" s="36"/>
      <c r="AW2229" s="36"/>
      <c r="AX2229" s="36"/>
      <c r="AY2229" s="36"/>
      <c r="AZ2229" s="36"/>
      <c r="BA2229" s="36"/>
      <c r="BB2229" s="36"/>
      <c r="BC2229" s="36"/>
      <c r="BD2229" s="36"/>
      <c r="BE2229" s="36"/>
      <c r="BF2229" s="36"/>
      <c r="BG2229" s="36"/>
    </row>
    <row r="2230" spans="17:59" s="326" customFormat="1" ht="12">
      <c r="Q2230" s="490"/>
      <c r="R2230" s="490"/>
      <c r="S2230" s="490"/>
      <c r="T2230" s="490"/>
      <c r="U2230" s="490"/>
      <c r="W2230" s="3"/>
      <c r="Y2230" s="491"/>
      <c r="AA2230" s="36"/>
      <c r="AB2230" s="36"/>
      <c r="AC2230" s="36"/>
      <c r="AD2230" s="36"/>
      <c r="AE2230" s="36"/>
      <c r="AF2230" s="36"/>
      <c r="AG2230" s="36"/>
      <c r="AH2230" s="36"/>
      <c r="AI2230" s="36"/>
      <c r="AJ2230" s="36"/>
      <c r="AK2230" s="36"/>
      <c r="AL2230" s="36"/>
      <c r="AM2230" s="36"/>
      <c r="AN2230" s="36"/>
      <c r="AO2230" s="36"/>
      <c r="AP2230" s="36"/>
      <c r="AQ2230" s="36"/>
      <c r="AR2230" s="36"/>
      <c r="AS2230" s="36"/>
      <c r="AT2230" s="36"/>
      <c r="AU2230" s="36"/>
      <c r="AV2230" s="36"/>
      <c r="AW2230" s="36"/>
      <c r="AX2230" s="36"/>
      <c r="AY2230" s="36"/>
      <c r="AZ2230" s="36"/>
      <c r="BA2230" s="36"/>
      <c r="BB2230" s="36"/>
      <c r="BC2230" s="36"/>
      <c r="BD2230" s="36"/>
      <c r="BE2230" s="36"/>
      <c r="BF2230" s="36"/>
      <c r="BG2230" s="36"/>
    </row>
    <row r="2231" spans="17:59" s="326" customFormat="1" ht="12">
      <c r="Q2231" s="490"/>
      <c r="R2231" s="490"/>
      <c r="S2231" s="490"/>
      <c r="T2231" s="490"/>
      <c r="U2231" s="490"/>
      <c r="W2231" s="3"/>
      <c r="Y2231" s="491"/>
      <c r="AA2231" s="36"/>
      <c r="AB2231" s="36"/>
      <c r="AC2231" s="36"/>
      <c r="AD2231" s="36"/>
      <c r="AE2231" s="36"/>
      <c r="AF2231" s="36"/>
      <c r="AG2231" s="36"/>
      <c r="AH2231" s="36"/>
      <c r="AI2231" s="36"/>
      <c r="AJ2231" s="36"/>
      <c r="AK2231" s="36"/>
      <c r="AL2231" s="36"/>
      <c r="AM2231" s="36"/>
      <c r="AN2231" s="36"/>
      <c r="AO2231" s="36"/>
      <c r="AP2231" s="36"/>
      <c r="AQ2231" s="36"/>
      <c r="AR2231" s="36"/>
      <c r="AS2231" s="36"/>
      <c r="AT2231" s="36"/>
      <c r="AU2231" s="36"/>
      <c r="AV2231" s="36"/>
      <c r="AW2231" s="36"/>
      <c r="AX2231" s="36"/>
      <c r="AY2231" s="36"/>
      <c r="AZ2231" s="36"/>
      <c r="BA2231" s="36"/>
      <c r="BB2231" s="36"/>
      <c r="BC2231" s="36"/>
      <c r="BD2231" s="36"/>
      <c r="BE2231" s="36"/>
      <c r="BF2231" s="36"/>
      <c r="BG2231" s="36"/>
    </row>
    <row r="2232" spans="17:59" s="326" customFormat="1" ht="12">
      <c r="Q2232" s="490"/>
      <c r="R2232" s="490"/>
      <c r="S2232" s="490"/>
      <c r="T2232" s="490"/>
      <c r="U2232" s="490"/>
      <c r="W2232" s="3"/>
      <c r="Y2232" s="491"/>
      <c r="AA2232" s="36"/>
      <c r="AB2232" s="36"/>
      <c r="AC2232" s="36"/>
      <c r="AD2232" s="36"/>
      <c r="AE2232" s="36"/>
      <c r="AF2232" s="36"/>
      <c r="AG2232" s="36"/>
      <c r="AH2232" s="36"/>
      <c r="AI2232" s="36"/>
      <c r="AJ2232" s="36"/>
      <c r="AK2232" s="36"/>
      <c r="AL2232" s="36"/>
      <c r="AM2232" s="36"/>
      <c r="AN2232" s="36"/>
      <c r="AO2232" s="36"/>
      <c r="AP2232" s="36"/>
      <c r="AQ2232" s="36"/>
      <c r="AR2232" s="36"/>
      <c r="AS2232" s="36"/>
      <c r="AT2232" s="36"/>
      <c r="AU2232" s="36"/>
      <c r="AV2232" s="36"/>
      <c r="AW2232" s="36"/>
      <c r="AX2232" s="36"/>
      <c r="AY2232" s="36"/>
      <c r="AZ2232" s="36"/>
      <c r="BA2232" s="36"/>
      <c r="BB2232" s="36"/>
      <c r="BC2232" s="36"/>
      <c r="BD2232" s="36"/>
      <c r="BE2232" s="36"/>
      <c r="BF2232" s="36"/>
      <c r="BG2232" s="36"/>
    </row>
    <row r="2233" spans="17:59" s="326" customFormat="1" ht="12">
      <c r="Q2233" s="490"/>
      <c r="R2233" s="490"/>
      <c r="S2233" s="490"/>
      <c r="T2233" s="490"/>
      <c r="U2233" s="490"/>
      <c r="W2233" s="3"/>
      <c r="Y2233" s="491"/>
      <c r="AA2233" s="36"/>
      <c r="AB2233" s="36"/>
      <c r="AC2233" s="36"/>
      <c r="AD2233" s="36"/>
      <c r="AE2233" s="36"/>
      <c r="AF2233" s="36"/>
      <c r="AG2233" s="36"/>
      <c r="AH2233" s="36"/>
      <c r="AI2233" s="36"/>
      <c r="AJ2233" s="36"/>
      <c r="AK2233" s="36"/>
      <c r="AL2233" s="36"/>
      <c r="AM2233" s="36"/>
      <c r="AN2233" s="36"/>
      <c r="AO2233" s="36"/>
      <c r="AP2233" s="36"/>
      <c r="AQ2233" s="36"/>
      <c r="AR2233" s="36"/>
      <c r="AS2233" s="36"/>
      <c r="AT2233" s="36"/>
      <c r="AU2233" s="36"/>
      <c r="AV2233" s="36"/>
      <c r="AW2233" s="36"/>
      <c r="AX2233" s="36"/>
      <c r="AY2233" s="36"/>
      <c r="AZ2233" s="36"/>
      <c r="BA2233" s="36"/>
      <c r="BB2233" s="36"/>
      <c r="BC2233" s="36"/>
      <c r="BD2233" s="36"/>
      <c r="BE2233" s="36"/>
      <c r="BF2233" s="36"/>
      <c r="BG2233" s="36"/>
    </row>
    <row r="2234" spans="17:59" s="326" customFormat="1" ht="12">
      <c r="Q2234" s="490"/>
      <c r="R2234" s="490"/>
      <c r="S2234" s="490"/>
      <c r="T2234" s="490"/>
      <c r="U2234" s="490"/>
      <c r="W2234" s="3"/>
      <c r="Y2234" s="491"/>
      <c r="AA2234" s="36"/>
      <c r="AB2234" s="36"/>
      <c r="AC2234" s="36"/>
      <c r="AD2234" s="36"/>
      <c r="AE2234" s="36"/>
      <c r="AF2234" s="36"/>
      <c r="AG2234" s="36"/>
      <c r="AH2234" s="36"/>
      <c r="AI2234" s="36"/>
      <c r="AJ2234" s="36"/>
      <c r="AK2234" s="36"/>
      <c r="AL2234" s="36"/>
      <c r="AM2234" s="36"/>
      <c r="AN2234" s="36"/>
      <c r="AO2234" s="36"/>
      <c r="AP2234" s="36"/>
      <c r="AQ2234" s="36"/>
      <c r="AR2234" s="36"/>
      <c r="AS2234" s="36"/>
      <c r="AT2234" s="36"/>
      <c r="AU2234" s="36"/>
      <c r="AV2234" s="36"/>
      <c r="AW2234" s="36"/>
      <c r="AX2234" s="36"/>
      <c r="AY2234" s="36"/>
      <c r="AZ2234" s="36"/>
      <c r="BA2234" s="36"/>
      <c r="BB2234" s="36"/>
      <c r="BC2234" s="36"/>
      <c r="BD2234" s="36"/>
      <c r="BE2234" s="36"/>
      <c r="BF2234" s="36"/>
      <c r="BG2234" s="36"/>
    </row>
    <row r="2235" spans="17:59" s="326" customFormat="1" ht="12">
      <c r="Q2235" s="490"/>
      <c r="R2235" s="490"/>
      <c r="S2235" s="490"/>
      <c r="T2235" s="490"/>
      <c r="U2235" s="490"/>
      <c r="W2235" s="3"/>
      <c r="Y2235" s="491"/>
      <c r="AA2235" s="36"/>
      <c r="AB2235" s="36"/>
      <c r="AC2235" s="36"/>
      <c r="AD2235" s="36"/>
      <c r="AE2235" s="36"/>
      <c r="AF2235" s="36"/>
      <c r="AG2235" s="36"/>
      <c r="AH2235" s="36"/>
      <c r="AI2235" s="36"/>
      <c r="AJ2235" s="36"/>
      <c r="AK2235" s="36"/>
      <c r="AL2235" s="36"/>
      <c r="AM2235" s="36"/>
      <c r="AN2235" s="36"/>
      <c r="AO2235" s="36"/>
      <c r="AP2235" s="36"/>
      <c r="AQ2235" s="36"/>
      <c r="AR2235" s="36"/>
      <c r="AS2235" s="36"/>
      <c r="AT2235" s="36"/>
      <c r="AU2235" s="36"/>
      <c r="AV2235" s="36"/>
      <c r="AW2235" s="36"/>
      <c r="AX2235" s="36"/>
      <c r="AY2235" s="36"/>
      <c r="AZ2235" s="36"/>
      <c r="BA2235" s="36"/>
      <c r="BB2235" s="36"/>
      <c r="BC2235" s="36"/>
      <c r="BD2235" s="36"/>
      <c r="BE2235" s="36"/>
      <c r="BF2235" s="36"/>
      <c r="BG2235" s="36"/>
    </row>
    <row r="2236" spans="17:59" s="326" customFormat="1" ht="12">
      <c r="Q2236" s="490"/>
      <c r="R2236" s="490"/>
      <c r="S2236" s="490"/>
      <c r="T2236" s="490"/>
      <c r="U2236" s="490"/>
      <c r="W2236" s="3"/>
      <c r="Y2236" s="491"/>
      <c r="AA2236" s="36"/>
      <c r="AB2236" s="36"/>
      <c r="AC2236" s="36"/>
      <c r="AD2236" s="36"/>
      <c r="AE2236" s="36"/>
      <c r="AF2236" s="36"/>
      <c r="AG2236" s="36"/>
      <c r="AH2236" s="36"/>
      <c r="AI2236" s="36"/>
      <c r="AJ2236" s="36"/>
      <c r="AK2236" s="36"/>
      <c r="AL2236" s="36"/>
      <c r="AM2236" s="36"/>
      <c r="AN2236" s="36"/>
      <c r="AO2236" s="36"/>
      <c r="AP2236" s="36"/>
      <c r="AQ2236" s="36"/>
      <c r="AR2236" s="36"/>
      <c r="AS2236" s="36"/>
      <c r="AT2236" s="36"/>
      <c r="AU2236" s="36"/>
      <c r="AV2236" s="36"/>
      <c r="AW2236" s="36"/>
      <c r="AX2236" s="36"/>
      <c r="AY2236" s="36"/>
      <c r="AZ2236" s="36"/>
      <c r="BA2236" s="36"/>
      <c r="BB2236" s="36"/>
      <c r="BC2236" s="36"/>
      <c r="BD2236" s="36"/>
      <c r="BE2236" s="36"/>
      <c r="BF2236" s="36"/>
      <c r="BG2236" s="36"/>
    </row>
    <row r="2237" spans="17:59" s="326" customFormat="1" ht="12">
      <c r="Q2237" s="490"/>
      <c r="R2237" s="490"/>
      <c r="S2237" s="490"/>
      <c r="T2237" s="490"/>
      <c r="U2237" s="490"/>
      <c r="W2237" s="3"/>
      <c r="Y2237" s="491"/>
      <c r="AA2237" s="36"/>
      <c r="AB2237" s="36"/>
      <c r="AC2237" s="36"/>
      <c r="AD2237" s="36"/>
      <c r="AE2237" s="36"/>
      <c r="AF2237" s="36"/>
      <c r="AG2237" s="36"/>
      <c r="AH2237" s="36"/>
      <c r="AI2237" s="36"/>
      <c r="AJ2237" s="36"/>
      <c r="AK2237" s="36"/>
      <c r="AL2237" s="36"/>
      <c r="AM2237" s="36"/>
      <c r="AN2237" s="36"/>
      <c r="AO2237" s="36"/>
      <c r="AP2237" s="36"/>
      <c r="AQ2237" s="36"/>
      <c r="AR2237" s="36"/>
      <c r="AS2237" s="36"/>
      <c r="AT2237" s="36"/>
      <c r="AU2237" s="36"/>
      <c r="AV2237" s="36"/>
      <c r="AW2237" s="36"/>
      <c r="AX2237" s="36"/>
      <c r="AY2237" s="36"/>
      <c r="AZ2237" s="36"/>
      <c r="BA2237" s="36"/>
      <c r="BB2237" s="36"/>
      <c r="BC2237" s="36"/>
      <c r="BD2237" s="36"/>
      <c r="BE2237" s="36"/>
      <c r="BF2237" s="36"/>
      <c r="BG2237" s="36"/>
    </row>
    <row r="2238" spans="17:59" s="326" customFormat="1" ht="12">
      <c r="Q2238" s="490"/>
      <c r="R2238" s="490"/>
      <c r="S2238" s="490"/>
      <c r="T2238" s="490"/>
      <c r="U2238" s="490"/>
      <c r="W2238" s="3"/>
      <c r="Y2238" s="491"/>
      <c r="AA2238" s="36"/>
      <c r="AB2238" s="36"/>
      <c r="AC2238" s="36"/>
      <c r="AD2238" s="36"/>
      <c r="AE2238" s="36"/>
      <c r="AF2238" s="36"/>
      <c r="AG2238" s="36"/>
      <c r="AH2238" s="36"/>
      <c r="AI2238" s="36"/>
      <c r="AJ2238" s="36"/>
      <c r="AK2238" s="36"/>
      <c r="AL2238" s="36"/>
      <c r="AM2238" s="36"/>
      <c r="AN2238" s="36"/>
      <c r="AO2238" s="36"/>
      <c r="AP2238" s="36"/>
      <c r="AQ2238" s="36"/>
      <c r="AR2238" s="36"/>
      <c r="AS2238" s="36"/>
      <c r="AT2238" s="36"/>
      <c r="AU2238" s="36"/>
      <c r="AV2238" s="36"/>
      <c r="AW2238" s="36"/>
      <c r="AX2238" s="36"/>
      <c r="AY2238" s="36"/>
      <c r="AZ2238" s="36"/>
      <c r="BA2238" s="36"/>
      <c r="BB2238" s="36"/>
      <c r="BC2238" s="36"/>
      <c r="BD2238" s="36"/>
      <c r="BE2238" s="36"/>
      <c r="BF2238" s="36"/>
      <c r="BG2238" s="36"/>
    </row>
    <row r="2239" spans="17:59" s="326" customFormat="1" ht="12">
      <c r="Q2239" s="490"/>
      <c r="R2239" s="490"/>
      <c r="S2239" s="490"/>
      <c r="T2239" s="490"/>
      <c r="U2239" s="490"/>
      <c r="W2239" s="3"/>
      <c r="Y2239" s="491"/>
      <c r="AA2239" s="36"/>
      <c r="AB2239" s="36"/>
      <c r="AC2239" s="36"/>
      <c r="AD2239" s="36"/>
      <c r="AE2239" s="36"/>
      <c r="AF2239" s="36"/>
      <c r="AG2239" s="36"/>
      <c r="AH2239" s="36"/>
      <c r="AI2239" s="36"/>
      <c r="AJ2239" s="36"/>
      <c r="AK2239" s="36"/>
      <c r="AL2239" s="36"/>
      <c r="AM2239" s="36"/>
      <c r="AN2239" s="36"/>
      <c r="AO2239" s="36"/>
      <c r="AP2239" s="36"/>
      <c r="AQ2239" s="36"/>
      <c r="AR2239" s="36"/>
      <c r="AS2239" s="36"/>
      <c r="AT2239" s="36"/>
      <c r="AU2239" s="36"/>
      <c r="AV2239" s="36"/>
      <c r="AW2239" s="36"/>
      <c r="AX2239" s="36"/>
      <c r="AY2239" s="36"/>
      <c r="AZ2239" s="36"/>
      <c r="BA2239" s="36"/>
      <c r="BB2239" s="36"/>
      <c r="BC2239" s="36"/>
      <c r="BD2239" s="36"/>
      <c r="BE2239" s="36"/>
      <c r="BF2239" s="36"/>
      <c r="BG2239" s="36"/>
    </row>
    <row r="2240" spans="17:59" s="326" customFormat="1" ht="12">
      <c r="Q2240" s="490"/>
      <c r="R2240" s="490"/>
      <c r="S2240" s="490"/>
      <c r="T2240" s="490"/>
      <c r="U2240" s="490"/>
      <c r="W2240" s="3"/>
      <c r="Y2240" s="491"/>
      <c r="AA2240" s="36"/>
      <c r="AB2240" s="36"/>
      <c r="AC2240" s="36"/>
      <c r="AD2240" s="36"/>
      <c r="AE2240" s="36"/>
      <c r="AF2240" s="36"/>
      <c r="AG2240" s="36"/>
      <c r="AH2240" s="36"/>
      <c r="AI2240" s="36"/>
      <c r="AJ2240" s="36"/>
      <c r="AK2240" s="36"/>
      <c r="AL2240" s="36"/>
      <c r="AM2240" s="36"/>
      <c r="AN2240" s="36"/>
      <c r="AO2240" s="36"/>
      <c r="AP2240" s="36"/>
      <c r="AQ2240" s="36"/>
      <c r="AR2240" s="36"/>
      <c r="AS2240" s="36"/>
      <c r="AT2240" s="36"/>
      <c r="AU2240" s="36"/>
      <c r="AV2240" s="36"/>
      <c r="AW2240" s="36"/>
      <c r="AX2240" s="36"/>
      <c r="AY2240" s="36"/>
      <c r="AZ2240" s="36"/>
      <c r="BA2240" s="36"/>
      <c r="BB2240" s="36"/>
      <c r="BC2240" s="36"/>
      <c r="BD2240" s="36"/>
      <c r="BE2240" s="36"/>
      <c r="BF2240" s="36"/>
      <c r="BG2240" s="36"/>
    </row>
    <row r="2241" spans="17:59" s="326" customFormat="1" ht="12">
      <c r="Q2241" s="490"/>
      <c r="R2241" s="490"/>
      <c r="S2241" s="490"/>
      <c r="T2241" s="490"/>
      <c r="U2241" s="490"/>
      <c r="W2241" s="3"/>
      <c r="Y2241" s="491"/>
      <c r="AA2241" s="36"/>
      <c r="AB2241" s="36"/>
      <c r="AC2241" s="36"/>
      <c r="AD2241" s="36"/>
      <c r="AE2241" s="36"/>
      <c r="AF2241" s="36"/>
      <c r="AG2241" s="36"/>
      <c r="AH2241" s="36"/>
      <c r="AI2241" s="36"/>
      <c r="AJ2241" s="36"/>
      <c r="AK2241" s="36"/>
      <c r="AL2241" s="36"/>
      <c r="AM2241" s="36"/>
      <c r="AN2241" s="36"/>
      <c r="AO2241" s="36"/>
      <c r="AP2241" s="36"/>
      <c r="AQ2241" s="36"/>
      <c r="AR2241" s="36"/>
      <c r="AS2241" s="36"/>
      <c r="AT2241" s="36"/>
      <c r="AU2241" s="36"/>
      <c r="AV2241" s="36"/>
      <c r="AW2241" s="36"/>
      <c r="AX2241" s="36"/>
      <c r="AY2241" s="36"/>
      <c r="AZ2241" s="36"/>
      <c r="BA2241" s="36"/>
      <c r="BB2241" s="36"/>
      <c r="BC2241" s="36"/>
      <c r="BD2241" s="36"/>
      <c r="BE2241" s="36"/>
      <c r="BF2241" s="36"/>
      <c r="BG2241" s="36"/>
    </row>
    <row r="2242" spans="17:59" s="326" customFormat="1" ht="12">
      <c r="Q2242" s="490"/>
      <c r="R2242" s="490"/>
      <c r="S2242" s="490"/>
      <c r="T2242" s="490"/>
      <c r="U2242" s="490"/>
      <c r="W2242" s="3"/>
      <c r="Y2242" s="491"/>
      <c r="AA2242" s="36"/>
      <c r="AB2242" s="36"/>
      <c r="AC2242" s="36"/>
      <c r="AD2242" s="36"/>
      <c r="AE2242" s="36"/>
      <c r="AF2242" s="36"/>
      <c r="AG2242" s="36"/>
      <c r="AH2242" s="36"/>
      <c r="AI2242" s="36"/>
      <c r="AJ2242" s="36"/>
      <c r="AK2242" s="36"/>
      <c r="AL2242" s="36"/>
      <c r="AM2242" s="36"/>
      <c r="AN2242" s="36"/>
      <c r="AO2242" s="36"/>
      <c r="AP2242" s="36"/>
      <c r="AQ2242" s="36"/>
      <c r="AR2242" s="36"/>
      <c r="AS2242" s="36"/>
      <c r="AT2242" s="36"/>
      <c r="AU2242" s="36"/>
      <c r="AV2242" s="36"/>
      <c r="AW2242" s="36"/>
      <c r="AX2242" s="36"/>
      <c r="AY2242" s="36"/>
      <c r="AZ2242" s="36"/>
      <c r="BA2242" s="36"/>
      <c r="BB2242" s="36"/>
      <c r="BC2242" s="36"/>
      <c r="BD2242" s="36"/>
      <c r="BE2242" s="36"/>
      <c r="BF2242" s="36"/>
      <c r="BG2242" s="36"/>
    </row>
    <row r="2243" spans="17:59" s="326" customFormat="1" ht="12">
      <c r="Q2243" s="490"/>
      <c r="R2243" s="490"/>
      <c r="S2243" s="490"/>
      <c r="T2243" s="490"/>
      <c r="U2243" s="490"/>
      <c r="W2243" s="3"/>
      <c r="Y2243" s="491"/>
      <c r="AA2243" s="36"/>
      <c r="AB2243" s="36"/>
      <c r="AC2243" s="36"/>
      <c r="AD2243" s="36"/>
      <c r="AE2243" s="36"/>
      <c r="AF2243" s="36"/>
      <c r="AG2243" s="36"/>
      <c r="AH2243" s="36"/>
      <c r="AI2243" s="36"/>
      <c r="AJ2243" s="36"/>
      <c r="AK2243" s="36"/>
      <c r="AL2243" s="36"/>
      <c r="AM2243" s="36"/>
      <c r="AN2243" s="36"/>
      <c r="AO2243" s="36"/>
      <c r="AP2243" s="36"/>
      <c r="AQ2243" s="36"/>
      <c r="AR2243" s="36"/>
      <c r="AS2243" s="36"/>
      <c r="AT2243" s="36"/>
      <c r="AU2243" s="36"/>
      <c r="AV2243" s="36"/>
      <c r="AW2243" s="36"/>
      <c r="AX2243" s="36"/>
      <c r="AY2243" s="36"/>
      <c r="AZ2243" s="36"/>
      <c r="BA2243" s="36"/>
      <c r="BB2243" s="36"/>
      <c r="BC2243" s="36"/>
      <c r="BD2243" s="36"/>
      <c r="BE2243" s="36"/>
      <c r="BF2243" s="36"/>
      <c r="BG2243" s="36"/>
    </row>
    <row r="2244" spans="17:59" s="326" customFormat="1" ht="12">
      <c r="Q2244" s="490"/>
      <c r="R2244" s="490"/>
      <c r="S2244" s="490"/>
      <c r="T2244" s="490"/>
      <c r="U2244" s="490"/>
      <c r="W2244" s="3"/>
      <c r="Y2244" s="491"/>
      <c r="AA2244" s="36"/>
      <c r="AB2244" s="36"/>
      <c r="AC2244" s="36"/>
      <c r="AD2244" s="36"/>
      <c r="AE2244" s="36"/>
      <c r="AF2244" s="36"/>
      <c r="AG2244" s="36"/>
      <c r="AH2244" s="36"/>
      <c r="AI2244" s="36"/>
      <c r="AJ2244" s="36"/>
      <c r="AK2244" s="36"/>
      <c r="AL2244" s="36"/>
      <c r="AM2244" s="36"/>
      <c r="AN2244" s="36"/>
      <c r="AO2244" s="36"/>
      <c r="AP2244" s="36"/>
      <c r="AQ2244" s="36"/>
      <c r="AR2244" s="36"/>
      <c r="AS2244" s="36"/>
      <c r="AT2244" s="36"/>
      <c r="AU2244" s="36"/>
      <c r="AV2244" s="36"/>
      <c r="AW2244" s="36"/>
      <c r="AX2244" s="36"/>
      <c r="AY2244" s="36"/>
      <c r="AZ2244" s="36"/>
      <c r="BA2244" s="36"/>
      <c r="BB2244" s="36"/>
      <c r="BC2244" s="36"/>
      <c r="BD2244" s="36"/>
      <c r="BE2244" s="36"/>
      <c r="BF2244" s="36"/>
      <c r="BG2244" s="36"/>
    </row>
    <row r="2245" spans="17:59" s="326" customFormat="1" ht="12">
      <c r="Q2245" s="490"/>
      <c r="R2245" s="490"/>
      <c r="S2245" s="490"/>
      <c r="T2245" s="490"/>
      <c r="U2245" s="490"/>
      <c r="W2245" s="3"/>
      <c r="Y2245" s="491"/>
      <c r="AA2245" s="36"/>
      <c r="AB2245" s="36"/>
      <c r="AC2245" s="36"/>
      <c r="AD2245" s="36"/>
      <c r="AE2245" s="36"/>
      <c r="AF2245" s="36"/>
      <c r="AG2245" s="36"/>
      <c r="AH2245" s="36"/>
      <c r="AI2245" s="36"/>
      <c r="AJ2245" s="36"/>
      <c r="AK2245" s="36"/>
      <c r="AL2245" s="36"/>
      <c r="AM2245" s="36"/>
      <c r="AN2245" s="36"/>
      <c r="AO2245" s="36"/>
      <c r="AP2245" s="36"/>
      <c r="AQ2245" s="36"/>
      <c r="AR2245" s="36"/>
      <c r="AS2245" s="36"/>
      <c r="AT2245" s="36"/>
      <c r="AU2245" s="36"/>
      <c r="AV2245" s="36"/>
      <c r="AW2245" s="36"/>
      <c r="AX2245" s="36"/>
      <c r="AY2245" s="36"/>
      <c r="AZ2245" s="36"/>
      <c r="BA2245" s="36"/>
      <c r="BB2245" s="36"/>
      <c r="BC2245" s="36"/>
      <c r="BD2245" s="36"/>
      <c r="BE2245" s="36"/>
      <c r="BF2245" s="36"/>
      <c r="BG2245" s="36"/>
    </row>
    <row r="2246" spans="17:59" s="326" customFormat="1" ht="12">
      <c r="Q2246" s="490"/>
      <c r="R2246" s="490"/>
      <c r="S2246" s="490"/>
      <c r="T2246" s="490"/>
      <c r="U2246" s="490"/>
      <c r="W2246" s="3"/>
      <c r="Y2246" s="491"/>
      <c r="AA2246" s="36"/>
      <c r="AB2246" s="36"/>
      <c r="AC2246" s="36"/>
      <c r="AD2246" s="36"/>
      <c r="AE2246" s="36"/>
      <c r="AF2246" s="36"/>
      <c r="AG2246" s="36"/>
      <c r="AH2246" s="36"/>
      <c r="AI2246" s="36"/>
      <c r="AJ2246" s="36"/>
      <c r="AK2246" s="36"/>
      <c r="AL2246" s="36"/>
      <c r="AM2246" s="36"/>
      <c r="AN2246" s="36"/>
      <c r="AO2246" s="36"/>
      <c r="AP2246" s="36"/>
      <c r="AQ2246" s="36"/>
      <c r="AR2246" s="36"/>
      <c r="AS2246" s="36"/>
      <c r="AT2246" s="36"/>
      <c r="AU2246" s="36"/>
      <c r="AV2246" s="36"/>
      <c r="AW2246" s="36"/>
      <c r="AX2246" s="36"/>
      <c r="AY2246" s="36"/>
      <c r="AZ2246" s="36"/>
      <c r="BA2246" s="36"/>
      <c r="BB2246" s="36"/>
      <c r="BC2246" s="36"/>
      <c r="BD2246" s="36"/>
      <c r="BE2246" s="36"/>
      <c r="BF2246" s="36"/>
      <c r="BG2246" s="36"/>
    </row>
    <row r="2247" spans="17:59" s="326" customFormat="1" ht="12">
      <c r="Q2247" s="490"/>
      <c r="R2247" s="490"/>
      <c r="S2247" s="490"/>
      <c r="T2247" s="490"/>
      <c r="U2247" s="490"/>
      <c r="W2247" s="3"/>
      <c r="Y2247" s="491"/>
      <c r="AA2247" s="36"/>
      <c r="AB2247" s="36"/>
      <c r="AC2247" s="36"/>
      <c r="AD2247" s="36"/>
      <c r="AE2247" s="36"/>
      <c r="AF2247" s="36"/>
      <c r="AG2247" s="36"/>
      <c r="AH2247" s="36"/>
      <c r="AI2247" s="36"/>
      <c r="AJ2247" s="36"/>
      <c r="AK2247" s="36"/>
      <c r="AL2247" s="36"/>
      <c r="AM2247" s="36"/>
      <c r="AN2247" s="36"/>
      <c r="AO2247" s="36"/>
      <c r="AP2247" s="36"/>
      <c r="AQ2247" s="36"/>
      <c r="AR2247" s="36"/>
      <c r="AS2247" s="36"/>
      <c r="AT2247" s="36"/>
      <c r="AU2247" s="36"/>
      <c r="AV2247" s="36"/>
      <c r="AW2247" s="36"/>
      <c r="AX2247" s="36"/>
      <c r="AY2247" s="36"/>
      <c r="AZ2247" s="36"/>
      <c r="BA2247" s="36"/>
      <c r="BB2247" s="36"/>
      <c r="BC2247" s="36"/>
      <c r="BD2247" s="36"/>
      <c r="BE2247" s="36"/>
      <c r="BF2247" s="36"/>
      <c r="BG2247" s="36"/>
    </row>
    <row r="2248" spans="17:59" s="326" customFormat="1" ht="12">
      <c r="Q2248" s="490"/>
      <c r="R2248" s="490"/>
      <c r="S2248" s="490"/>
      <c r="T2248" s="490"/>
      <c r="U2248" s="490"/>
      <c r="W2248" s="3"/>
      <c r="Y2248" s="491"/>
      <c r="AA2248" s="36"/>
      <c r="AB2248" s="36"/>
      <c r="AC2248" s="36"/>
      <c r="AD2248" s="36"/>
      <c r="AE2248" s="36"/>
      <c r="AF2248" s="36"/>
      <c r="AG2248" s="36"/>
      <c r="AH2248" s="36"/>
      <c r="AI2248" s="36"/>
      <c r="AJ2248" s="36"/>
      <c r="AK2248" s="36"/>
      <c r="AL2248" s="36"/>
      <c r="AM2248" s="36"/>
      <c r="AN2248" s="36"/>
      <c r="AO2248" s="36"/>
      <c r="AP2248" s="36"/>
      <c r="AQ2248" s="36"/>
      <c r="AR2248" s="36"/>
      <c r="AS2248" s="36"/>
      <c r="AT2248" s="36"/>
      <c r="AU2248" s="36"/>
      <c r="AV2248" s="36"/>
      <c r="AW2248" s="36"/>
      <c r="AX2248" s="36"/>
      <c r="AY2248" s="36"/>
      <c r="AZ2248" s="36"/>
      <c r="BA2248" s="36"/>
      <c r="BB2248" s="36"/>
      <c r="BC2248" s="36"/>
      <c r="BD2248" s="36"/>
      <c r="BE2248" s="36"/>
      <c r="BF2248" s="36"/>
      <c r="BG2248" s="36"/>
    </row>
  </sheetData>
  <mergeCells count="31">
    <mergeCell ref="Q6:Q8"/>
    <mergeCell ref="N7:N8"/>
    <mergeCell ref="O7:O8"/>
    <mergeCell ref="P7:P8"/>
    <mergeCell ref="A1:T1"/>
    <mergeCell ref="A2:T2"/>
    <mergeCell ref="A3:T3"/>
    <mergeCell ref="A4:P4"/>
    <mergeCell ref="A5:B5"/>
    <mergeCell ref="N5:T5"/>
    <mergeCell ref="A6:A8"/>
    <mergeCell ref="B6:B8"/>
    <mergeCell ref="C6:C8"/>
    <mergeCell ref="D6:D8"/>
    <mergeCell ref="E6:P6"/>
    <mergeCell ref="Y6:Y8"/>
    <mergeCell ref="E7:E8"/>
    <mergeCell ref="F7:F8"/>
    <mergeCell ref="G7:G8"/>
    <mergeCell ref="H7:H8"/>
    <mergeCell ref="I7:I8"/>
    <mergeCell ref="J7:J8"/>
    <mergeCell ref="K7:K8"/>
    <mergeCell ref="L7:L8"/>
    <mergeCell ref="M7:M8"/>
    <mergeCell ref="R6:R8"/>
    <mergeCell ref="S6:S8"/>
    <mergeCell ref="T6:T8"/>
    <mergeCell ref="U6:U8"/>
    <mergeCell ref="W6:W8"/>
    <mergeCell ref="X6:X8"/>
  </mergeCells>
  <pageMargins left="0.44" right="0.17" top="0.55118110236220497" bottom="0.35433070866141703" header="0.118110236220472" footer="0.118110236220472"/>
  <pageSetup paperSize="9" scale="90"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D1B0092FDC0654A8FA7FDA17DC04488" ma:contentTypeVersion="4" ma:contentTypeDescription="Create a new document." ma:contentTypeScope="" ma:versionID="0b0ee86411ef9e565240e4c24d65773b">
  <xsd:schema xmlns:xsd="http://www.w3.org/2001/XMLSchema" xmlns:xs="http://www.w3.org/2001/XMLSchema" xmlns:p="http://schemas.microsoft.com/office/2006/metadata/properties" xmlns:ns2="d59a7d9b-b8ab-4fd8-8747-a792ee11e21d" targetNamespace="http://schemas.microsoft.com/office/2006/metadata/properties" ma:root="true" ma:fieldsID="82ecbbe65a039288a64e9d8615835c11" ns2:_="">
    <xsd:import namespace="d59a7d9b-b8ab-4fd8-8747-a792ee11e21d"/>
    <xsd:element name="properties">
      <xsd:complexType>
        <xsd:sequence>
          <xsd:element name="documentManagement">
            <xsd:complexType>
              <xsd:all>
                <xsd:element ref="ns2:NoiDung" minOccurs="0"/>
                <xsd:element ref="ns2:NgayBatDau" minOccurs="0"/>
                <xsd:element ref="ns2:NgayKetThuc" minOccurs="0"/>
                <xsd:element ref="ns2:TenVanBa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9a7d9b-b8ab-4fd8-8747-a792ee11e21d" elementFormDefault="qualified">
    <xsd:import namespace="http://schemas.microsoft.com/office/2006/documentManagement/types"/>
    <xsd:import namespace="http://schemas.microsoft.com/office/infopath/2007/PartnerControls"/>
    <xsd:element name="NoiDung" ma:index="8" nillable="true" ma:displayName="NoiDung" ma:internalName="NoiDung">
      <xsd:simpleType>
        <xsd:restriction base="dms:Note">
          <xsd:maxLength value="255"/>
        </xsd:restriction>
      </xsd:simpleType>
    </xsd:element>
    <xsd:element name="NgayBatDau" ma:index="9" nillable="true" ma:displayName="NgayBatDau" ma:format="DateOnly" ma:internalName="NgayBatDau">
      <xsd:simpleType>
        <xsd:restriction base="dms:DateTime"/>
      </xsd:simpleType>
    </xsd:element>
    <xsd:element name="NgayKetThuc" ma:index="10" nillable="true" ma:displayName="NgayKetThuc" ma:format="DateOnly" ma:internalName="NgayKetThuc">
      <xsd:simpleType>
        <xsd:restriction base="dms:DateTime"/>
      </xsd:simpleType>
    </xsd:element>
    <xsd:element name="TenVanBan" ma:index="11" nillable="true" ma:displayName="TenVanBan" ma:internalName="TenVanBan">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NgayKetThuc xmlns="d59a7d9b-b8ab-4fd8-8747-a792ee11e21d" xsi:nil="true"/>
    <NoiDung xmlns="d59a7d9b-b8ab-4fd8-8747-a792ee11e21d" xsi:nil="true"/>
    <TenVanBan xmlns="d59a7d9b-b8ab-4fd8-8747-a792ee11e21d" xsi:nil="true"/>
    <NgayBatDau xmlns="d59a7d9b-b8ab-4fd8-8747-a792ee11e21d" xsi:nil="true"/>
  </documentManagement>
</p:properties>
</file>

<file path=customXml/itemProps1.xml><?xml version="1.0" encoding="utf-8"?>
<ds:datastoreItem xmlns:ds="http://schemas.openxmlformats.org/officeDocument/2006/customXml" ds:itemID="{E464B389-B96C-483D-A5D9-89D0A4CC032D}"/>
</file>

<file path=customXml/itemProps2.xml><?xml version="1.0" encoding="utf-8"?>
<ds:datastoreItem xmlns:ds="http://schemas.openxmlformats.org/officeDocument/2006/customXml" ds:itemID="{8252EEA3-C0B9-4840-B77F-D7F6378330A6}"/>
</file>

<file path=customXml/itemProps3.xml><?xml version="1.0" encoding="utf-8"?>
<ds:datastoreItem xmlns:ds="http://schemas.openxmlformats.org/officeDocument/2006/customXml" ds:itemID="{7259A283-290E-4190-A62A-0C08292FBA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Biểu 11 (CT)</vt:lpstr>
      <vt:lpstr>'Biểu 11 (CT)'!Print_Area</vt:lpstr>
      <vt:lpstr>'Biểu 11 (CT)'!Print_Titles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Acer</cp:lastModifiedBy>
  <dcterms:created xsi:type="dcterms:W3CDTF">2023-12-25T02:11:11Z</dcterms:created>
  <dcterms:modified xsi:type="dcterms:W3CDTF">2024-01-05T08:27:15Z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0x010100ED1B0092FDC0654A8FA7FDA17DC04488</vt:lpwstr>
  </property>
</Properties>
</file>